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232K2\Desktop\Закупки\Закупки_Березка\Мороз Г.И. Борисов и Демина\"/>
    </mc:Choice>
  </mc:AlternateContent>
  <xr:revisionPtr revIDLastSave="0" documentId="13_ncr:1_{FEA34546-C055-448A-9727-4DE94B424A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Смета по ФСНБ 421+557прРИМ" sheetId="7" r:id="rId1"/>
    <sheet name="Ведомость объемов работ" sheetId="8" r:id="rId2"/>
    <sheet name="Source" sheetId="1" r:id="rId3"/>
    <sheet name="SourceObSm" sheetId="2" r:id="rId4"/>
    <sheet name="SmtRes" sheetId="3" r:id="rId5"/>
    <sheet name="EtalonRes" sheetId="4" r:id="rId6"/>
    <sheet name="SrcPoprs" sheetId="5" r:id="rId7"/>
    <sheet name="SrcKA" sheetId="6" r:id="rId8"/>
  </sheets>
  <definedNames>
    <definedName name="_xlnm.Print_Titles" localSheetId="1">'Ведомость объемов работ'!$9:$9</definedName>
    <definedName name="_xlnm.Print_Titles" localSheetId="0">'Смета по ФСНБ 421+557прРИМ'!$59:$59</definedName>
    <definedName name="_xlnm.Print_Area" localSheetId="1">'Ведомость объемов работ'!$A$1:$D$116</definedName>
    <definedName name="_xlnm.Print_Area" localSheetId="0">'Смета по ФСНБ 421+557прРИМ'!$A$1:$L$1087</definedName>
  </definedNames>
  <calcPr calcId="191029" refMode="R1C1"/>
</workbook>
</file>

<file path=xl/calcChain.xml><?xml version="1.0" encoding="utf-8"?>
<calcChain xmlns="http://schemas.openxmlformats.org/spreadsheetml/2006/main">
  <c r="C114" i="8" l="1"/>
  <c r="C112" i="8"/>
  <c r="D109" i="8"/>
  <c r="B109" i="8"/>
  <c r="A109" i="8"/>
  <c r="D108" i="8"/>
  <c r="B108" i="8"/>
  <c r="A108" i="8"/>
  <c r="D107" i="8"/>
  <c r="B107" i="8"/>
  <c r="A107" i="8"/>
  <c r="D106" i="8"/>
  <c r="B106" i="8"/>
  <c r="A106" i="8"/>
  <c r="D105" i="8"/>
  <c r="B105" i="8"/>
  <c r="A105" i="8"/>
  <c r="D104" i="8"/>
  <c r="B104" i="8"/>
  <c r="A104" i="8"/>
  <c r="A103" i="8"/>
  <c r="D102" i="8"/>
  <c r="B102" i="8"/>
  <c r="A102" i="8"/>
  <c r="D101" i="8"/>
  <c r="B101" i="8"/>
  <c r="A101" i="8"/>
  <c r="D100" i="8"/>
  <c r="B100" i="8"/>
  <c r="A100" i="8"/>
  <c r="D99" i="8"/>
  <c r="B99" i="8"/>
  <c r="A99" i="8"/>
  <c r="D98" i="8"/>
  <c r="B98" i="8"/>
  <c r="A98" i="8"/>
  <c r="D97" i="8"/>
  <c r="B97" i="8"/>
  <c r="A97" i="8"/>
  <c r="D96" i="8"/>
  <c r="B96" i="8"/>
  <c r="A96" i="8"/>
  <c r="D95" i="8"/>
  <c r="B95" i="8"/>
  <c r="A95" i="8"/>
  <c r="D94" i="8"/>
  <c r="B94" i="8"/>
  <c r="A94" i="8"/>
  <c r="D93" i="8"/>
  <c r="B93" i="8"/>
  <c r="A93" i="8"/>
  <c r="D92" i="8"/>
  <c r="B92" i="8"/>
  <c r="A92" i="8"/>
  <c r="D91" i="8"/>
  <c r="B91" i="8"/>
  <c r="A91" i="8"/>
  <c r="D90" i="8"/>
  <c r="B90" i="8"/>
  <c r="A90" i="8"/>
  <c r="D89" i="8"/>
  <c r="B89" i="8"/>
  <c r="A89" i="8"/>
  <c r="D88" i="8"/>
  <c r="B88" i="8"/>
  <c r="A88" i="8"/>
  <c r="D87" i="8"/>
  <c r="B87" i="8"/>
  <c r="A87" i="8"/>
  <c r="D86" i="8"/>
  <c r="B86" i="8"/>
  <c r="A86" i="8"/>
  <c r="D85" i="8"/>
  <c r="B85" i="8"/>
  <c r="A85" i="8"/>
  <c r="D84" i="8"/>
  <c r="B84" i="8"/>
  <c r="A84" i="8"/>
  <c r="D83" i="8"/>
  <c r="B83" i="8"/>
  <c r="A83" i="8"/>
  <c r="D82" i="8"/>
  <c r="B82" i="8"/>
  <c r="A82" i="8"/>
  <c r="D81" i="8"/>
  <c r="B81" i="8"/>
  <c r="A81" i="8"/>
  <c r="D80" i="8"/>
  <c r="B80" i="8"/>
  <c r="A80" i="8"/>
  <c r="D79" i="8"/>
  <c r="B79" i="8"/>
  <c r="A79" i="8"/>
  <c r="D78" i="8"/>
  <c r="B78" i="8"/>
  <c r="A78" i="8"/>
  <c r="D77" i="8"/>
  <c r="B77" i="8"/>
  <c r="A77" i="8"/>
  <c r="D76" i="8"/>
  <c r="B76" i="8"/>
  <c r="A76" i="8"/>
  <c r="D75" i="8"/>
  <c r="B75" i="8"/>
  <c r="A75" i="8"/>
  <c r="D74" i="8"/>
  <c r="B74" i="8"/>
  <c r="A74" i="8"/>
  <c r="D73" i="8"/>
  <c r="B73" i="8"/>
  <c r="A73" i="8"/>
  <c r="D72" i="8"/>
  <c r="B72" i="8"/>
  <c r="A72" i="8"/>
  <c r="D71" i="8"/>
  <c r="B71" i="8"/>
  <c r="A71" i="8"/>
  <c r="D70" i="8"/>
  <c r="B70" i="8"/>
  <c r="A70" i="8"/>
  <c r="D69" i="8"/>
  <c r="B69" i="8"/>
  <c r="A69" i="8"/>
  <c r="D68" i="8"/>
  <c r="B68" i="8"/>
  <c r="A68" i="8"/>
  <c r="D67" i="8"/>
  <c r="B67" i="8"/>
  <c r="A67" i="8"/>
  <c r="D66" i="8"/>
  <c r="B66" i="8"/>
  <c r="A66" i="8"/>
  <c r="D65" i="8"/>
  <c r="B65" i="8"/>
  <c r="A65" i="8"/>
  <c r="D64" i="8"/>
  <c r="B64" i="8"/>
  <c r="A64" i="8"/>
  <c r="D63" i="8"/>
  <c r="B63" i="8"/>
  <c r="A63" i="8"/>
  <c r="D62" i="8"/>
  <c r="B62" i="8"/>
  <c r="A62" i="8"/>
  <c r="D61" i="8"/>
  <c r="B61" i="8"/>
  <c r="A61" i="8"/>
  <c r="D60" i="8"/>
  <c r="B60" i="8"/>
  <c r="A60" i="8"/>
  <c r="D59" i="8"/>
  <c r="B59" i="8"/>
  <c r="A59" i="8"/>
  <c r="D58" i="8"/>
  <c r="B58" i="8"/>
  <c r="A58" i="8"/>
  <c r="D57" i="8"/>
  <c r="B57" i="8"/>
  <c r="A57" i="8"/>
  <c r="D56" i="8"/>
  <c r="B56" i="8"/>
  <c r="A56" i="8"/>
  <c r="D55" i="8"/>
  <c r="B55" i="8"/>
  <c r="A55" i="8"/>
  <c r="A54" i="8"/>
  <c r="D53" i="8"/>
  <c r="B53" i="8"/>
  <c r="A53" i="8"/>
  <c r="D52" i="8"/>
  <c r="B52" i="8"/>
  <c r="A52" i="8"/>
  <c r="D51" i="8"/>
  <c r="B51" i="8"/>
  <c r="A51" i="8"/>
  <c r="D50" i="8"/>
  <c r="B50" i="8"/>
  <c r="A50" i="8"/>
  <c r="A49" i="8"/>
  <c r="A48" i="8"/>
  <c r="D47" i="8"/>
  <c r="B47" i="8"/>
  <c r="A47" i="8"/>
  <c r="D46" i="8"/>
  <c r="B46" i="8"/>
  <c r="A46" i="8"/>
  <c r="D45" i="8"/>
  <c r="B45" i="8"/>
  <c r="A45" i="8"/>
  <c r="D44" i="8"/>
  <c r="B44" i="8"/>
  <c r="A44" i="8"/>
  <c r="D43" i="8"/>
  <c r="B43" i="8"/>
  <c r="A43" i="8"/>
  <c r="D42" i="8"/>
  <c r="B42" i="8"/>
  <c r="A42" i="8"/>
  <c r="D41" i="8"/>
  <c r="B41" i="8"/>
  <c r="A41" i="8"/>
  <c r="D40" i="8"/>
  <c r="B40" i="8"/>
  <c r="A40" i="8"/>
  <c r="D39" i="8"/>
  <c r="B39" i="8"/>
  <c r="A39" i="8"/>
  <c r="D38" i="8"/>
  <c r="B38" i="8"/>
  <c r="A38" i="8"/>
  <c r="D37" i="8"/>
  <c r="B37" i="8"/>
  <c r="A37" i="8"/>
  <c r="D36" i="8"/>
  <c r="B36" i="8"/>
  <c r="A36" i="8"/>
  <c r="D35" i="8"/>
  <c r="B35" i="8"/>
  <c r="A35" i="8"/>
  <c r="D34" i="8"/>
  <c r="B34" i="8"/>
  <c r="A34" i="8"/>
  <c r="D33" i="8"/>
  <c r="B33" i="8"/>
  <c r="A33" i="8"/>
  <c r="D32" i="8"/>
  <c r="B32" i="8"/>
  <c r="A32" i="8"/>
  <c r="D31" i="8"/>
  <c r="B31" i="8"/>
  <c r="A31" i="8"/>
  <c r="D30" i="8"/>
  <c r="B30" i="8"/>
  <c r="A30" i="8"/>
  <c r="D29" i="8"/>
  <c r="B29" i="8"/>
  <c r="A29" i="8"/>
  <c r="D28" i="8"/>
  <c r="B28" i="8"/>
  <c r="A28" i="8"/>
  <c r="D27" i="8"/>
  <c r="B27" i="8"/>
  <c r="A27" i="8"/>
  <c r="D26" i="8"/>
  <c r="B26" i="8"/>
  <c r="A26" i="8"/>
  <c r="A25" i="8"/>
  <c r="D24" i="8"/>
  <c r="B24" i="8"/>
  <c r="A24" i="8"/>
  <c r="D23" i="8"/>
  <c r="B23" i="8"/>
  <c r="A23" i="8"/>
  <c r="D22" i="8"/>
  <c r="B22" i="8"/>
  <c r="A22" i="8"/>
  <c r="D21" i="8"/>
  <c r="B21" i="8"/>
  <c r="A21" i="8"/>
  <c r="D20" i="8"/>
  <c r="B20" i="8"/>
  <c r="A20" i="8"/>
  <c r="D19" i="8"/>
  <c r="B19" i="8"/>
  <c r="A19" i="8"/>
  <c r="D18" i="8"/>
  <c r="B18" i="8"/>
  <c r="A18" i="8"/>
  <c r="D17" i="8"/>
  <c r="B17" i="8"/>
  <c r="A17" i="8"/>
  <c r="D16" i="8"/>
  <c r="B16" i="8"/>
  <c r="A16" i="8"/>
  <c r="D15" i="8"/>
  <c r="B15" i="8"/>
  <c r="A15" i="8"/>
  <c r="D14" i="8"/>
  <c r="B14" i="8"/>
  <c r="A14" i="8"/>
  <c r="D13" i="8"/>
  <c r="B13" i="8"/>
  <c r="A13" i="8"/>
  <c r="A12" i="8"/>
  <c r="A11" i="8"/>
  <c r="A10" i="8"/>
  <c r="A4" i="8"/>
  <c r="A1" i="8"/>
  <c r="H1088" i="7"/>
  <c r="H1085" i="7"/>
  <c r="C1088" i="7"/>
  <c r="C1085" i="7"/>
  <c r="C51" i="7"/>
  <c r="L1075" i="7"/>
  <c r="L1074" i="7"/>
  <c r="L1071" i="7"/>
  <c r="L1063" i="7"/>
  <c r="L1059" i="7"/>
  <c r="L1047" i="7"/>
  <c r="L1046" i="7"/>
  <c r="L1045" i="7"/>
  <c r="L1044" i="7"/>
  <c r="L1043" i="7"/>
  <c r="L1042" i="7"/>
  <c r="L1040" i="7" s="1"/>
  <c r="L1039" i="7"/>
  <c r="L1038" i="7"/>
  <c r="L1036" i="7"/>
  <c r="L1033" i="7"/>
  <c r="L1028" i="7"/>
  <c r="L1027" i="7"/>
  <c r="L1026" i="7"/>
  <c r="L1021" i="7"/>
  <c r="L1013" i="7"/>
  <c r="L1012" i="7"/>
  <c r="L1008" i="7"/>
  <c r="L992" i="7"/>
  <c r="L988" i="7"/>
  <c r="L971" i="7"/>
  <c r="L970" i="7"/>
  <c r="L967" i="7"/>
  <c r="L966" i="7"/>
  <c r="L961" i="7"/>
  <c r="L964" i="7"/>
  <c r="L963" i="7"/>
  <c r="L957" i="7"/>
  <c r="L956" i="7"/>
  <c r="L952" i="7"/>
  <c r="AE942" i="7"/>
  <c r="AD942" i="7"/>
  <c r="G941" i="7"/>
  <c r="E941" i="7"/>
  <c r="G940" i="7"/>
  <c r="E940" i="7"/>
  <c r="BA938" i="7"/>
  <c r="AZ938" i="7"/>
  <c r="AE938" i="7"/>
  <c r="AD938" i="7"/>
  <c r="E938" i="7"/>
  <c r="G938" i="7"/>
  <c r="D938" i="7"/>
  <c r="C938" i="7"/>
  <c r="B938" i="7"/>
  <c r="BA937" i="7"/>
  <c r="AZ937" i="7"/>
  <c r="AE937" i="7"/>
  <c r="AD937" i="7"/>
  <c r="L937" i="7"/>
  <c r="I937" i="7"/>
  <c r="H937" i="7"/>
  <c r="J937" i="7" s="1"/>
  <c r="E937" i="7"/>
  <c r="G937" i="7"/>
  <c r="D937" i="7"/>
  <c r="C937" i="7"/>
  <c r="B937" i="7"/>
  <c r="L935" i="7"/>
  <c r="I935" i="7"/>
  <c r="J935" i="7" s="1"/>
  <c r="H935" i="7"/>
  <c r="G935" i="7"/>
  <c r="L934" i="7"/>
  <c r="J934" i="7"/>
  <c r="I934" i="7"/>
  <c r="H934" i="7"/>
  <c r="G934" i="7"/>
  <c r="L933" i="7"/>
  <c r="I933" i="7"/>
  <c r="H933" i="7"/>
  <c r="G933" i="7"/>
  <c r="L931" i="7"/>
  <c r="J931" i="7"/>
  <c r="F931" i="7"/>
  <c r="E931" i="7"/>
  <c r="L930" i="7"/>
  <c r="J930" i="7"/>
  <c r="G930" i="7"/>
  <c r="F930" i="7"/>
  <c r="L929" i="7"/>
  <c r="L927" i="7" s="1"/>
  <c r="AT942" i="7" s="1"/>
  <c r="J929" i="7"/>
  <c r="G929" i="7"/>
  <c r="F929" i="7"/>
  <c r="E929" i="7"/>
  <c r="L928" i="7"/>
  <c r="L926" i="7" s="1"/>
  <c r="AO942" i="7" s="1"/>
  <c r="J928" i="7"/>
  <c r="G928" i="7"/>
  <c r="F928" i="7"/>
  <c r="L925" i="7"/>
  <c r="L924" i="7" s="1"/>
  <c r="J925" i="7"/>
  <c r="G925" i="7"/>
  <c r="F925" i="7"/>
  <c r="E922" i="7"/>
  <c r="G922" i="7"/>
  <c r="D922" i="7"/>
  <c r="C922" i="7"/>
  <c r="AE921" i="7"/>
  <c r="AD921" i="7"/>
  <c r="G920" i="7"/>
  <c r="E920" i="7"/>
  <c r="G919" i="7"/>
  <c r="E919" i="7"/>
  <c r="BA917" i="7"/>
  <c r="AZ917" i="7"/>
  <c r="AE917" i="7"/>
  <c r="AD917" i="7"/>
  <c r="E917" i="7"/>
  <c r="G917" i="7"/>
  <c r="D917" i="7"/>
  <c r="C917" i="7"/>
  <c r="B917" i="7"/>
  <c r="BA916" i="7"/>
  <c r="AZ916" i="7"/>
  <c r="AE916" i="7"/>
  <c r="AD916" i="7"/>
  <c r="L916" i="7"/>
  <c r="I916" i="7"/>
  <c r="H916" i="7"/>
  <c r="J916" i="7" s="1"/>
  <c r="E916" i="7"/>
  <c r="G916" i="7"/>
  <c r="D916" i="7"/>
  <c r="C916" i="7"/>
  <c r="B916" i="7"/>
  <c r="L914" i="7"/>
  <c r="I914" i="7"/>
  <c r="H914" i="7"/>
  <c r="J914" i="7" s="1"/>
  <c r="G914" i="7"/>
  <c r="L913" i="7"/>
  <c r="I913" i="7"/>
  <c r="H913" i="7"/>
  <c r="J913" i="7" s="1"/>
  <c r="G913" i="7"/>
  <c r="L912" i="7"/>
  <c r="I912" i="7"/>
  <c r="H912" i="7"/>
  <c r="J912" i="7" s="1"/>
  <c r="G912" i="7"/>
  <c r="L911" i="7"/>
  <c r="I911" i="7"/>
  <c r="H911" i="7"/>
  <c r="J911" i="7" s="1"/>
  <c r="G911" i="7"/>
  <c r="L910" i="7"/>
  <c r="J910" i="7"/>
  <c r="G910" i="7"/>
  <c r="L908" i="7"/>
  <c r="J908" i="7"/>
  <c r="G908" i="7"/>
  <c r="F908" i="7"/>
  <c r="E908" i="7"/>
  <c r="L907" i="7"/>
  <c r="J907" i="7"/>
  <c r="G907" i="7"/>
  <c r="F907" i="7"/>
  <c r="L906" i="7"/>
  <c r="L904" i="7" s="1"/>
  <c r="J906" i="7"/>
  <c r="F906" i="7"/>
  <c r="E906" i="7"/>
  <c r="G906" i="7" s="1"/>
  <c r="L905" i="7"/>
  <c r="J905" i="7"/>
  <c r="G905" i="7"/>
  <c r="F905" i="7"/>
  <c r="L901" i="7"/>
  <c r="L902" i="7"/>
  <c r="J902" i="7"/>
  <c r="G902" i="7"/>
  <c r="F902" i="7"/>
  <c r="E899" i="7"/>
  <c r="G899" i="7"/>
  <c r="D899" i="7"/>
  <c r="C899" i="7"/>
  <c r="L893" i="7"/>
  <c r="L892" i="7"/>
  <c r="L889" i="7"/>
  <c r="L888" i="7"/>
  <c r="L886" i="7"/>
  <c r="L879" i="7"/>
  <c r="L878" i="7"/>
  <c r="L874" i="7"/>
  <c r="L861" i="7"/>
  <c r="L860" i="7"/>
  <c r="L857" i="7"/>
  <c r="L856" i="7"/>
  <c r="L854" i="7"/>
  <c r="L847" i="7"/>
  <c r="L846" i="7"/>
  <c r="L842" i="7"/>
  <c r="AE832" i="7"/>
  <c r="AD832" i="7"/>
  <c r="G831" i="7"/>
  <c r="E831" i="7"/>
  <c r="G830" i="7"/>
  <c r="E830" i="7"/>
  <c r="L827" i="7"/>
  <c r="L826" i="7" s="1"/>
  <c r="AW832" i="7" s="1"/>
  <c r="J827" i="7"/>
  <c r="I827" i="7"/>
  <c r="H827" i="7"/>
  <c r="G827" i="7"/>
  <c r="L825" i="7"/>
  <c r="L823" i="7" s="1"/>
  <c r="J825" i="7"/>
  <c r="F825" i="7"/>
  <c r="E825" i="7"/>
  <c r="L824" i="7"/>
  <c r="I824" i="7"/>
  <c r="H824" i="7"/>
  <c r="J824" i="7" s="1"/>
  <c r="G824" i="7"/>
  <c r="F824" i="7"/>
  <c r="L821" i="7"/>
  <c r="L820" i="7" s="1"/>
  <c r="J821" i="7"/>
  <c r="G821" i="7"/>
  <c r="F821" i="7"/>
  <c r="E818" i="7"/>
  <c r="G818" i="7"/>
  <c r="D818" i="7"/>
  <c r="C818" i="7"/>
  <c r="AT817" i="7"/>
  <c r="AO817" i="7"/>
  <c r="AE817" i="7"/>
  <c r="AD817" i="7"/>
  <c r="G816" i="7"/>
  <c r="E816" i="7"/>
  <c r="G815" i="7"/>
  <c r="E815" i="7"/>
  <c r="BA813" i="7"/>
  <c r="AZ813" i="7"/>
  <c r="AE813" i="7"/>
  <c r="AD813" i="7"/>
  <c r="L813" i="7"/>
  <c r="AW813" i="7" s="1"/>
  <c r="I813" i="7"/>
  <c r="H813" i="7"/>
  <c r="J813" i="7" s="1"/>
  <c r="E813" i="7"/>
  <c r="G813" i="7"/>
  <c r="D813" i="7"/>
  <c r="C813" i="7"/>
  <c r="B813" i="7"/>
  <c r="BA812" i="7"/>
  <c r="AZ812" i="7"/>
  <c r="AE812" i="7"/>
  <c r="AD812" i="7"/>
  <c r="E812" i="7"/>
  <c r="G812" i="7"/>
  <c r="D812" i="7"/>
  <c r="C812" i="7"/>
  <c r="B812" i="7"/>
  <c r="L810" i="7"/>
  <c r="L809" i="7" s="1"/>
  <c r="AW817" i="7" s="1"/>
  <c r="I810" i="7"/>
  <c r="H810" i="7"/>
  <c r="J810" i="7" s="1"/>
  <c r="G810" i="7"/>
  <c r="L807" i="7"/>
  <c r="L808" i="7"/>
  <c r="J808" i="7"/>
  <c r="G808" i="7"/>
  <c r="F808" i="7"/>
  <c r="E805" i="7"/>
  <c r="G805" i="7"/>
  <c r="D805" i="7"/>
  <c r="C805" i="7"/>
  <c r="AT804" i="7"/>
  <c r="AO804" i="7"/>
  <c r="AE804" i="7"/>
  <c r="AD804" i="7"/>
  <c r="G803" i="7"/>
  <c r="E803" i="7"/>
  <c r="G802" i="7"/>
  <c r="E802" i="7"/>
  <c r="BA800" i="7"/>
  <c r="AZ800" i="7"/>
  <c r="AE800" i="7"/>
  <c r="AD800" i="7"/>
  <c r="L800" i="7"/>
  <c r="I800" i="7"/>
  <c r="H800" i="7"/>
  <c r="J800" i="7" s="1"/>
  <c r="E800" i="7"/>
  <c r="G800" i="7"/>
  <c r="D800" i="7"/>
  <c r="B800" i="7"/>
  <c r="BA799" i="7"/>
  <c r="AZ799" i="7"/>
  <c r="AE799" i="7"/>
  <c r="AD799" i="7"/>
  <c r="L799" i="7"/>
  <c r="AN799" i="7" s="1"/>
  <c r="J799" i="7"/>
  <c r="I799" i="7"/>
  <c r="H799" i="7"/>
  <c r="E799" i="7"/>
  <c r="G799" i="7"/>
  <c r="D799" i="7"/>
  <c r="B799" i="7"/>
  <c r="BA798" i="7"/>
  <c r="AZ798" i="7"/>
  <c r="AE798" i="7"/>
  <c r="AD798" i="7"/>
  <c r="E798" i="7"/>
  <c r="G798" i="7"/>
  <c r="D798" i="7"/>
  <c r="C798" i="7"/>
  <c r="B798" i="7"/>
  <c r="L796" i="7"/>
  <c r="L795" i="7" s="1"/>
  <c r="AW804" i="7" s="1"/>
  <c r="I796" i="7"/>
  <c r="H796" i="7"/>
  <c r="G796" i="7"/>
  <c r="L794" i="7"/>
  <c r="L793" i="7" s="1"/>
  <c r="J794" i="7"/>
  <c r="G794" i="7"/>
  <c r="F794" i="7"/>
  <c r="E791" i="7"/>
  <c r="G791" i="7"/>
  <c r="D791" i="7"/>
  <c r="C791" i="7"/>
  <c r="AT790" i="7"/>
  <c r="AO790" i="7"/>
  <c r="AE790" i="7"/>
  <c r="AD790" i="7"/>
  <c r="G789" i="7"/>
  <c r="E789" i="7"/>
  <c r="G788" i="7"/>
  <c r="E788" i="7"/>
  <c r="BA786" i="7"/>
  <c r="AZ786" i="7"/>
  <c r="AE786" i="7"/>
  <c r="AD786" i="7"/>
  <c r="L786" i="7"/>
  <c r="I786" i="7"/>
  <c r="J786" i="7" s="1"/>
  <c r="H786" i="7"/>
  <c r="E786" i="7"/>
  <c r="G786" i="7"/>
  <c r="D786" i="7"/>
  <c r="C786" i="7"/>
  <c r="B786" i="7"/>
  <c r="BA785" i="7"/>
  <c r="AZ785" i="7"/>
  <c r="AE785" i="7"/>
  <c r="AD785" i="7"/>
  <c r="E785" i="7"/>
  <c r="G785" i="7"/>
  <c r="D785" i="7"/>
  <c r="C785" i="7"/>
  <c r="B785" i="7"/>
  <c r="L783" i="7"/>
  <c r="I783" i="7"/>
  <c r="J783" i="7" s="1"/>
  <c r="H783" i="7"/>
  <c r="G783" i="7"/>
  <c r="L782" i="7"/>
  <c r="J782" i="7"/>
  <c r="I782" i="7"/>
  <c r="H782" i="7"/>
  <c r="G782" i="7"/>
  <c r="L781" i="7"/>
  <c r="I781" i="7"/>
  <c r="H781" i="7"/>
  <c r="G781" i="7"/>
  <c r="L779" i="7"/>
  <c r="L778" i="7" s="1"/>
  <c r="J779" i="7"/>
  <c r="G779" i="7"/>
  <c r="F779" i="7"/>
  <c r="E776" i="7"/>
  <c r="G776" i="7"/>
  <c r="D776" i="7"/>
  <c r="C776" i="7"/>
  <c r="AE775" i="7"/>
  <c r="AD775" i="7"/>
  <c r="G774" i="7"/>
  <c r="E774" i="7"/>
  <c r="G773" i="7"/>
  <c r="E773" i="7"/>
  <c r="BA771" i="7"/>
  <c r="AZ771" i="7"/>
  <c r="AE771" i="7"/>
  <c r="AD771" i="7"/>
  <c r="E771" i="7"/>
  <c r="G771" i="7"/>
  <c r="D771" i="7"/>
  <c r="C771" i="7"/>
  <c r="B771" i="7"/>
  <c r="BA770" i="7"/>
  <c r="AZ770" i="7"/>
  <c r="AE770" i="7"/>
  <c r="AD770" i="7"/>
  <c r="L770" i="7"/>
  <c r="J770" i="7"/>
  <c r="E770" i="7"/>
  <c r="G770" i="7"/>
  <c r="D770" i="7"/>
  <c r="C770" i="7"/>
  <c r="B770" i="7"/>
  <c r="L768" i="7"/>
  <c r="I768" i="7"/>
  <c r="H768" i="7"/>
  <c r="G768" i="7"/>
  <c r="L767" i="7"/>
  <c r="I767" i="7"/>
  <c r="H767" i="7"/>
  <c r="G767" i="7"/>
  <c r="L766" i="7"/>
  <c r="L765" i="7" s="1"/>
  <c r="AW775" i="7" s="1"/>
  <c r="I766" i="7"/>
  <c r="H766" i="7"/>
  <c r="J766" i="7" s="1"/>
  <c r="G766" i="7"/>
  <c r="L764" i="7"/>
  <c r="J764" i="7"/>
  <c r="F764" i="7"/>
  <c r="E764" i="7"/>
  <c r="L763" i="7"/>
  <c r="J763" i="7"/>
  <c r="G763" i="7"/>
  <c r="F763" i="7"/>
  <c r="L762" i="7"/>
  <c r="L760" i="7" s="1"/>
  <c r="J762" i="7"/>
  <c r="F762" i="7"/>
  <c r="E762" i="7"/>
  <c r="L761" i="7"/>
  <c r="J761" i="7"/>
  <c r="G761" i="7"/>
  <c r="F761" i="7"/>
  <c r="L758" i="7"/>
  <c r="L757" i="7" s="1"/>
  <c r="AR775" i="7" s="1"/>
  <c r="J758" i="7"/>
  <c r="G758" i="7"/>
  <c r="F758" i="7"/>
  <c r="E755" i="7"/>
  <c r="G755" i="7"/>
  <c r="D755" i="7"/>
  <c r="C755" i="7"/>
  <c r="AE754" i="7"/>
  <c r="AD754" i="7"/>
  <c r="G753" i="7"/>
  <c r="E753" i="7"/>
  <c r="G752" i="7"/>
  <c r="E752" i="7"/>
  <c r="AW750" i="7"/>
  <c r="AN750" i="7"/>
  <c r="BA750" i="7"/>
  <c r="AZ750" i="7"/>
  <c r="AE750" i="7"/>
  <c r="AD750" i="7"/>
  <c r="L750" i="7"/>
  <c r="I750" i="7"/>
  <c r="H750" i="7"/>
  <c r="J750" i="7" s="1"/>
  <c r="E750" i="7"/>
  <c r="G750" i="7"/>
  <c r="D750" i="7"/>
  <c r="C750" i="7"/>
  <c r="B750" i="7"/>
  <c r="BA749" i="7"/>
  <c r="AZ749" i="7"/>
  <c r="AE749" i="7"/>
  <c r="AD749" i="7"/>
  <c r="L749" i="7"/>
  <c r="I749" i="7"/>
  <c r="H749" i="7"/>
  <c r="E749" i="7"/>
  <c r="G749" i="7"/>
  <c r="D749" i="7"/>
  <c r="C749" i="7"/>
  <c r="B749" i="7"/>
  <c r="BA748" i="7"/>
  <c r="AZ748" i="7"/>
  <c r="AE748" i="7"/>
  <c r="AD748" i="7"/>
  <c r="E748" i="7"/>
  <c r="G748" i="7"/>
  <c r="D748" i="7"/>
  <c r="C748" i="7"/>
  <c r="B748" i="7"/>
  <c r="BA747" i="7"/>
  <c r="AZ747" i="7"/>
  <c r="AE747" i="7"/>
  <c r="AD747" i="7"/>
  <c r="L747" i="7"/>
  <c r="J747" i="7"/>
  <c r="E747" i="7"/>
  <c r="G747" i="7"/>
  <c r="D747" i="7"/>
  <c r="C747" i="7"/>
  <c r="B747" i="7"/>
  <c r="L745" i="7"/>
  <c r="I745" i="7"/>
  <c r="H745" i="7"/>
  <c r="G745" i="7"/>
  <c r="L744" i="7"/>
  <c r="J744" i="7"/>
  <c r="I744" i="7"/>
  <c r="H744" i="7"/>
  <c r="G744" i="7"/>
  <c r="L743" i="7"/>
  <c r="L742" i="7" s="1"/>
  <c r="AW754" i="7" s="1"/>
  <c r="I743" i="7"/>
  <c r="H743" i="7"/>
  <c r="J743" i="7" s="1"/>
  <c r="G743" i="7"/>
  <c r="L741" i="7"/>
  <c r="J741" i="7"/>
  <c r="F741" i="7"/>
  <c r="E741" i="7"/>
  <c r="L740" i="7"/>
  <c r="J740" i="7"/>
  <c r="G740" i="7"/>
  <c r="F740" i="7"/>
  <c r="L739" i="7"/>
  <c r="L737" i="7" s="1"/>
  <c r="J739" i="7"/>
  <c r="F739" i="7"/>
  <c r="E739" i="7"/>
  <c r="L738" i="7"/>
  <c r="J738" i="7"/>
  <c r="G738" i="7"/>
  <c r="F738" i="7"/>
  <c r="L735" i="7"/>
  <c r="L734" i="7" s="1"/>
  <c r="AR754" i="7" s="1"/>
  <c r="J735" i="7"/>
  <c r="G735" i="7"/>
  <c r="F735" i="7"/>
  <c r="E732" i="7"/>
  <c r="G732" i="7"/>
  <c r="D732" i="7"/>
  <c r="C732" i="7"/>
  <c r="AT731" i="7"/>
  <c r="AE731" i="7"/>
  <c r="AD731" i="7"/>
  <c r="G730" i="7"/>
  <c r="E730" i="7"/>
  <c r="G729" i="7"/>
  <c r="E729" i="7"/>
  <c r="BA727" i="7"/>
  <c r="AZ727" i="7"/>
  <c r="AE727" i="7"/>
  <c r="AD727" i="7"/>
  <c r="E727" i="7"/>
  <c r="G727" i="7"/>
  <c r="D727" i="7"/>
  <c r="C727" i="7"/>
  <c r="B727" i="7"/>
  <c r="BA726" i="7"/>
  <c r="AZ726" i="7"/>
  <c r="AE726" i="7"/>
  <c r="AD726" i="7"/>
  <c r="L726" i="7"/>
  <c r="I726" i="7"/>
  <c r="H726" i="7"/>
  <c r="J726" i="7" s="1"/>
  <c r="E726" i="7"/>
  <c r="G726" i="7"/>
  <c r="D726" i="7"/>
  <c r="C726" i="7"/>
  <c r="B726" i="7"/>
  <c r="L724" i="7"/>
  <c r="I724" i="7"/>
  <c r="H724" i="7"/>
  <c r="J724" i="7" s="1"/>
  <c r="G724" i="7"/>
  <c r="L723" i="7"/>
  <c r="I723" i="7"/>
  <c r="J723" i="7" s="1"/>
  <c r="H723" i="7"/>
  <c r="G723" i="7"/>
  <c r="L722" i="7"/>
  <c r="L721" i="7" s="1"/>
  <c r="AW731" i="7" s="1"/>
  <c r="J722" i="7"/>
  <c r="G722" i="7"/>
  <c r="L720" i="7"/>
  <c r="L718" i="7" s="1"/>
  <c r="J720" i="7"/>
  <c r="F720" i="7"/>
  <c r="E720" i="7"/>
  <c r="L719" i="7"/>
  <c r="I719" i="7"/>
  <c r="H719" i="7"/>
  <c r="J719" i="7" s="1"/>
  <c r="G719" i="7"/>
  <c r="F719" i="7"/>
  <c r="L716" i="7"/>
  <c r="L715" i="7" s="1"/>
  <c r="AR731" i="7" s="1"/>
  <c r="J716" i="7"/>
  <c r="G716" i="7"/>
  <c r="F716" i="7"/>
  <c r="E713" i="7"/>
  <c r="G713" i="7"/>
  <c r="D713" i="7"/>
  <c r="C713" i="7"/>
  <c r="AE712" i="7"/>
  <c r="AD712" i="7"/>
  <c r="G711" i="7"/>
  <c r="E711" i="7"/>
  <c r="G710" i="7"/>
  <c r="E710" i="7"/>
  <c r="BA708" i="7"/>
  <c r="AZ708" i="7"/>
  <c r="AE708" i="7"/>
  <c r="AD708" i="7"/>
  <c r="E708" i="7"/>
  <c r="G708" i="7"/>
  <c r="D708" i="7"/>
  <c r="C708" i="7"/>
  <c r="B708" i="7"/>
  <c r="BA707" i="7"/>
  <c r="AZ707" i="7"/>
  <c r="AE707" i="7"/>
  <c r="AD707" i="7"/>
  <c r="L707" i="7"/>
  <c r="J707" i="7"/>
  <c r="I707" i="7"/>
  <c r="H707" i="7"/>
  <c r="E707" i="7"/>
  <c r="G707" i="7"/>
  <c r="D707" i="7"/>
  <c r="C707" i="7"/>
  <c r="B707" i="7"/>
  <c r="L705" i="7"/>
  <c r="I705" i="7"/>
  <c r="H705" i="7"/>
  <c r="J705" i="7" s="1"/>
  <c r="G705" i="7"/>
  <c r="L704" i="7"/>
  <c r="I704" i="7"/>
  <c r="H704" i="7"/>
  <c r="J704" i="7" s="1"/>
  <c r="G704" i="7"/>
  <c r="L703" i="7"/>
  <c r="J703" i="7"/>
  <c r="G703" i="7"/>
  <c r="L701" i="7"/>
  <c r="L699" i="7" s="1"/>
  <c r="AT712" i="7" s="1"/>
  <c r="J701" i="7"/>
  <c r="F701" i="7"/>
  <c r="E701" i="7"/>
  <c r="L700" i="7"/>
  <c r="J700" i="7"/>
  <c r="I700" i="7"/>
  <c r="H700" i="7"/>
  <c r="G700" i="7"/>
  <c r="F700" i="7"/>
  <c r="L696" i="7"/>
  <c r="AR712" i="7" s="1"/>
  <c r="L697" i="7"/>
  <c r="J697" i="7"/>
  <c r="G697" i="7"/>
  <c r="F697" i="7"/>
  <c r="E694" i="7"/>
  <c r="G694" i="7"/>
  <c r="G701" i="7" s="1"/>
  <c r="D694" i="7"/>
  <c r="C694" i="7"/>
  <c r="AE693" i="7"/>
  <c r="AD693" i="7"/>
  <c r="G692" i="7"/>
  <c r="E692" i="7"/>
  <c r="G691" i="7"/>
  <c r="E691" i="7"/>
  <c r="BA689" i="7"/>
  <c r="AZ689" i="7"/>
  <c r="AE689" i="7"/>
  <c r="AD689" i="7"/>
  <c r="E689" i="7"/>
  <c r="G689" i="7"/>
  <c r="D689" i="7"/>
  <c r="C689" i="7"/>
  <c r="B689" i="7"/>
  <c r="BA688" i="7"/>
  <c r="AZ688" i="7"/>
  <c r="AE688" i="7"/>
  <c r="AD688" i="7"/>
  <c r="L688" i="7"/>
  <c r="J688" i="7"/>
  <c r="E688" i="7"/>
  <c r="G688" i="7"/>
  <c r="D688" i="7"/>
  <c r="C688" i="7"/>
  <c r="B688" i="7"/>
  <c r="L686" i="7"/>
  <c r="I686" i="7"/>
  <c r="H686" i="7"/>
  <c r="J686" i="7" s="1"/>
  <c r="G686" i="7"/>
  <c r="L685" i="7"/>
  <c r="I685" i="7"/>
  <c r="H685" i="7"/>
  <c r="G685" i="7"/>
  <c r="L684" i="7"/>
  <c r="I684" i="7"/>
  <c r="H684" i="7"/>
  <c r="J684" i="7" s="1"/>
  <c r="G684" i="7"/>
  <c r="L683" i="7"/>
  <c r="I683" i="7"/>
  <c r="H683" i="7"/>
  <c r="G683" i="7"/>
  <c r="L682" i="7"/>
  <c r="I682" i="7"/>
  <c r="H682" i="7"/>
  <c r="J682" i="7" s="1"/>
  <c r="G682" i="7"/>
  <c r="L680" i="7"/>
  <c r="J680" i="7"/>
  <c r="F680" i="7"/>
  <c r="E680" i="7"/>
  <c r="L679" i="7"/>
  <c r="J679" i="7"/>
  <c r="G679" i="7"/>
  <c r="F679" i="7"/>
  <c r="L678" i="7"/>
  <c r="L676" i="7" s="1"/>
  <c r="J678" i="7"/>
  <c r="F678" i="7"/>
  <c r="E678" i="7"/>
  <c r="L677" i="7"/>
  <c r="J677" i="7"/>
  <c r="G677" i="7"/>
  <c r="F677" i="7"/>
  <c r="L674" i="7"/>
  <c r="L673" i="7" s="1"/>
  <c r="J674" i="7"/>
  <c r="G674" i="7"/>
  <c r="F674" i="7"/>
  <c r="E671" i="7"/>
  <c r="G671" i="7"/>
  <c r="D671" i="7"/>
  <c r="C671" i="7"/>
  <c r="AT670" i="7"/>
  <c r="AO670" i="7"/>
  <c r="AE670" i="7"/>
  <c r="AD670" i="7"/>
  <c r="G669" i="7"/>
  <c r="E669" i="7"/>
  <c r="G668" i="7"/>
  <c r="E668" i="7"/>
  <c r="BA666" i="7"/>
  <c r="AZ666" i="7"/>
  <c r="AE666" i="7"/>
  <c r="AD666" i="7"/>
  <c r="E666" i="7"/>
  <c r="G666" i="7"/>
  <c r="D666" i="7"/>
  <c r="C666" i="7"/>
  <c r="B666" i="7"/>
  <c r="BA665" i="7"/>
  <c r="AZ665" i="7"/>
  <c r="AE665" i="7"/>
  <c r="AD665" i="7"/>
  <c r="L665" i="7"/>
  <c r="I665" i="7"/>
  <c r="H665" i="7"/>
  <c r="J665" i="7" s="1"/>
  <c r="E665" i="7"/>
  <c r="G665" i="7"/>
  <c r="D665" i="7"/>
  <c r="C665" i="7"/>
  <c r="B665" i="7"/>
  <c r="L663" i="7"/>
  <c r="I663" i="7"/>
  <c r="H663" i="7"/>
  <c r="G663" i="7"/>
  <c r="L662" i="7"/>
  <c r="L661" i="7" s="1"/>
  <c r="AW670" i="7" s="1"/>
  <c r="J662" i="7"/>
  <c r="G662" i="7"/>
  <c r="L660" i="7"/>
  <c r="L659" i="7" s="1"/>
  <c r="AR670" i="7" s="1"/>
  <c r="L667" i="7" s="1"/>
  <c r="J660" i="7"/>
  <c r="G660" i="7"/>
  <c r="F660" i="7"/>
  <c r="E657" i="7"/>
  <c r="G657" i="7"/>
  <c r="D657" i="7"/>
  <c r="C657" i="7"/>
  <c r="AT656" i="7"/>
  <c r="AO656" i="7"/>
  <c r="AE656" i="7"/>
  <c r="AD656" i="7"/>
  <c r="G655" i="7"/>
  <c r="E655" i="7"/>
  <c r="G654" i="7"/>
  <c r="E654" i="7"/>
  <c r="BA652" i="7"/>
  <c r="AZ652" i="7"/>
  <c r="AE652" i="7"/>
  <c r="AD652" i="7"/>
  <c r="E652" i="7"/>
  <c r="G652" i="7"/>
  <c r="D652" i="7"/>
  <c r="C652" i="7"/>
  <c r="B652" i="7"/>
  <c r="BK651" i="7"/>
  <c r="AW651" i="7"/>
  <c r="AN651" i="7"/>
  <c r="BA651" i="7"/>
  <c r="AZ651" i="7"/>
  <c r="AE651" i="7"/>
  <c r="AD651" i="7"/>
  <c r="L651" i="7"/>
  <c r="J651" i="7"/>
  <c r="E651" i="7"/>
  <c r="G651" i="7"/>
  <c r="D651" i="7"/>
  <c r="B651" i="7"/>
  <c r="L649" i="7"/>
  <c r="J649" i="7"/>
  <c r="I649" i="7"/>
  <c r="H649" i="7"/>
  <c r="G649" i="7"/>
  <c r="L648" i="7"/>
  <c r="I648" i="7"/>
  <c r="H648" i="7"/>
  <c r="G648" i="7"/>
  <c r="L647" i="7"/>
  <c r="I647" i="7"/>
  <c r="H647" i="7"/>
  <c r="J647" i="7" s="1"/>
  <c r="G647" i="7"/>
  <c r="L646" i="7"/>
  <c r="J646" i="7"/>
  <c r="G646" i="7"/>
  <c r="L645" i="7"/>
  <c r="I645" i="7"/>
  <c r="H645" i="7"/>
  <c r="J645" i="7" s="1"/>
  <c r="G645" i="7"/>
  <c r="L643" i="7"/>
  <c r="L642" i="7" s="1"/>
  <c r="J643" i="7"/>
  <c r="G643" i="7"/>
  <c r="F643" i="7"/>
  <c r="E640" i="7"/>
  <c r="G640" i="7"/>
  <c r="D640" i="7"/>
  <c r="C640" i="7"/>
  <c r="AE639" i="7"/>
  <c r="AD639" i="7"/>
  <c r="G638" i="7"/>
  <c r="E638" i="7"/>
  <c r="G637" i="7"/>
  <c r="E637" i="7"/>
  <c r="AW635" i="7"/>
  <c r="BA635" i="7"/>
  <c r="AZ635" i="7"/>
  <c r="AE635" i="7"/>
  <c r="AD635" i="7"/>
  <c r="L635" i="7"/>
  <c r="AN635" i="7" s="1"/>
  <c r="I635" i="7"/>
  <c r="H635" i="7"/>
  <c r="E635" i="7"/>
  <c r="G635" i="7"/>
  <c r="D635" i="7"/>
  <c r="C635" i="7"/>
  <c r="B635" i="7"/>
  <c r="BA634" i="7"/>
  <c r="AZ634" i="7"/>
  <c r="AE634" i="7"/>
  <c r="AD634" i="7"/>
  <c r="E634" i="7"/>
  <c r="G634" i="7"/>
  <c r="D634" i="7"/>
  <c r="C634" i="7"/>
  <c r="B634" i="7"/>
  <c r="L632" i="7"/>
  <c r="I632" i="7"/>
  <c r="H632" i="7"/>
  <c r="J632" i="7" s="1"/>
  <c r="G632" i="7"/>
  <c r="L631" i="7"/>
  <c r="I631" i="7"/>
  <c r="H631" i="7"/>
  <c r="G631" i="7"/>
  <c r="L630" i="7"/>
  <c r="L629" i="7" s="1"/>
  <c r="AW639" i="7" s="1"/>
  <c r="J630" i="7"/>
  <c r="G630" i="7"/>
  <c r="L628" i="7"/>
  <c r="L626" i="7" s="1"/>
  <c r="J628" i="7"/>
  <c r="F628" i="7"/>
  <c r="E628" i="7"/>
  <c r="L627" i="7"/>
  <c r="J627" i="7"/>
  <c r="G627" i="7"/>
  <c r="F627" i="7"/>
  <c r="L622" i="7"/>
  <c r="L624" i="7"/>
  <c r="J624" i="7"/>
  <c r="G624" i="7"/>
  <c r="F624" i="7"/>
  <c r="L623" i="7"/>
  <c r="J623" i="7"/>
  <c r="G623" i="7"/>
  <c r="F623" i="7"/>
  <c r="E620" i="7"/>
  <c r="G620" i="7"/>
  <c r="D620" i="7"/>
  <c r="C620" i="7"/>
  <c r="AE619" i="7"/>
  <c r="AD619" i="7"/>
  <c r="G618" i="7"/>
  <c r="E618" i="7"/>
  <c r="G617" i="7"/>
  <c r="E617" i="7"/>
  <c r="BA615" i="7"/>
  <c r="AZ615" i="7"/>
  <c r="AE615" i="7"/>
  <c r="AD615" i="7"/>
  <c r="E615" i="7"/>
  <c r="G615" i="7"/>
  <c r="D615" i="7"/>
  <c r="C615" i="7"/>
  <c r="B615" i="7"/>
  <c r="BA614" i="7"/>
  <c r="AZ614" i="7"/>
  <c r="AE614" i="7"/>
  <c r="AD614" i="7"/>
  <c r="L614" i="7"/>
  <c r="I614" i="7"/>
  <c r="H614" i="7"/>
  <c r="E614" i="7"/>
  <c r="G614" i="7"/>
  <c r="D614" i="7"/>
  <c r="C614" i="7"/>
  <c r="B614" i="7"/>
  <c r="L612" i="7"/>
  <c r="I612" i="7"/>
  <c r="H612" i="7"/>
  <c r="J612" i="7" s="1"/>
  <c r="G612" i="7"/>
  <c r="L611" i="7"/>
  <c r="I611" i="7"/>
  <c r="H611" i="7"/>
  <c r="J611" i="7" s="1"/>
  <c r="G611" i="7"/>
  <c r="L610" i="7"/>
  <c r="I610" i="7"/>
  <c r="H610" i="7"/>
  <c r="J610" i="7" s="1"/>
  <c r="G610" i="7"/>
  <c r="L609" i="7"/>
  <c r="I609" i="7"/>
  <c r="H609" i="7"/>
  <c r="G609" i="7"/>
  <c r="L608" i="7"/>
  <c r="L607" i="7" s="1"/>
  <c r="AW619" i="7" s="1"/>
  <c r="J608" i="7"/>
  <c r="G608" i="7"/>
  <c r="L606" i="7"/>
  <c r="J606" i="7"/>
  <c r="F606" i="7"/>
  <c r="E606" i="7"/>
  <c r="L605" i="7"/>
  <c r="J605" i="7"/>
  <c r="G605" i="7"/>
  <c r="F605" i="7"/>
  <c r="L604" i="7"/>
  <c r="L602" i="7" s="1"/>
  <c r="AT619" i="7" s="1"/>
  <c r="J604" i="7"/>
  <c r="F604" i="7"/>
  <c r="E604" i="7"/>
  <c r="L603" i="7"/>
  <c r="J603" i="7"/>
  <c r="G603" i="7"/>
  <c r="F603" i="7"/>
  <c r="L600" i="7"/>
  <c r="L599" i="7" s="1"/>
  <c r="J600" i="7"/>
  <c r="G600" i="7"/>
  <c r="F600" i="7"/>
  <c r="E597" i="7"/>
  <c r="G597" i="7"/>
  <c r="D597" i="7"/>
  <c r="C597" i="7"/>
  <c r="AR596" i="7"/>
  <c r="AE596" i="7"/>
  <c r="AD596" i="7"/>
  <c r="G595" i="7"/>
  <c r="E595" i="7"/>
  <c r="G594" i="7"/>
  <c r="E594" i="7"/>
  <c r="BA592" i="7"/>
  <c r="AZ592" i="7"/>
  <c r="AE592" i="7"/>
  <c r="AD592" i="7"/>
  <c r="E592" i="7"/>
  <c r="G592" i="7"/>
  <c r="D592" i="7"/>
  <c r="C592" i="7"/>
  <c r="B592" i="7"/>
  <c r="BA591" i="7"/>
  <c r="AZ591" i="7"/>
  <c r="AE591" i="7"/>
  <c r="AD591" i="7"/>
  <c r="L591" i="7"/>
  <c r="AW591" i="7" s="1"/>
  <c r="I591" i="7"/>
  <c r="H591" i="7"/>
  <c r="E591" i="7"/>
  <c r="G591" i="7"/>
  <c r="D591" i="7"/>
  <c r="C591" i="7"/>
  <c r="B591" i="7"/>
  <c r="L589" i="7"/>
  <c r="I589" i="7"/>
  <c r="H589" i="7"/>
  <c r="G589" i="7"/>
  <c r="L588" i="7"/>
  <c r="J588" i="7"/>
  <c r="I588" i="7"/>
  <c r="H588" i="7"/>
  <c r="G588" i="7"/>
  <c r="L587" i="7"/>
  <c r="I587" i="7"/>
  <c r="J587" i="7" s="1"/>
  <c r="H587" i="7"/>
  <c r="G587" i="7"/>
  <c r="L586" i="7"/>
  <c r="I586" i="7"/>
  <c r="H586" i="7"/>
  <c r="G586" i="7"/>
  <c r="L585" i="7"/>
  <c r="J585" i="7"/>
  <c r="G585" i="7"/>
  <c r="L583" i="7"/>
  <c r="J583" i="7"/>
  <c r="F583" i="7"/>
  <c r="E583" i="7"/>
  <c r="L582" i="7"/>
  <c r="J582" i="7"/>
  <c r="G582" i="7"/>
  <c r="F582" i="7"/>
  <c r="L581" i="7"/>
  <c r="J581" i="7"/>
  <c r="F581" i="7"/>
  <c r="E581" i="7"/>
  <c r="L580" i="7"/>
  <c r="J580" i="7"/>
  <c r="G580" i="7"/>
  <c r="F580" i="7"/>
  <c r="L576" i="7"/>
  <c r="L577" i="7"/>
  <c r="J577" i="7"/>
  <c r="G577" i="7"/>
  <c r="F577" i="7"/>
  <c r="E574" i="7"/>
  <c r="G574" i="7"/>
  <c r="D574" i="7"/>
  <c r="C574" i="7"/>
  <c r="AW573" i="7"/>
  <c r="AT573" i="7"/>
  <c r="AR573" i="7"/>
  <c r="AO573" i="7"/>
  <c r="AN573" i="7"/>
  <c r="BA573" i="7"/>
  <c r="AZ573" i="7"/>
  <c r="AE573" i="7"/>
  <c r="AD573" i="7"/>
  <c r="K573" i="7"/>
  <c r="L572" i="7"/>
  <c r="I572" i="7"/>
  <c r="J572" i="7" s="1"/>
  <c r="H572" i="7"/>
  <c r="E572" i="7"/>
  <c r="I573" i="7" s="1"/>
  <c r="G572" i="7"/>
  <c r="D572" i="7"/>
  <c r="C572" i="7"/>
  <c r="B572" i="7"/>
  <c r="AW571" i="7"/>
  <c r="AT571" i="7"/>
  <c r="AR571" i="7"/>
  <c r="AO571" i="7"/>
  <c r="AN571" i="7"/>
  <c r="BA571" i="7"/>
  <c r="AZ571" i="7"/>
  <c r="AE571" i="7"/>
  <c r="AD571" i="7"/>
  <c r="K571" i="7"/>
  <c r="L570" i="7"/>
  <c r="I570" i="7"/>
  <c r="J570" i="7" s="1"/>
  <c r="H570" i="7"/>
  <c r="E570" i="7"/>
  <c r="I571" i="7" s="1"/>
  <c r="G570" i="7"/>
  <c r="D570" i="7"/>
  <c r="C570" i="7"/>
  <c r="B570" i="7"/>
  <c r="AE569" i="7"/>
  <c r="AD569" i="7"/>
  <c r="G568" i="7"/>
  <c r="E568" i="7"/>
  <c r="G567" i="7"/>
  <c r="E567" i="7"/>
  <c r="BA565" i="7"/>
  <c r="AZ565" i="7"/>
  <c r="AE565" i="7"/>
  <c r="AD565" i="7"/>
  <c r="E565" i="7"/>
  <c r="G565" i="7"/>
  <c r="D565" i="7"/>
  <c r="C565" i="7"/>
  <c r="B565" i="7"/>
  <c r="L563" i="7"/>
  <c r="I563" i="7"/>
  <c r="H563" i="7"/>
  <c r="G563" i="7"/>
  <c r="L562" i="7"/>
  <c r="L561" i="7" s="1"/>
  <c r="AW569" i="7" s="1"/>
  <c r="I562" i="7"/>
  <c r="H562" i="7"/>
  <c r="J562" i="7" s="1"/>
  <c r="G562" i="7"/>
  <c r="L556" i="7"/>
  <c r="AT569" i="7" s="1"/>
  <c r="L555" i="7"/>
  <c r="AO569" i="7" s="1"/>
  <c r="L560" i="7"/>
  <c r="J560" i="7"/>
  <c r="F560" i="7"/>
  <c r="E560" i="7"/>
  <c r="L559" i="7"/>
  <c r="J559" i="7"/>
  <c r="G559" i="7"/>
  <c r="F559" i="7"/>
  <c r="L558" i="7"/>
  <c r="J558" i="7"/>
  <c r="F558" i="7"/>
  <c r="E558" i="7"/>
  <c r="L557" i="7"/>
  <c r="J557" i="7"/>
  <c r="G557" i="7"/>
  <c r="F557" i="7"/>
  <c r="L554" i="7"/>
  <c r="L553" i="7" s="1"/>
  <c r="J554" i="7"/>
  <c r="G554" i="7"/>
  <c r="F554" i="7"/>
  <c r="E551" i="7"/>
  <c r="G551" i="7"/>
  <c r="D551" i="7"/>
  <c r="C551" i="7"/>
  <c r="L545" i="7"/>
  <c r="L544" i="7"/>
  <c r="L541" i="7"/>
  <c r="L540" i="7"/>
  <c r="L538" i="7"/>
  <c r="L537" i="7"/>
  <c r="L531" i="7"/>
  <c r="L530" i="7"/>
  <c r="L526" i="7"/>
  <c r="AE516" i="7"/>
  <c r="AD516" i="7"/>
  <c r="G515" i="7"/>
  <c r="E515" i="7"/>
  <c r="G514" i="7"/>
  <c r="E514" i="7"/>
  <c r="L511" i="7"/>
  <c r="I511" i="7"/>
  <c r="H511" i="7"/>
  <c r="G511" i="7"/>
  <c r="F511" i="7"/>
  <c r="L510" i="7"/>
  <c r="I510" i="7"/>
  <c r="H510" i="7"/>
  <c r="G510" i="7"/>
  <c r="F510" i="7"/>
  <c r="L509" i="7"/>
  <c r="J509" i="7"/>
  <c r="G509" i="7"/>
  <c r="F509" i="7"/>
  <c r="L505" i="7"/>
  <c r="AT516" i="7" s="1"/>
  <c r="L507" i="7"/>
  <c r="J507" i="7"/>
  <c r="F507" i="7"/>
  <c r="G507" i="7" s="1"/>
  <c r="E507" i="7"/>
  <c r="L506" i="7"/>
  <c r="I506" i="7"/>
  <c r="H506" i="7"/>
  <c r="G506" i="7"/>
  <c r="F506" i="7"/>
  <c r="L503" i="7"/>
  <c r="L502" i="7" s="1"/>
  <c r="J503" i="7"/>
  <c r="G503" i="7"/>
  <c r="F503" i="7"/>
  <c r="E498" i="7"/>
  <c r="G498" i="7"/>
  <c r="D498" i="7"/>
  <c r="C498" i="7"/>
  <c r="AT497" i="7"/>
  <c r="AO497" i="7"/>
  <c r="AE497" i="7"/>
  <c r="AD497" i="7"/>
  <c r="G496" i="7"/>
  <c r="E496" i="7"/>
  <c r="G495" i="7"/>
  <c r="E495" i="7"/>
  <c r="L492" i="7"/>
  <c r="I492" i="7"/>
  <c r="J492" i="7" s="1"/>
  <c r="H492" i="7"/>
  <c r="G492" i="7"/>
  <c r="F492" i="7"/>
  <c r="L491" i="7"/>
  <c r="I491" i="7"/>
  <c r="H491" i="7"/>
  <c r="J491" i="7" s="1"/>
  <c r="G491" i="7"/>
  <c r="F491" i="7"/>
  <c r="L490" i="7"/>
  <c r="I490" i="7"/>
  <c r="H490" i="7"/>
  <c r="G490" i="7"/>
  <c r="F490" i="7"/>
  <c r="L488" i="7"/>
  <c r="L487" i="7" s="1"/>
  <c r="J488" i="7"/>
  <c r="G488" i="7"/>
  <c r="F488" i="7"/>
  <c r="E483" i="7"/>
  <c r="G483" i="7"/>
  <c r="D483" i="7"/>
  <c r="C483" i="7"/>
  <c r="AW482" i="7"/>
  <c r="AE482" i="7"/>
  <c r="AD482" i="7"/>
  <c r="G481" i="7"/>
  <c r="E481" i="7"/>
  <c r="G480" i="7"/>
  <c r="E480" i="7"/>
  <c r="L477" i="7"/>
  <c r="L475" i="7" s="1"/>
  <c r="L474" i="7" s="1"/>
  <c r="AO482" i="7" s="1"/>
  <c r="J477" i="7"/>
  <c r="F477" i="7"/>
  <c r="E477" i="7"/>
  <c r="L476" i="7"/>
  <c r="I476" i="7"/>
  <c r="H476" i="7"/>
  <c r="J476" i="7" s="1"/>
  <c r="G476" i="7"/>
  <c r="F476" i="7"/>
  <c r="L473" i="7"/>
  <c r="L472" i="7" s="1"/>
  <c r="L478" i="7" s="1"/>
  <c r="J473" i="7"/>
  <c r="G473" i="7"/>
  <c r="F473" i="7"/>
  <c r="E470" i="7"/>
  <c r="G470" i="7"/>
  <c r="D470" i="7"/>
  <c r="C470" i="7"/>
  <c r="AW469" i="7"/>
  <c r="AT469" i="7"/>
  <c r="AO469" i="7"/>
  <c r="AE469" i="7"/>
  <c r="AD469" i="7"/>
  <c r="G468" i="7"/>
  <c r="E468" i="7"/>
  <c r="G467" i="7"/>
  <c r="E467" i="7"/>
  <c r="L463" i="7"/>
  <c r="L464" i="7"/>
  <c r="J464" i="7"/>
  <c r="G464" i="7"/>
  <c r="F464" i="7"/>
  <c r="E461" i="7"/>
  <c r="G461" i="7"/>
  <c r="D461" i="7"/>
  <c r="C461" i="7"/>
  <c r="L453" i="7"/>
  <c r="L452" i="7"/>
  <c r="L449" i="7"/>
  <c r="L448" i="7"/>
  <c r="L446" i="7"/>
  <c r="L445" i="7"/>
  <c r="L438" i="7"/>
  <c r="L434" i="7"/>
  <c r="L421" i="7"/>
  <c r="L420" i="7"/>
  <c r="L417" i="7"/>
  <c r="L416" i="7"/>
  <c r="L414" i="7"/>
  <c r="L413" i="7"/>
  <c r="L406" i="7"/>
  <c r="L402" i="7"/>
  <c r="AU392" i="7"/>
  <c r="AS392" i="7"/>
  <c r="AP392" i="7"/>
  <c r="BA392" i="7"/>
  <c r="AZ392" i="7"/>
  <c r="AE392" i="7"/>
  <c r="AD392" i="7"/>
  <c r="L391" i="7"/>
  <c r="K392" i="7" s="1"/>
  <c r="J391" i="7"/>
  <c r="E391" i="7"/>
  <c r="G391" i="7"/>
  <c r="D391" i="7"/>
  <c r="C391" i="7"/>
  <c r="AU390" i="7"/>
  <c r="AS390" i="7"/>
  <c r="AP390" i="7"/>
  <c r="BA390" i="7"/>
  <c r="AZ390" i="7"/>
  <c r="AE390" i="7"/>
  <c r="AD390" i="7"/>
  <c r="L389" i="7"/>
  <c r="J389" i="7"/>
  <c r="E389" i="7"/>
  <c r="G389" i="7"/>
  <c r="D389" i="7"/>
  <c r="C389" i="7"/>
  <c r="AT388" i="7"/>
  <c r="AO388" i="7"/>
  <c r="AE388" i="7"/>
  <c r="AD388" i="7"/>
  <c r="G387" i="7"/>
  <c r="F387" i="7"/>
  <c r="E387" i="7"/>
  <c r="G386" i="7"/>
  <c r="F386" i="7"/>
  <c r="E386" i="7"/>
  <c r="AN384" i="7"/>
  <c r="BA384" i="7"/>
  <c r="AZ384" i="7"/>
  <c r="AE384" i="7"/>
  <c r="AD384" i="7"/>
  <c r="L384" i="7"/>
  <c r="AW384" i="7" s="1"/>
  <c r="I384" i="7"/>
  <c r="H384" i="7"/>
  <c r="E384" i="7"/>
  <c r="G384" i="7"/>
  <c r="D384" i="7"/>
  <c r="C384" i="7"/>
  <c r="B384" i="7"/>
  <c r="L382" i="7"/>
  <c r="I382" i="7"/>
  <c r="H382" i="7"/>
  <c r="J382" i="7" s="1"/>
  <c r="G382" i="7"/>
  <c r="L381" i="7"/>
  <c r="I381" i="7"/>
  <c r="H381" i="7"/>
  <c r="G381" i="7"/>
  <c r="L380" i="7"/>
  <c r="I380" i="7"/>
  <c r="H380" i="7"/>
  <c r="J380" i="7" s="1"/>
  <c r="G380" i="7"/>
  <c r="L379" i="7"/>
  <c r="L378" i="7" s="1"/>
  <c r="AW388" i="7" s="1"/>
  <c r="J379" i="7"/>
  <c r="G379" i="7"/>
  <c r="L377" i="7"/>
  <c r="L376" i="7" s="1"/>
  <c r="J377" i="7"/>
  <c r="G377" i="7"/>
  <c r="F377" i="7"/>
  <c r="E372" i="7"/>
  <c r="G372" i="7"/>
  <c r="D372" i="7"/>
  <c r="C372" i="7"/>
  <c r="AW371" i="7"/>
  <c r="AT371" i="7"/>
  <c r="AR371" i="7"/>
  <c r="AO371" i="7"/>
  <c r="AN371" i="7"/>
  <c r="BA371" i="7"/>
  <c r="AZ371" i="7"/>
  <c r="AE371" i="7"/>
  <c r="AD371" i="7"/>
  <c r="L370" i="7"/>
  <c r="K371" i="7" s="1"/>
  <c r="I370" i="7"/>
  <c r="H370" i="7"/>
  <c r="J370" i="7" s="1"/>
  <c r="E370" i="7"/>
  <c r="G370" i="7"/>
  <c r="D370" i="7"/>
  <c r="C370" i="7"/>
  <c r="B370" i="7"/>
  <c r="AT369" i="7"/>
  <c r="AR369" i="7"/>
  <c r="AO369" i="7"/>
  <c r="BA369" i="7"/>
  <c r="AZ369" i="7"/>
  <c r="AE369" i="7"/>
  <c r="AD369" i="7"/>
  <c r="L368" i="7"/>
  <c r="J368" i="7"/>
  <c r="E368" i="7"/>
  <c r="G368" i="7"/>
  <c r="D368" i="7"/>
  <c r="C368" i="7"/>
  <c r="B368" i="7"/>
  <c r="AE367" i="7"/>
  <c r="AD367" i="7"/>
  <c r="G366" i="7"/>
  <c r="F366" i="7"/>
  <c r="E366" i="7"/>
  <c r="G365" i="7"/>
  <c r="F365" i="7"/>
  <c r="E365" i="7"/>
  <c r="L362" i="7"/>
  <c r="I362" i="7"/>
  <c r="J362" i="7" s="1"/>
  <c r="H362" i="7"/>
  <c r="G362" i="7"/>
  <c r="L361" i="7"/>
  <c r="I361" i="7"/>
  <c r="H361" i="7"/>
  <c r="J361" i="7" s="1"/>
  <c r="G361" i="7"/>
  <c r="L360" i="7"/>
  <c r="I360" i="7"/>
  <c r="H360" i="7"/>
  <c r="G360" i="7"/>
  <c r="L359" i="7"/>
  <c r="I359" i="7"/>
  <c r="H359" i="7"/>
  <c r="J359" i="7" s="1"/>
  <c r="G359" i="7"/>
  <c r="L357" i="7"/>
  <c r="J357" i="7"/>
  <c r="F357" i="7"/>
  <c r="E357" i="7"/>
  <c r="L356" i="7"/>
  <c r="J356" i="7"/>
  <c r="G356" i="7"/>
  <c r="F356" i="7"/>
  <c r="L355" i="7"/>
  <c r="J355" i="7"/>
  <c r="F355" i="7"/>
  <c r="E355" i="7"/>
  <c r="L354" i="7"/>
  <c r="J354" i="7"/>
  <c r="G354" i="7"/>
  <c r="F354" i="7"/>
  <c r="L353" i="7"/>
  <c r="L351" i="7" s="1"/>
  <c r="L350" i="7" s="1"/>
  <c r="AO367" i="7" s="1"/>
  <c r="J353" i="7"/>
  <c r="F353" i="7"/>
  <c r="E353" i="7"/>
  <c r="L352" i="7"/>
  <c r="J352" i="7"/>
  <c r="G352" i="7"/>
  <c r="F352" i="7"/>
  <c r="L348" i="7"/>
  <c r="L349" i="7"/>
  <c r="J349" i="7"/>
  <c r="G349" i="7"/>
  <c r="F349" i="7"/>
  <c r="E344" i="7"/>
  <c r="G344" i="7"/>
  <c r="D344" i="7"/>
  <c r="C344" i="7"/>
  <c r="AE343" i="7"/>
  <c r="AD343" i="7"/>
  <c r="G342" i="7"/>
  <c r="F342" i="7"/>
  <c r="E342" i="7"/>
  <c r="G341" i="7"/>
  <c r="F341" i="7"/>
  <c r="E341" i="7"/>
  <c r="BA339" i="7"/>
  <c r="AZ339" i="7"/>
  <c r="AE339" i="7"/>
  <c r="AD339" i="7"/>
  <c r="L339" i="7"/>
  <c r="AN339" i="7" s="1"/>
  <c r="I339" i="7"/>
  <c r="H339" i="7"/>
  <c r="E339" i="7"/>
  <c r="G339" i="7"/>
  <c r="D339" i="7"/>
  <c r="C339" i="7"/>
  <c r="B339" i="7"/>
  <c r="AN338" i="7"/>
  <c r="BA338" i="7"/>
  <c r="AZ338" i="7"/>
  <c r="AE338" i="7"/>
  <c r="AD338" i="7"/>
  <c r="L338" i="7"/>
  <c r="AW338" i="7" s="1"/>
  <c r="I338" i="7"/>
  <c r="H338" i="7"/>
  <c r="E338" i="7"/>
  <c r="G338" i="7"/>
  <c r="D338" i="7"/>
  <c r="C338" i="7"/>
  <c r="B338" i="7"/>
  <c r="L336" i="7"/>
  <c r="I336" i="7"/>
  <c r="J336" i="7" s="1"/>
  <c r="H336" i="7"/>
  <c r="G336" i="7"/>
  <c r="L335" i="7"/>
  <c r="I335" i="7"/>
  <c r="H335" i="7"/>
  <c r="G335" i="7"/>
  <c r="L334" i="7"/>
  <c r="L333" i="7" s="1"/>
  <c r="AW343" i="7" s="1"/>
  <c r="I334" i="7"/>
  <c r="H334" i="7"/>
  <c r="G334" i="7"/>
  <c r="L332" i="7"/>
  <c r="J332" i="7"/>
  <c r="F332" i="7"/>
  <c r="E332" i="7"/>
  <c r="L331" i="7"/>
  <c r="J331" i="7"/>
  <c r="G331" i="7"/>
  <c r="F331" i="7"/>
  <c r="L330" i="7"/>
  <c r="L328" i="7" s="1"/>
  <c r="J330" i="7"/>
  <c r="F330" i="7"/>
  <c r="E330" i="7"/>
  <c r="L329" i="7"/>
  <c r="I329" i="7"/>
  <c r="J329" i="7" s="1"/>
  <c r="H329" i="7"/>
  <c r="G329" i="7"/>
  <c r="F329" i="7"/>
  <c r="L325" i="7"/>
  <c r="L326" i="7"/>
  <c r="J326" i="7"/>
  <c r="G326" i="7"/>
  <c r="F326" i="7"/>
  <c r="E321" i="7"/>
  <c r="G321" i="7"/>
  <c r="D321" i="7"/>
  <c r="C321" i="7"/>
  <c r="AE320" i="7"/>
  <c r="AD320" i="7"/>
  <c r="G319" i="7"/>
  <c r="E319" i="7"/>
  <c r="G318" i="7"/>
  <c r="E318" i="7"/>
  <c r="L315" i="7"/>
  <c r="I315" i="7"/>
  <c r="H315" i="7"/>
  <c r="G315" i="7"/>
  <c r="L314" i="7"/>
  <c r="I314" i="7"/>
  <c r="H314" i="7"/>
  <c r="G314" i="7"/>
  <c r="L309" i="7"/>
  <c r="AO320" i="7" s="1"/>
  <c r="L312" i="7"/>
  <c r="L310" i="7" s="1"/>
  <c r="AT320" i="7" s="1"/>
  <c r="J312" i="7"/>
  <c r="F312" i="7"/>
  <c r="G312" i="7" s="1"/>
  <c r="E312" i="7"/>
  <c r="L311" i="7"/>
  <c r="I311" i="7"/>
  <c r="H311" i="7"/>
  <c r="G311" i="7"/>
  <c r="F311" i="7"/>
  <c r="L308" i="7"/>
  <c r="L307" i="7" s="1"/>
  <c r="J308" i="7"/>
  <c r="G308" i="7"/>
  <c r="F308" i="7"/>
  <c r="E305" i="7"/>
  <c r="G305" i="7"/>
  <c r="D305" i="7"/>
  <c r="C305" i="7"/>
  <c r="AE304" i="7"/>
  <c r="AD304" i="7"/>
  <c r="G303" i="7"/>
  <c r="F303" i="7"/>
  <c r="E303" i="7"/>
  <c r="G302" i="7"/>
  <c r="F302" i="7"/>
  <c r="E302" i="7"/>
  <c r="BA300" i="7"/>
  <c r="AZ300" i="7"/>
  <c r="AE300" i="7"/>
  <c r="AD300" i="7"/>
  <c r="L300" i="7"/>
  <c r="AN300" i="7" s="1"/>
  <c r="J300" i="7"/>
  <c r="E300" i="7"/>
  <c r="G300" i="7"/>
  <c r="D300" i="7"/>
  <c r="C300" i="7"/>
  <c r="B300" i="7"/>
  <c r="L297" i="7"/>
  <c r="AW304" i="7" s="1"/>
  <c r="L298" i="7"/>
  <c r="J298" i="7"/>
  <c r="G298" i="7"/>
  <c r="L296" i="7"/>
  <c r="J296" i="7"/>
  <c r="F296" i="7"/>
  <c r="G296" i="7" s="1"/>
  <c r="E296" i="7"/>
  <c r="L295" i="7"/>
  <c r="J295" i="7"/>
  <c r="G295" i="7"/>
  <c r="F295" i="7"/>
  <c r="L294" i="7"/>
  <c r="L292" i="7" s="1"/>
  <c r="J294" i="7"/>
  <c r="G294" i="7"/>
  <c r="F294" i="7"/>
  <c r="E294" i="7"/>
  <c r="L293" i="7"/>
  <c r="J293" i="7"/>
  <c r="I293" i="7"/>
  <c r="H293" i="7"/>
  <c r="G293" i="7"/>
  <c r="F293" i="7"/>
  <c r="L290" i="7"/>
  <c r="L289" i="7" s="1"/>
  <c r="J290" i="7"/>
  <c r="G290" i="7"/>
  <c r="F290" i="7"/>
  <c r="E285" i="7"/>
  <c r="G285" i="7"/>
  <c r="D285" i="7"/>
  <c r="C285" i="7"/>
  <c r="AT284" i="7"/>
  <c r="AO284" i="7"/>
  <c r="AE284" i="7"/>
  <c r="AD284" i="7"/>
  <c r="G283" i="7"/>
  <c r="F283" i="7"/>
  <c r="E283" i="7"/>
  <c r="G282" i="7"/>
  <c r="F282" i="7"/>
  <c r="E282" i="7"/>
  <c r="BA280" i="7"/>
  <c r="AZ280" i="7"/>
  <c r="AE280" i="7"/>
  <c r="AD280" i="7"/>
  <c r="L280" i="7"/>
  <c r="AW280" i="7" s="1"/>
  <c r="I280" i="7"/>
  <c r="H280" i="7"/>
  <c r="E280" i="7"/>
  <c r="G280" i="7"/>
  <c r="D280" i="7"/>
  <c r="C280" i="7"/>
  <c r="B280" i="7"/>
  <c r="L278" i="7"/>
  <c r="I278" i="7"/>
  <c r="J278" i="7" s="1"/>
  <c r="H278" i="7"/>
  <c r="G278" i="7"/>
  <c r="L277" i="7"/>
  <c r="L276" i="7" s="1"/>
  <c r="AW284" i="7" s="1"/>
  <c r="J277" i="7"/>
  <c r="G277" i="7"/>
  <c r="L275" i="7"/>
  <c r="L274" i="7" s="1"/>
  <c r="J275" i="7"/>
  <c r="G275" i="7"/>
  <c r="F275" i="7"/>
  <c r="E270" i="7"/>
  <c r="G270" i="7"/>
  <c r="D270" i="7"/>
  <c r="C270" i="7"/>
  <c r="AE269" i="7"/>
  <c r="AD269" i="7"/>
  <c r="G268" i="7"/>
  <c r="F268" i="7"/>
  <c r="E268" i="7"/>
  <c r="G267" i="7"/>
  <c r="F267" i="7"/>
  <c r="E267" i="7"/>
  <c r="BA265" i="7"/>
  <c r="AZ265" i="7"/>
  <c r="AE265" i="7"/>
  <c r="AD265" i="7"/>
  <c r="L265" i="7"/>
  <c r="AN265" i="7" s="1"/>
  <c r="I265" i="7"/>
  <c r="J265" i="7" s="1"/>
  <c r="H265" i="7"/>
  <c r="E265" i="7"/>
  <c r="G265" i="7"/>
  <c r="D265" i="7"/>
  <c r="C265" i="7"/>
  <c r="B265" i="7"/>
  <c r="L263" i="7"/>
  <c r="I263" i="7"/>
  <c r="H263" i="7"/>
  <c r="G263" i="7"/>
  <c r="L262" i="7"/>
  <c r="I262" i="7"/>
  <c r="J262" i="7" s="1"/>
  <c r="H262" i="7"/>
  <c r="G262" i="7"/>
  <c r="L261" i="7"/>
  <c r="I261" i="7"/>
  <c r="H261" i="7"/>
  <c r="G261" i="7"/>
  <c r="L260" i="7"/>
  <c r="I260" i="7"/>
  <c r="H260" i="7"/>
  <c r="G260" i="7"/>
  <c r="L259" i="7"/>
  <c r="J259" i="7"/>
  <c r="I259" i="7"/>
  <c r="H259" i="7"/>
  <c r="G259" i="7"/>
  <c r="L258" i="7"/>
  <c r="L257" i="7" s="1"/>
  <c r="AW269" i="7" s="1"/>
  <c r="J258" i="7"/>
  <c r="G258" i="7"/>
  <c r="L256" i="7"/>
  <c r="J256" i="7"/>
  <c r="F256" i="7"/>
  <c r="E256" i="7"/>
  <c r="L255" i="7"/>
  <c r="J255" i="7"/>
  <c r="G255" i="7"/>
  <c r="F255" i="7"/>
  <c r="L254" i="7"/>
  <c r="L252" i="7" s="1"/>
  <c r="L251" i="7" s="1"/>
  <c r="AO269" i="7" s="1"/>
  <c r="J254" i="7"/>
  <c r="F254" i="7"/>
  <c r="E254" i="7"/>
  <c r="L253" i="7"/>
  <c r="I253" i="7"/>
  <c r="H253" i="7"/>
  <c r="G253" i="7"/>
  <c r="F253" i="7"/>
  <c r="L249" i="7"/>
  <c r="L250" i="7"/>
  <c r="J250" i="7"/>
  <c r="G250" i="7"/>
  <c r="F250" i="7"/>
  <c r="E245" i="7"/>
  <c r="G245" i="7"/>
  <c r="D245" i="7"/>
  <c r="C245" i="7"/>
  <c r="AE244" i="7"/>
  <c r="AD244" i="7"/>
  <c r="G243" i="7"/>
  <c r="F243" i="7"/>
  <c r="E243" i="7"/>
  <c r="G242" i="7"/>
  <c r="F242" i="7"/>
  <c r="E242" i="7"/>
  <c r="BA240" i="7"/>
  <c r="AZ240" i="7"/>
  <c r="AE240" i="7"/>
  <c r="AD240" i="7"/>
  <c r="L240" i="7"/>
  <c r="AN240" i="7" s="1"/>
  <c r="I240" i="7"/>
  <c r="J240" i="7" s="1"/>
  <c r="H240" i="7"/>
  <c r="E240" i="7"/>
  <c r="G240" i="7"/>
  <c r="D240" i="7"/>
  <c r="C240" i="7"/>
  <c r="B240" i="7"/>
  <c r="L238" i="7"/>
  <c r="AW244" i="7" s="1"/>
  <c r="L237" i="7"/>
  <c r="L236" i="7" s="1"/>
  <c r="AO244" i="7" s="1"/>
  <c r="L234" i="7"/>
  <c r="L235" i="7"/>
  <c r="J235" i="7"/>
  <c r="G235" i="7"/>
  <c r="F235" i="7"/>
  <c r="E230" i="7"/>
  <c r="G230" i="7"/>
  <c r="D230" i="7"/>
  <c r="C230" i="7"/>
  <c r="AE229" i="7"/>
  <c r="AD229" i="7"/>
  <c r="G228" i="7"/>
  <c r="F228" i="7"/>
  <c r="E228" i="7"/>
  <c r="G227" i="7"/>
  <c r="F227" i="7"/>
  <c r="E227" i="7"/>
  <c r="AW225" i="7"/>
  <c r="BA225" i="7"/>
  <c r="AZ225" i="7"/>
  <c r="AE225" i="7"/>
  <c r="AD225" i="7"/>
  <c r="L225" i="7"/>
  <c r="AN225" i="7" s="1"/>
  <c r="I225" i="7"/>
  <c r="H225" i="7"/>
  <c r="J225" i="7" s="1"/>
  <c r="E225" i="7"/>
  <c r="G225" i="7"/>
  <c r="D225" i="7"/>
  <c r="C225" i="7"/>
  <c r="B225" i="7"/>
  <c r="AN224" i="7"/>
  <c r="BA224" i="7"/>
  <c r="AZ224" i="7"/>
  <c r="AE224" i="7"/>
  <c r="AD224" i="7"/>
  <c r="L224" i="7"/>
  <c r="AW224" i="7" s="1"/>
  <c r="J224" i="7"/>
  <c r="I224" i="7"/>
  <c r="H224" i="7"/>
  <c r="E224" i="7"/>
  <c r="G224" i="7"/>
  <c r="D224" i="7"/>
  <c r="C224" i="7"/>
  <c r="B224" i="7"/>
  <c r="L222" i="7"/>
  <c r="I222" i="7"/>
  <c r="J222" i="7" s="1"/>
  <c r="H222" i="7"/>
  <c r="G222" i="7"/>
  <c r="L221" i="7"/>
  <c r="J221" i="7"/>
  <c r="G221" i="7"/>
  <c r="L220" i="7"/>
  <c r="I220" i="7"/>
  <c r="J220" i="7" s="1"/>
  <c r="H220" i="7"/>
  <c r="G220" i="7"/>
  <c r="L218" i="7"/>
  <c r="I218" i="7"/>
  <c r="J218" i="7" s="1"/>
  <c r="H218" i="7"/>
  <c r="G218" i="7"/>
  <c r="F218" i="7"/>
  <c r="L217" i="7"/>
  <c r="L213" i="7" s="1"/>
  <c r="AT229" i="7" s="1"/>
  <c r="J217" i="7"/>
  <c r="F217" i="7"/>
  <c r="E217" i="7"/>
  <c r="G217" i="7" s="1"/>
  <c r="L216" i="7"/>
  <c r="J216" i="7"/>
  <c r="G216" i="7"/>
  <c r="F216" i="7"/>
  <c r="L215" i="7"/>
  <c r="J215" i="7"/>
  <c r="F215" i="7"/>
  <c r="E215" i="7"/>
  <c r="L214" i="7"/>
  <c r="I214" i="7"/>
  <c r="H214" i="7"/>
  <c r="G214" i="7"/>
  <c r="F214" i="7"/>
  <c r="L211" i="7"/>
  <c r="L210" i="7" s="1"/>
  <c r="J211" i="7"/>
  <c r="G211" i="7"/>
  <c r="F211" i="7"/>
  <c r="E206" i="7"/>
  <c r="G206" i="7"/>
  <c r="D206" i="7"/>
  <c r="C206" i="7"/>
  <c r="L200" i="7"/>
  <c r="L199" i="7"/>
  <c r="L196" i="7"/>
  <c r="L195" i="7"/>
  <c r="L193" i="7"/>
  <c r="L192" i="7"/>
  <c r="L186" i="7"/>
  <c r="L185" i="7"/>
  <c r="L181" i="7"/>
  <c r="AT171" i="7"/>
  <c r="AO171" i="7"/>
  <c r="AE171" i="7"/>
  <c r="AD171" i="7"/>
  <c r="G170" i="7"/>
  <c r="E170" i="7"/>
  <c r="G169" i="7"/>
  <c r="E169" i="7"/>
  <c r="L166" i="7"/>
  <c r="I166" i="7"/>
  <c r="H166" i="7"/>
  <c r="G166" i="7"/>
  <c r="F166" i="7"/>
  <c r="L165" i="7"/>
  <c r="I165" i="7"/>
  <c r="H165" i="7"/>
  <c r="J165" i="7" s="1"/>
  <c r="G165" i="7"/>
  <c r="F165" i="7"/>
  <c r="L164" i="7"/>
  <c r="I164" i="7"/>
  <c r="H164" i="7"/>
  <c r="J164" i="7" s="1"/>
  <c r="G164" i="7"/>
  <c r="F164" i="7"/>
  <c r="L163" i="7"/>
  <c r="J163" i="7"/>
  <c r="G163" i="7"/>
  <c r="F163" i="7"/>
  <c r="L161" i="7"/>
  <c r="L160" i="7" s="1"/>
  <c r="J161" i="7"/>
  <c r="G161" i="7"/>
  <c r="F161" i="7"/>
  <c r="E156" i="7"/>
  <c r="G156" i="7"/>
  <c r="D156" i="7"/>
  <c r="C156" i="7"/>
  <c r="AE155" i="7"/>
  <c r="AD155" i="7"/>
  <c r="G154" i="7"/>
  <c r="E154" i="7"/>
  <c r="G153" i="7"/>
  <c r="E153" i="7"/>
  <c r="AW151" i="7"/>
  <c r="AN151" i="7"/>
  <c r="BA151" i="7"/>
  <c r="AZ151" i="7"/>
  <c r="AE151" i="7"/>
  <c r="AD151" i="7"/>
  <c r="L151" i="7"/>
  <c r="I151" i="7"/>
  <c r="H151" i="7"/>
  <c r="E151" i="7"/>
  <c r="G151" i="7"/>
  <c r="D151" i="7"/>
  <c r="C151" i="7"/>
  <c r="B151" i="7"/>
  <c r="L149" i="7"/>
  <c r="I149" i="7"/>
  <c r="H149" i="7"/>
  <c r="G149" i="7"/>
  <c r="L148" i="7"/>
  <c r="L147" i="7" s="1"/>
  <c r="AW155" i="7" s="1"/>
  <c r="I148" i="7"/>
  <c r="J148" i="7" s="1"/>
  <c r="H148" i="7"/>
  <c r="G148" i="7"/>
  <c r="L144" i="7"/>
  <c r="AT155" i="7" s="1"/>
  <c r="L146" i="7"/>
  <c r="J146" i="7"/>
  <c r="F146" i="7"/>
  <c r="G146" i="7" s="1"/>
  <c r="E146" i="7"/>
  <c r="L145" i="7"/>
  <c r="J145" i="7"/>
  <c r="G145" i="7"/>
  <c r="F145" i="7"/>
  <c r="L142" i="7"/>
  <c r="L141" i="7" s="1"/>
  <c r="J142" i="7"/>
  <c r="G142" i="7"/>
  <c r="F142" i="7"/>
  <c r="E139" i="7"/>
  <c r="G139" i="7"/>
  <c r="D139" i="7"/>
  <c r="C139" i="7"/>
  <c r="AW138" i="7"/>
  <c r="AT138" i="7"/>
  <c r="AO138" i="7"/>
  <c r="AE138" i="7"/>
  <c r="AD138" i="7"/>
  <c r="G137" i="7"/>
  <c r="E137" i="7"/>
  <c r="G136" i="7"/>
  <c r="E136" i="7"/>
  <c r="L133" i="7"/>
  <c r="L132" i="7" s="1"/>
  <c r="J133" i="7"/>
  <c r="G133" i="7"/>
  <c r="F133" i="7"/>
  <c r="E130" i="7"/>
  <c r="G130" i="7"/>
  <c r="D130" i="7"/>
  <c r="C130" i="7"/>
  <c r="AW129" i="7"/>
  <c r="AE129" i="7"/>
  <c r="AD129" i="7"/>
  <c r="G128" i="7"/>
  <c r="E128" i="7"/>
  <c r="G127" i="7"/>
  <c r="E127" i="7"/>
  <c r="L124" i="7"/>
  <c r="L122" i="7" s="1"/>
  <c r="J124" i="7"/>
  <c r="F124" i="7"/>
  <c r="E124" i="7"/>
  <c r="L123" i="7"/>
  <c r="I123" i="7"/>
  <c r="H123" i="7"/>
  <c r="G123" i="7"/>
  <c r="F123" i="7"/>
  <c r="L120" i="7"/>
  <c r="L119" i="7" s="1"/>
  <c r="J120" i="7"/>
  <c r="G120" i="7"/>
  <c r="F120" i="7"/>
  <c r="C118" i="7"/>
  <c r="E116" i="7"/>
  <c r="G116" i="7"/>
  <c r="D116" i="7"/>
  <c r="C116" i="7"/>
  <c r="AW115" i="7"/>
  <c r="AT115" i="7"/>
  <c r="AO115" i="7"/>
  <c r="AE115" i="7"/>
  <c r="AD115" i="7"/>
  <c r="G114" i="7"/>
  <c r="E114" i="7"/>
  <c r="G113" i="7"/>
  <c r="E113" i="7"/>
  <c r="AW111" i="7"/>
  <c r="BA111" i="7"/>
  <c r="AZ111" i="7"/>
  <c r="AE111" i="7"/>
  <c r="AD111" i="7"/>
  <c r="L111" i="7"/>
  <c r="AN111" i="7" s="1"/>
  <c r="H111" i="7"/>
  <c r="E111" i="7"/>
  <c r="G111" i="7"/>
  <c r="D111" i="7"/>
  <c r="C111" i="7"/>
  <c r="B111" i="7"/>
  <c r="L109" i="7"/>
  <c r="L108" i="7" s="1"/>
  <c r="J109" i="7"/>
  <c r="G109" i="7"/>
  <c r="F109" i="7"/>
  <c r="E106" i="7"/>
  <c r="G106" i="7"/>
  <c r="D106" i="7"/>
  <c r="C106" i="7"/>
  <c r="AW105" i="7"/>
  <c r="AT105" i="7"/>
  <c r="AO105" i="7"/>
  <c r="AE105" i="7"/>
  <c r="AD105" i="7"/>
  <c r="G104" i="7"/>
  <c r="E104" i="7"/>
  <c r="G103" i="7"/>
  <c r="E103" i="7"/>
  <c r="BA101" i="7"/>
  <c r="AZ101" i="7"/>
  <c r="AE101" i="7"/>
  <c r="AD101" i="7"/>
  <c r="L101" i="7"/>
  <c r="AW101" i="7" s="1"/>
  <c r="H101" i="7"/>
  <c r="E101" i="7"/>
  <c r="G101" i="7"/>
  <c r="D101" i="7"/>
  <c r="C101" i="7"/>
  <c r="B101" i="7"/>
  <c r="L98" i="7"/>
  <c r="AR105" i="7" s="1"/>
  <c r="L102" i="7" s="1"/>
  <c r="L99" i="7"/>
  <c r="J99" i="7"/>
  <c r="G99" i="7"/>
  <c r="F99" i="7"/>
  <c r="E96" i="7"/>
  <c r="G96" i="7"/>
  <c r="D96" i="7"/>
  <c r="C96" i="7"/>
  <c r="AW95" i="7"/>
  <c r="AE95" i="7"/>
  <c r="AD95" i="7"/>
  <c r="G94" i="7"/>
  <c r="E94" i="7"/>
  <c r="G93" i="7"/>
  <c r="E93" i="7"/>
  <c r="BA91" i="7"/>
  <c r="AZ91" i="7"/>
  <c r="AE91" i="7"/>
  <c r="AD91" i="7"/>
  <c r="L91" i="7"/>
  <c r="H91" i="7"/>
  <c r="E91" i="7"/>
  <c r="G91" i="7"/>
  <c r="D91" i="7"/>
  <c r="C91" i="7"/>
  <c r="B91" i="7"/>
  <c r="L86" i="7"/>
  <c r="AO95" i="7" s="1"/>
  <c r="L89" i="7"/>
  <c r="L87" i="7" s="1"/>
  <c r="AT95" i="7" s="1"/>
  <c r="J89" i="7"/>
  <c r="F89" i="7"/>
  <c r="E89" i="7"/>
  <c r="L88" i="7"/>
  <c r="I88" i="7"/>
  <c r="H88" i="7"/>
  <c r="G88" i="7"/>
  <c r="F88" i="7"/>
  <c r="L85" i="7"/>
  <c r="L84" i="7" s="1"/>
  <c r="J85" i="7"/>
  <c r="G85" i="7"/>
  <c r="F85" i="7"/>
  <c r="E82" i="7"/>
  <c r="G82" i="7"/>
  <c r="D82" i="7"/>
  <c r="C82" i="7"/>
  <c r="AE81" i="7"/>
  <c r="AD81" i="7"/>
  <c r="G80" i="7"/>
  <c r="E80" i="7"/>
  <c r="G79" i="7"/>
  <c r="E79" i="7"/>
  <c r="L76" i="7"/>
  <c r="I76" i="7"/>
  <c r="H76" i="7"/>
  <c r="J76" i="7" s="1"/>
  <c r="G76" i="7"/>
  <c r="F76" i="7"/>
  <c r="L75" i="7"/>
  <c r="J75" i="7"/>
  <c r="G75" i="7"/>
  <c r="F75" i="7"/>
  <c r="L73" i="7"/>
  <c r="L71" i="7" s="1"/>
  <c r="AT81" i="7" s="1"/>
  <c r="J73" i="7"/>
  <c r="F73" i="7"/>
  <c r="E73" i="7"/>
  <c r="L72" i="7"/>
  <c r="J72" i="7"/>
  <c r="G72" i="7"/>
  <c r="F72" i="7"/>
  <c r="L68" i="7"/>
  <c r="L69" i="7"/>
  <c r="J69" i="7"/>
  <c r="G69" i="7"/>
  <c r="F69" i="7"/>
  <c r="E64" i="7"/>
  <c r="G64" i="7"/>
  <c r="D64" i="7"/>
  <c r="C64" i="7"/>
  <c r="A35" i="7"/>
  <c r="A33" i="7"/>
  <c r="F24" i="7"/>
  <c r="F22" i="7"/>
  <c r="CO14" i="7"/>
  <c r="F14" i="7"/>
  <c r="CO12" i="7"/>
  <c r="F12" i="7"/>
  <c r="H6" i="7"/>
  <c r="B6" i="7"/>
  <c r="A1" i="7"/>
  <c r="A1" i="4"/>
  <c r="A2" i="4"/>
  <c r="A3" i="4"/>
  <c r="A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1" i="3"/>
  <c r="Y1" i="3"/>
  <c r="CV1" i="3" s="1"/>
  <c r="CU1" i="3"/>
  <c r="CY1" i="3"/>
  <c r="CZ1" i="3"/>
  <c r="DB1" i="3" s="1"/>
  <c r="DA1" i="3"/>
  <c r="DC1" i="3"/>
  <c r="A2" i="3"/>
  <c r="Y2" i="3"/>
  <c r="CX2" i="3"/>
  <c r="DF2" i="3" s="1"/>
  <c r="CY2" i="3"/>
  <c r="CZ2" i="3"/>
  <c r="DA2" i="3"/>
  <c r="DB2" i="3"/>
  <c r="DC2" i="3"/>
  <c r="DH2" i="3"/>
  <c r="DI2" i="3"/>
  <c r="DJ2" i="3" s="1"/>
  <c r="A3" i="3"/>
  <c r="Y3" i="3"/>
  <c r="CW3" i="3" s="1"/>
  <c r="CY3" i="3"/>
  <c r="CZ3" i="3"/>
  <c r="DB3" i="3" s="1"/>
  <c r="DA3" i="3"/>
  <c r="DC3" i="3"/>
  <c r="A4" i="3"/>
  <c r="Y4" i="3"/>
  <c r="CX4" i="3"/>
  <c r="DG4" i="3" s="1"/>
  <c r="CY4" i="3"/>
  <c r="CZ4" i="3"/>
  <c r="DB4" i="3" s="1"/>
  <c r="DA4" i="3"/>
  <c r="DC4" i="3"/>
  <c r="DF4" i="3"/>
  <c r="DH4" i="3"/>
  <c r="DI4" i="3"/>
  <c r="DJ4" i="3"/>
  <c r="A5" i="3"/>
  <c r="Y5" i="3"/>
  <c r="CX5" i="3"/>
  <c r="DI5" i="3" s="1"/>
  <c r="CY5" i="3"/>
  <c r="CZ5" i="3"/>
  <c r="DA5" i="3"/>
  <c r="DB5" i="3"/>
  <c r="DC5" i="3"/>
  <c r="DH5" i="3"/>
  <c r="A6" i="3"/>
  <c r="Y6" i="3"/>
  <c r="CV6" i="3" s="1"/>
  <c r="CU6" i="3"/>
  <c r="CY6" i="3"/>
  <c r="CZ6" i="3"/>
  <c r="DB6" i="3" s="1"/>
  <c r="DA6" i="3"/>
  <c r="DC6" i="3"/>
  <c r="A7" i="3"/>
  <c r="Y7" i="3"/>
  <c r="CX7" i="3"/>
  <c r="DI7" i="3" s="1"/>
  <c r="DJ7" i="3" s="1"/>
  <c r="CY7" i="3"/>
  <c r="CZ7" i="3"/>
  <c r="DA7" i="3"/>
  <c r="DB7" i="3"/>
  <c r="DC7" i="3"/>
  <c r="DH7" i="3"/>
  <c r="A8" i="3"/>
  <c r="Y8" i="3"/>
  <c r="CW8" i="3" s="1"/>
  <c r="CY8" i="3"/>
  <c r="CZ8" i="3"/>
  <c r="DB8" i="3" s="1"/>
  <c r="DA8" i="3"/>
  <c r="DC8" i="3"/>
  <c r="A9" i="3"/>
  <c r="Y9" i="3"/>
  <c r="CX9" i="3"/>
  <c r="DG9" i="3" s="1"/>
  <c r="CY9" i="3"/>
  <c r="CZ9" i="3"/>
  <c r="DB9" i="3" s="1"/>
  <c r="DA9" i="3"/>
  <c r="DC9" i="3"/>
  <c r="DF9" i="3"/>
  <c r="DH9" i="3"/>
  <c r="DI9" i="3"/>
  <c r="DJ9" i="3"/>
  <c r="A10" i="3"/>
  <c r="Y10" i="3"/>
  <c r="CX10" i="3" s="1"/>
  <c r="CU10" i="3"/>
  <c r="CV10" i="3"/>
  <c r="CY10" i="3"/>
  <c r="CZ10" i="3"/>
  <c r="DB10" i="3" s="1"/>
  <c r="DA10" i="3"/>
  <c r="DC10" i="3"/>
  <c r="A11" i="3"/>
  <c r="Y11" i="3"/>
  <c r="CX11" i="3"/>
  <c r="DG11" i="3" s="1"/>
  <c r="CY11" i="3"/>
  <c r="CZ11" i="3"/>
  <c r="DB11" i="3" s="1"/>
  <c r="DA11" i="3"/>
  <c r="DC11" i="3"/>
  <c r="DF11" i="3"/>
  <c r="DH11" i="3"/>
  <c r="DI11" i="3"/>
  <c r="DJ11" i="3"/>
  <c r="A12" i="3"/>
  <c r="Y12" i="3"/>
  <c r="CX12" i="3" s="1"/>
  <c r="CU12" i="3"/>
  <c r="CV12" i="3"/>
  <c r="CY12" i="3"/>
  <c r="CZ12" i="3"/>
  <c r="DB12" i="3" s="1"/>
  <c r="DA12" i="3"/>
  <c r="DC12" i="3"/>
  <c r="A13" i="3"/>
  <c r="Y13" i="3"/>
  <c r="CX13" i="3"/>
  <c r="DG13" i="3" s="1"/>
  <c r="CY13" i="3"/>
  <c r="CZ13" i="3"/>
  <c r="DB13" i="3" s="1"/>
  <c r="DA13" i="3"/>
  <c r="DC13" i="3"/>
  <c r="DF13" i="3"/>
  <c r="DH13" i="3"/>
  <c r="DI13" i="3"/>
  <c r="DJ13" i="3"/>
  <c r="A14" i="3"/>
  <c r="Y14" i="3"/>
  <c r="CY14" i="3"/>
  <c r="CZ14" i="3"/>
  <c r="DB14" i="3" s="1"/>
  <c r="DA14" i="3"/>
  <c r="DC14" i="3"/>
  <c r="A15" i="3"/>
  <c r="Y15" i="3"/>
  <c r="CY15" i="3"/>
  <c r="CZ15" i="3"/>
  <c r="DA15" i="3"/>
  <c r="DB15" i="3"/>
  <c r="DC15" i="3"/>
  <c r="A16" i="3"/>
  <c r="Y16" i="3"/>
  <c r="CY16" i="3"/>
  <c r="CZ16" i="3"/>
  <c r="DB16" i="3" s="1"/>
  <c r="DA16" i="3"/>
  <c r="DC16" i="3"/>
  <c r="A17" i="3"/>
  <c r="Y17" i="3"/>
  <c r="CU17" i="3"/>
  <c r="CV17" i="3"/>
  <c r="CX17" i="3"/>
  <c r="DI17" i="3" s="1"/>
  <c r="DJ17" i="3" s="1"/>
  <c r="CY17" i="3"/>
  <c r="CZ17" i="3"/>
  <c r="DA17" i="3"/>
  <c r="DB17" i="3"/>
  <c r="DC17" i="3"/>
  <c r="DH17" i="3"/>
  <c r="A18" i="3"/>
  <c r="Y18" i="3"/>
  <c r="CV18" i="3" s="1"/>
  <c r="CU18" i="3"/>
  <c r="CY18" i="3"/>
  <c r="CZ18" i="3"/>
  <c r="DA18" i="3"/>
  <c r="DB18" i="3"/>
  <c r="DC18" i="3"/>
  <c r="A19" i="3"/>
  <c r="Y19" i="3"/>
  <c r="CX19" i="3"/>
  <c r="DI19" i="3" s="1"/>
  <c r="DJ19" i="3" s="1"/>
  <c r="CY19" i="3"/>
  <c r="CZ19" i="3"/>
  <c r="DA19" i="3"/>
  <c r="DB19" i="3"/>
  <c r="DC19" i="3"/>
  <c r="DH19" i="3"/>
  <c r="A20" i="3"/>
  <c r="Y20" i="3"/>
  <c r="CW20" i="3" s="1"/>
  <c r="CY20" i="3"/>
  <c r="CZ20" i="3"/>
  <c r="DB20" i="3" s="1"/>
  <c r="DA20" i="3"/>
  <c r="DC20" i="3"/>
  <c r="A21" i="3"/>
  <c r="Y21" i="3"/>
  <c r="CX21" i="3"/>
  <c r="DF21" i="3" s="1"/>
  <c r="DJ21" i="3" s="1"/>
  <c r="CY21" i="3"/>
  <c r="CZ21" i="3"/>
  <c r="DA21" i="3"/>
  <c r="DB21" i="3"/>
  <c r="DC21" i="3"/>
  <c r="DH21" i="3"/>
  <c r="DI21" i="3"/>
  <c r="A22" i="3"/>
  <c r="Y22" i="3"/>
  <c r="CX22" i="3"/>
  <c r="DI22" i="3" s="1"/>
  <c r="CY22" i="3"/>
  <c r="CZ22" i="3"/>
  <c r="DA22" i="3"/>
  <c r="DB22" i="3"/>
  <c r="DC22" i="3"/>
  <c r="DH22" i="3"/>
  <c r="A23" i="3"/>
  <c r="Y23" i="3"/>
  <c r="CX23" i="3" s="1"/>
  <c r="CY23" i="3"/>
  <c r="CZ23" i="3"/>
  <c r="DB23" i="3" s="1"/>
  <c r="DA23" i="3"/>
  <c r="DC23" i="3"/>
  <c r="A24" i="3"/>
  <c r="Y24" i="3"/>
  <c r="CU24" i="3"/>
  <c r="CV24" i="3"/>
  <c r="CX24" i="3"/>
  <c r="DI24" i="3" s="1"/>
  <c r="DJ24" i="3" s="1"/>
  <c r="CY24" i="3"/>
  <c r="CZ24" i="3"/>
  <c r="DA24" i="3"/>
  <c r="DB24" i="3"/>
  <c r="DC24" i="3"/>
  <c r="DH24" i="3"/>
  <c r="A25" i="3"/>
  <c r="Y25" i="3"/>
  <c r="CX25" i="3" s="1"/>
  <c r="CY25" i="3"/>
  <c r="CZ25" i="3"/>
  <c r="DB25" i="3" s="1"/>
  <c r="DA25" i="3"/>
  <c r="DC25" i="3"/>
  <c r="DG25" i="3"/>
  <c r="A26" i="3"/>
  <c r="Y26" i="3"/>
  <c r="CX26" i="3" s="1"/>
  <c r="DF26" i="3" s="1"/>
  <c r="DJ26" i="3" s="1"/>
  <c r="CY26" i="3"/>
  <c r="CZ26" i="3"/>
  <c r="DB26" i="3" s="1"/>
  <c r="DA26" i="3"/>
  <c r="DC26" i="3"/>
  <c r="A27" i="3"/>
  <c r="Y27" i="3"/>
  <c r="CX27" i="3"/>
  <c r="DF27" i="3" s="1"/>
  <c r="DJ27" i="3" s="1"/>
  <c r="CY27" i="3"/>
  <c r="CZ27" i="3"/>
  <c r="DA27" i="3"/>
  <c r="DB27" i="3"/>
  <c r="DC27" i="3"/>
  <c r="DH27" i="3"/>
  <c r="DI27" i="3"/>
  <c r="A28" i="3"/>
  <c r="Y28" i="3"/>
  <c r="CX28" i="3"/>
  <c r="CY28" i="3"/>
  <c r="CZ28" i="3"/>
  <c r="DA28" i="3"/>
  <c r="DB28" i="3"/>
  <c r="DC28" i="3"/>
  <c r="DH28" i="3"/>
  <c r="A29" i="3"/>
  <c r="Y29" i="3"/>
  <c r="CV29" i="3" s="1"/>
  <c r="CU29" i="3"/>
  <c r="CX29" i="3"/>
  <c r="CY29" i="3"/>
  <c r="CZ29" i="3"/>
  <c r="DA29" i="3"/>
  <c r="DB29" i="3"/>
  <c r="DC29" i="3"/>
  <c r="A30" i="3"/>
  <c r="Y30" i="3"/>
  <c r="CX30" i="3" s="1"/>
  <c r="CY30" i="3"/>
  <c r="CZ30" i="3"/>
  <c r="DA30" i="3"/>
  <c r="DB30" i="3"/>
  <c r="DC30" i="3"/>
  <c r="A31" i="3"/>
  <c r="Y31" i="3"/>
  <c r="CY31" i="3"/>
  <c r="CZ31" i="3"/>
  <c r="DB31" i="3" s="1"/>
  <c r="DA31" i="3"/>
  <c r="DC31" i="3"/>
  <c r="A32" i="3"/>
  <c r="Y32" i="3"/>
  <c r="CW32" i="3"/>
  <c r="CX32" i="3"/>
  <c r="DF32" i="3" s="1"/>
  <c r="CY32" i="3"/>
  <c r="CZ32" i="3"/>
  <c r="DA32" i="3"/>
  <c r="DB32" i="3"/>
  <c r="DC32" i="3"/>
  <c r="DG32" i="3"/>
  <c r="DH32" i="3"/>
  <c r="DI32" i="3"/>
  <c r="A33" i="3"/>
  <c r="Y33" i="3"/>
  <c r="CX33" i="3" s="1"/>
  <c r="DH33" i="3" s="1"/>
  <c r="CW33" i="3"/>
  <c r="CY33" i="3"/>
  <c r="CZ33" i="3"/>
  <c r="DB33" i="3" s="1"/>
  <c r="DA33" i="3"/>
  <c r="DC33" i="3"/>
  <c r="DI33" i="3"/>
  <c r="A34" i="3"/>
  <c r="Y34" i="3"/>
  <c r="CX34" i="3"/>
  <c r="DG34" i="3" s="1"/>
  <c r="CY34" i="3"/>
  <c r="CZ34" i="3"/>
  <c r="DA34" i="3"/>
  <c r="DB34" i="3"/>
  <c r="DC34" i="3"/>
  <c r="DI34" i="3"/>
  <c r="A35" i="3"/>
  <c r="Y35" i="3"/>
  <c r="CX35" i="3"/>
  <c r="DF35" i="3" s="1"/>
  <c r="DJ35" i="3" s="1"/>
  <c r="CY35" i="3"/>
  <c r="CZ35" i="3"/>
  <c r="DA35" i="3"/>
  <c r="DB35" i="3"/>
  <c r="DC35" i="3"/>
  <c r="DI35" i="3"/>
  <c r="A36" i="3"/>
  <c r="Y36" i="3"/>
  <c r="CX36" i="3"/>
  <c r="DI36" i="3" s="1"/>
  <c r="CY36" i="3"/>
  <c r="CZ36" i="3"/>
  <c r="DB36" i="3" s="1"/>
  <c r="DA36" i="3"/>
  <c r="DC36" i="3"/>
  <c r="DF36" i="3"/>
  <c r="DJ36" i="3" s="1"/>
  <c r="DH36" i="3"/>
  <c r="A37" i="3"/>
  <c r="Y37" i="3"/>
  <c r="CX37" i="3" s="1"/>
  <c r="DH37" i="3" s="1"/>
  <c r="CY37" i="3"/>
  <c r="CZ37" i="3"/>
  <c r="DB37" i="3" s="1"/>
  <c r="DA37" i="3"/>
  <c r="DC37" i="3"/>
  <c r="DF37" i="3"/>
  <c r="DJ37" i="3" s="1"/>
  <c r="DG37" i="3"/>
  <c r="DI37" i="3"/>
  <c r="A38" i="3"/>
  <c r="Y38" i="3"/>
  <c r="CX38" i="3"/>
  <c r="DG38" i="3" s="1"/>
  <c r="CY38" i="3"/>
  <c r="CZ38" i="3"/>
  <c r="DA38" i="3"/>
  <c r="DB38" i="3"/>
  <c r="DC38" i="3"/>
  <c r="DI38" i="3"/>
  <c r="A39" i="3"/>
  <c r="Y39" i="3"/>
  <c r="CX39" i="3" s="1"/>
  <c r="DH39" i="3" s="1"/>
  <c r="CU39" i="3"/>
  <c r="CY39" i="3"/>
  <c r="CZ39" i="3"/>
  <c r="DB39" i="3" s="1"/>
  <c r="DA39" i="3"/>
  <c r="DC39" i="3"/>
  <c r="DG39" i="3"/>
  <c r="DI39" i="3"/>
  <c r="DJ39" i="3" s="1"/>
  <c r="A40" i="3"/>
  <c r="Y40" i="3"/>
  <c r="CX40" i="3"/>
  <c r="DG40" i="3" s="1"/>
  <c r="CY40" i="3"/>
  <c r="CZ40" i="3"/>
  <c r="DA40" i="3"/>
  <c r="DB40" i="3"/>
  <c r="DC40" i="3"/>
  <c r="DI40" i="3"/>
  <c r="DJ40" i="3" s="1"/>
  <c r="A41" i="3"/>
  <c r="Y41" i="3"/>
  <c r="CX41" i="3" s="1"/>
  <c r="CW41" i="3"/>
  <c r="CY41" i="3"/>
  <c r="CZ41" i="3"/>
  <c r="DB41" i="3" s="1"/>
  <c r="DA41" i="3"/>
  <c r="DC41" i="3"/>
  <c r="A42" i="3"/>
  <c r="Y42" i="3"/>
  <c r="CX42" i="3" s="1"/>
  <c r="DH42" i="3" s="1"/>
  <c r="CY42" i="3"/>
  <c r="CZ42" i="3"/>
  <c r="DB42" i="3" s="1"/>
  <c r="DA42" i="3"/>
  <c r="DC42" i="3"/>
  <c r="A43" i="3"/>
  <c r="Y43" i="3"/>
  <c r="CX43" i="3"/>
  <c r="DG43" i="3" s="1"/>
  <c r="CY43" i="3"/>
  <c r="CZ43" i="3"/>
  <c r="DA43" i="3"/>
  <c r="DB43" i="3"/>
  <c r="DC43" i="3"/>
  <c r="DI43" i="3"/>
  <c r="A44" i="3"/>
  <c r="Y44" i="3"/>
  <c r="CX44" i="3"/>
  <c r="DF44" i="3" s="1"/>
  <c r="DJ44" i="3" s="1"/>
  <c r="CY44" i="3"/>
  <c r="CZ44" i="3"/>
  <c r="DA44" i="3"/>
  <c r="DB44" i="3"/>
  <c r="DC44" i="3"/>
  <c r="DI44" i="3"/>
  <c r="A45" i="3"/>
  <c r="Y45" i="3"/>
  <c r="CV45" i="3" s="1"/>
  <c r="CU45" i="3"/>
  <c r="CX45" i="3"/>
  <c r="DF45" i="3" s="1"/>
  <c r="CY45" i="3"/>
  <c r="CZ45" i="3"/>
  <c r="DA45" i="3"/>
  <c r="DB45" i="3"/>
  <c r="DC45" i="3"/>
  <c r="DH45" i="3"/>
  <c r="DI45" i="3"/>
  <c r="DJ45" i="3" s="1"/>
  <c r="A46" i="3"/>
  <c r="Y46" i="3"/>
  <c r="CX46" i="3"/>
  <c r="DI46" i="3" s="1"/>
  <c r="DJ46" i="3" s="1"/>
  <c r="CY46" i="3"/>
  <c r="CZ46" i="3"/>
  <c r="DA46" i="3"/>
  <c r="DB46" i="3"/>
  <c r="DC46" i="3"/>
  <c r="DH46" i="3"/>
  <c r="A47" i="3"/>
  <c r="Y47" i="3"/>
  <c r="CW47" i="3" s="1"/>
  <c r="CY47" i="3"/>
  <c r="CZ47" i="3"/>
  <c r="DB47" i="3" s="1"/>
  <c r="DA47" i="3"/>
  <c r="DC47" i="3"/>
  <c r="A48" i="3"/>
  <c r="Y48" i="3"/>
  <c r="CW48" i="3"/>
  <c r="CX48" i="3"/>
  <c r="DI48" i="3" s="1"/>
  <c r="CY48" i="3"/>
  <c r="CZ48" i="3"/>
  <c r="DA48" i="3"/>
  <c r="DB48" i="3"/>
  <c r="DC48" i="3"/>
  <c r="DH48" i="3"/>
  <c r="A49" i="3"/>
  <c r="Y49" i="3"/>
  <c r="CX49" i="3" s="1"/>
  <c r="CY49" i="3"/>
  <c r="CZ49" i="3"/>
  <c r="DB49" i="3" s="1"/>
  <c r="DA49" i="3"/>
  <c r="DC49" i="3"/>
  <c r="A50" i="3"/>
  <c r="Y50" i="3"/>
  <c r="CX50" i="3"/>
  <c r="DG50" i="3" s="1"/>
  <c r="CY50" i="3"/>
  <c r="CZ50" i="3"/>
  <c r="DB50" i="3" s="1"/>
  <c r="DA50" i="3"/>
  <c r="DC50" i="3"/>
  <c r="DF50" i="3"/>
  <c r="DH50" i="3"/>
  <c r="DI50" i="3"/>
  <c r="DJ50" i="3"/>
  <c r="A51" i="3"/>
  <c r="Y51" i="3"/>
  <c r="CX51" i="3"/>
  <c r="DF51" i="3" s="1"/>
  <c r="DJ51" i="3" s="1"/>
  <c r="CY51" i="3"/>
  <c r="CZ51" i="3"/>
  <c r="DA51" i="3"/>
  <c r="DB51" i="3"/>
  <c r="DC51" i="3"/>
  <c r="DH51" i="3"/>
  <c r="DI51" i="3"/>
  <c r="A52" i="3"/>
  <c r="Y52" i="3"/>
  <c r="CX52" i="3"/>
  <c r="DI52" i="3" s="1"/>
  <c r="CY52" i="3"/>
  <c r="CZ52" i="3"/>
  <c r="DA52" i="3"/>
  <c r="DB52" i="3"/>
  <c r="DC52" i="3"/>
  <c r="DG52" i="3"/>
  <c r="DH52" i="3"/>
  <c r="A53" i="3"/>
  <c r="Y53" i="3"/>
  <c r="CX53" i="3" s="1"/>
  <c r="CY53" i="3"/>
  <c r="CZ53" i="3"/>
  <c r="DB53" i="3" s="1"/>
  <c r="DA53" i="3"/>
  <c r="DC53" i="3"/>
  <c r="A54" i="3"/>
  <c r="Y54" i="3"/>
  <c r="CX54" i="3"/>
  <c r="DG54" i="3" s="1"/>
  <c r="CY54" i="3"/>
  <c r="CZ54" i="3"/>
  <c r="DB54" i="3" s="1"/>
  <c r="DA54" i="3"/>
  <c r="DC54" i="3"/>
  <c r="DF54" i="3"/>
  <c r="DH54" i="3"/>
  <c r="DI54" i="3"/>
  <c r="DJ54" i="3"/>
  <c r="A55" i="3"/>
  <c r="Y55" i="3"/>
  <c r="CX55" i="3"/>
  <c r="CY55" i="3"/>
  <c r="CZ55" i="3"/>
  <c r="DA55" i="3"/>
  <c r="DB55" i="3"/>
  <c r="DC55" i="3"/>
  <c r="A56" i="3"/>
  <c r="Y56" i="3"/>
  <c r="CU56" i="3"/>
  <c r="CY56" i="3"/>
  <c r="CZ56" i="3"/>
  <c r="DB56" i="3" s="1"/>
  <c r="DA56" i="3"/>
  <c r="DC56" i="3"/>
  <c r="A57" i="3"/>
  <c r="Y57" i="3"/>
  <c r="CX57" i="3"/>
  <c r="CY57" i="3"/>
  <c r="CZ57" i="3"/>
  <c r="DA57" i="3"/>
  <c r="DB57" i="3"/>
  <c r="DC57" i="3"/>
  <c r="A58" i="3"/>
  <c r="Y58" i="3"/>
  <c r="CX58" i="3" s="1"/>
  <c r="CY58" i="3"/>
  <c r="CZ58" i="3"/>
  <c r="DA58" i="3"/>
  <c r="DB58" i="3"/>
  <c r="DC58" i="3"/>
  <c r="A59" i="3"/>
  <c r="Y59" i="3"/>
  <c r="CX59" i="3" s="1"/>
  <c r="CY59" i="3"/>
  <c r="CZ59" i="3"/>
  <c r="DB59" i="3" s="1"/>
  <c r="DA59" i="3"/>
  <c r="DC59" i="3"/>
  <c r="DF59" i="3"/>
  <c r="DJ59" i="3" s="1"/>
  <c r="DG59" i="3"/>
  <c r="A60" i="3"/>
  <c r="Y60" i="3"/>
  <c r="CU60" i="3"/>
  <c r="CV60" i="3"/>
  <c r="CX60" i="3"/>
  <c r="CY60" i="3"/>
  <c r="CZ60" i="3"/>
  <c r="DA60" i="3"/>
  <c r="DB60" i="3"/>
  <c r="DC60" i="3"/>
  <c r="DG60" i="3"/>
  <c r="DH60" i="3"/>
  <c r="A61" i="3"/>
  <c r="Y61" i="3"/>
  <c r="CX61" i="3" s="1"/>
  <c r="DF61" i="3" s="1"/>
  <c r="CY61" i="3"/>
  <c r="CZ61" i="3"/>
  <c r="DB61" i="3" s="1"/>
  <c r="DA61" i="3"/>
  <c r="DC61" i="3"/>
  <c r="A62" i="3"/>
  <c r="Y62" i="3"/>
  <c r="CW62" i="3"/>
  <c r="CX62" i="3"/>
  <c r="CY62" i="3"/>
  <c r="CZ62" i="3"/>
  <c r="DA62" i="3"/>
  <c r="DB62" i="3"/>
  <c r="DC62" i="3"/>
  <c r="DH62" i="3"/>
  <c r="DI62" i="3"/>
  <c r="A63" i="3"/>
  <c r="Y63" i="3"/>
  <c r="CX63" i="3" s="1"/>
  <c r="CY63" i="3"/>
  <c r="CZ63" i="3"/>
  <c r="DB63" i="3" s="1"/>
  <c r="DA63" i="3"/>
  <c r="DC63" i="3"/>
  <c r="A64" i="3"/>
  <c r="Y64" i="3"/>
  <c r="CX64" i="3"/>
  <c r="DG64" i="3" s="1"/>
  <c r="CY64" i="3"/>
  <c r="CZ64" i="3"/>
  <c r="DB64" i="3" s="1"/>
  <c r="DA64" i="3"/>
  <c r="DC64" i="3"/>
  <c r="DF64" i="3"/>
  <c r="DJ64" i="3" s="1"/>
  <c r="DH64" i="3"/>
  <c r="DI64" i="3"/>
  <c r="A65" i="3"/>
  <c r="Y65" i="3"/>
  <c r="CX65" i="3" s="1"/>
  <c r="CY65" i="3"/>
  <c r="CZ65" i="3"/>
  <c r="DA65" i="3"/>
  <c r="DB65" i="3"/>
  <c r="DC65" i="3"/>
  <c r="A66" i="3"/>
  <c r="Y66" i="3"/>
  <c r="CV66" i="3" s="1"/>
  <c r="CU66" i="3"/>
  <c r="CY66" i="3"/>
  <c r="CZ66" i="3"/>
  <c r="DB66" i="3" s="1"/>
  <c r="DA66" i="3"/>
  <c r="DC66" i="3"/>
  <c r="A67" i="3"/>
  <c r="Y67" i="3"/>
  <c r="CX67" i="3" s="1"/>
  <c r="CY67" i="3"/>
  <c r="CZ67" i="3"/>
  <c r="DA67" i="3"/>
  <c r="DB67" i="3"/>
  <c r="DC67" i="3"/>
  <c r="A68" i="3"/>
  <c r="Y68" i="3"/>
  <c r="CX68" i="3" s="1"/>
  <c r="DH68" i="3" s="1"/>
  <c r="CY68" i="3"/>
  <c r="CZ68" i="3"/>
  <c r="DB68" i="3" s="1"/>
  <c r="DA68" i="3"/>
  <c r="DC68" i="3"/>
  <c r="DI68" i="3"/>
  <c r="A69" i="3"/>
  <c r="Y69" i="3"/>
  <c r="CX69" i="3"/>
  <c r="DG69" i="3" s="1"/>
  <c r="CY69" i="3"/>
  <c r="CZ69" i="3"/>
  <c r="DA69" i="3"/>
  <c r="DB69" i="3"/>
  <c r="DC69" i="3"/>
  <c r="DI69" i="3"/>
  <c r="A70" i="3"/>
  <c r="Y70" i="3"/>
  <c r="CX70" i="3"/>
  <c r="DF70" i="3" s="1"/>
  <c r="DJ70" i="3" s="1"/>
  <c r="CY70" i="3"/>
  <c r="CZ70" i="3"/>
  <c r="DA70" i="3"/>
  <c r="DB70" i="3"/>
  <c r="DC70" i="3"/>
  <c r="DI70" i="3"/>
  <c r="A71" i="3"/>
  <c r="Y71" i="3"/>
  <c r="CV71" i="3" s="1"/>
  <c r="CU71" i="3"/>
  <c r="CX71" i="3"/>
  <c r="DG71" i="3" s="1"/>
  <c r="CY71" i="3"/>
  <c r="CZ71" i="3"/>
  <c r="DA71" i="3"/>
  <c r="DB71" i="3"/>
  <c r="DC71" i="3"/>
  <c r="DI71" i="3"/>
  <c r="DJ71" i="3" s="1"/>
  <c r="A72" i="3"/>
  <c r="Y72" i="3"/>
  <c r="CX72" i="3"/>
  <c r="DF72" i="3" s="1"/>
  <c r="CY72" i="3"/>
  <c r="CZ72" i="3"/>
  <c r="DA72" i="3"/>
  <c r="DB72" i="3"/>
  <c r="DC72" i="3"/>
  <c r="DI72" i="3"/>
  <c r="DJ72" i="3" s="1"/>
  <c r="A73" i="3"/>
  <c r="Y73" i="3"/>
  <c r="CX73" i="3" s="1"/>
  <c r="DH73" i="3" s="1"/>
  <c r="CW73" i="3"/>
  <c r="CY73" i="3"/>
  <c r="CZ73" i="3"/>
  <c r="DB73" i="3" s="1"/>
  <c r="DA73" i="3"/>
  <c r="DC73" i="3"/>
  <c r="DF73" i="3"/>
  <c r="DG73" i="3"/>
  <c r="DJ73" i="3" s="1"/>
  <c r="DI73" i="3"/>
  <c r="A74" i="3"/>
  <c r="Y74" i="3"/>
  <c r="CW74" i="3"/>
  <c r="CX74" i="3"/>
  <c r="DF74" i="3" s="1"/>
  <c r="CY74" i="3"/>
  <c r="CZ74" i="3"/>
  <c r="DA74" i="3"/>
  <c r="DB74" i="3"/>
  <c r="DC74" i="3"/>
  <c r="DG74" i="3"/>
  <c r="DI74" i="3"/>
  <c r="A75" i="3"/>
  <c r="Y75" i="3"/>
  <c r="CX75" i="3" s="1"/>
  <c r="CY75" i="3"/>
  <c r="CZ75" i="3"/>
  <c r="DB75" i="3" s="1"/>
  <c r="DA75" i="3"/>
  <c r="DC75" i="3"/>
  <c r="A76" i="3"/>
  <c r="Y76" i="3"/>
  <c r="CX76" i="3" s="1"/>
  <c r="DH76" i="3" s="1"/>
  <c r="CY76" i="3"/>
  <c r="CZ76" i="3"/>
  <c r="DB76" i="3" s="1"/>
  <c r="DA76" i="3"/>
  <c r="DC76" i="3"/>
  <c r="DG76" i="3"/>
  <c r="DI76" i="3"/>
  <c r="A77" i="3"/>
  <c r="Y77" i="3"/>
  <c r="CX77" i="3"/>
  <c r="DG77" i="3" s="1"/>
  <c r="CY77" i="3"/>
  <c r="CZ77" i="3"/>
  <c r="DA77" i="3"/>
  <c r="DB77" i="3"/>
  <c r="DC77" i="3"/>
  <c r="DI77" i="3"/>
  <c r="A78" i="3"/>
  <c r="Y78" i="3"/>
  <c r="CX78" i="3"/>
  <c r="DF78" i="3" s="1"/>
  <c r="DJ78" i="3" s="1"/>
  <c r="CY78" i="3"/>
  <c r="CZ78" i="3"/>
  <c r="DA78" i="3"/>
  <c r="DB78" i="3"/>
  <c r="DC78" i="3"/>
  <c r="DI78" i="3"/>
  <c r="A79" i="3"/>
  <c r="Y79" i="3"/>
  <c r="CX79" i="3"/>
  <c r="DI79" i="3" s="1"/>
  <c r="CY79" i="3"/>
  <c r="CZ79" i="3"/>
  <c r="DA79" i="3"/>
  <c r="DB79" i="3"/>
  <c r="DC79" i="3"/>
  <c r="DF79" i="3"/>
  <c r="DH79" i="3"/>
  <c r="DJ79" i="3"/>
  <c r="A80" i="3"/>
  <c r="Y80" i="3"/>
  <c r="CY80" i="3"/>
  <c r="CZ80" i="3"/>
  <c r="DA80" i="3"/>
  <c r="DB80" i="3"/>
  <c r="DC80" i="3"/>
  <c r="A81" i="3"/>
  <c r="Y81" i="3"/>
  <c r="CY81" i="3"/>
  <c r="CZ81" i="3"/>
  <c r="DB81" i="3" s="1"/>
  <c r="DA81" i="3"/>
  <c r="DC81" i="3"/>
  <c r="A82" i="3"/>
  <c r="Y82" i="3"/>
  <c r="CY82" i="3"/>
  <c r="CZ82" i="3"/>
  <c r="DB82" i="3" s="1"/>
  <c r="DA82" i="3"/>
  <c r="DC82" i="3"/>
  <c r="A83" i="3"/>
  <c r="Y83" i="3"/>
  <c r="CY83" i="3"/>
  <c r="CZ83" i="3"/>
  <c r="DB83" i="3" s="1"/>
  <c r="DA83" i="3"/>
  <c r="DC83" i="3"/>
  <c r="A84" i="3"/>
  <c r="Y84" i="3"/>
  <c r="CY84" i="3"/>
  <c r="CZ84" i="3"/>
  <c r="DB84" i="3" s="1"/>
  <c r="DA84" i="3"/>
  <c r="DC84" i="3"/>
  <c r="A85" i="3"/>
  <c r="Y85" i="3"/>
  <c r="CY85" i="3"/>
  <c r="CZ85" i="3"/>
  <c r="DA85" i="3"/>
  <c r="DB85" i="3"/>
  <c r="DC85" i="3"/>
  <c r="A86" i="3"/>
  <c r="Y86" i="3"/>
  <c r="CY86" i="3"/>
  <c r="CZ86" i="3"/>
  <c r="DA86" i="3"/>
  <c r="DB86" i="3"/>
  <c r="DC86" i="3"/>
  <c r="A87" i="3"/>
  <c r="Y87" i="3"/>
  <c r="CY87" i="3"/>
  <c r="CZ87" i="3"/>
  <c r="DB87" i="3" s="1"/>
  <c r="DA87" i="3"/>
  <c r="DC87" i="3"/>
  <c r="A88" i="3"/>
  <c r="Y88" i="3"/>
  <c r="CY88" i="3"/>
  <c r="CZ88" i="3"/>
  <c r="DB88" i="3" s="1"/>
  <c r="DA88" i="3"/>
  <c r="DC88" i="3"/>
  <c r="A89" i="3"/>
  <c r="Y89" i="3"/>
  <c r="CX89" i="3" s="1"/>
  <c r="CU89" i="3"/>
  <c r="CV89" i="3"/>
  <c r="CY89" i="3"/>
  <c r="CZ89" i="3"/>
  <c r="DB89" i="3" s="1"/>
  <c r="DA89" i="3"/>
  <c r="DC89" i="3"/>
  <c r="A90" i="3"/>
  <c r="Y90" i="3"/>
  <c r="CX90" i="3"/>
  <c r="DG90" i="3" s="1"/>
  <c r="CY90" i="3"/>
  <c r="CZ90" i="3"/>
  <c r="DA90" i="3"/>
  <c r="DB90" i="3"/>
  <c r="DC90" i="3"/>
  <c r="DH90" i="3"/>
  <c r="DI90" i="3"/>
  <c r="A91" i="3"/>
  <c r="Y91" i="3"/>
  <c r="CX91" i="3"/>
  <c r="DF91" i="3" s="1"/>
  <c r="DJ91" i="3" s="1"/>
  <c r="CY91" i="3"/>
  <c r="CZ91" i="3"/>
  <c r="DA91" i="3"/>
  <c r="DB91" i="3"/>
  <c r="DC91" i="3"/>
  <c r="DH91" i="3"/>
  <c r="A92" i="3"/>
  <c r="Y92" i="3"/>
  <c r="CX92" i="3" s="1"/>
  <c r="CY92" i="3"/>
  <c r="CZ92" i="3"/>
  <c r="DB92" i="3" s="1"/>
  <c r="DA92" i="3"/>
  <c r="DC92" i="3"/>
  <c r="DG92" i="3"/>
  <c r="A93" i="3"/>
  <c r="Y93" i="3"/>
  <c r="CX93" i="3" s="1"/>
  <c r="DF93" i="3" s="1"/>
  <c r="DJ93" i="3" s="1"/>
  <c r="CY93" i="3"/>
  <c r="CZ93" i="3"/>
  <c r="DB93" i="3" s="1"/>
  <c r="DA93" i="3"/>
  <c r="DC93" i="3"/>
  <c r="A94" i="3"/>
  <c r="Y94" i="3"/>
  <c r="CX94" i="3"/>
  <c r="DG94" i="3" s="1"/>
  <c r="CY94" i="3"/>
  <c r="CZ94" i="3"/>
  <c r="DA94" i="3"/>
  <c r="DB94" i="3"/>
  <c r="DC94" i="3"/>
  <c r="DH94" i="3"/>
  <c r="DI94" i="3"/>
  <c r="A95" i="3"/>
  <c r="Y95" i="3"/>
  <c r="CX95" i="3" s="1"/>
  <c r="CU95" i="3"/>
  <c r="CY95" i="3"/>
  <c r="CZ95" i="3"/>
  <c r="DB95" i="3" s="1"/>
  <c r="DA95" i="3"/>
  <c r="DC95" i="3"/>
  <c r="A96" i="3"/>
  <c r="Y96" i="3"/>
  <c r="CU96" i="3"/>
  <c r="CV96" i="3"/>
  <c r="CX96" i="3"/>
  <c r="DI96" i="3" s="1"/>
  <c r="DJ96" i="3" s="1"/>
  <c r="CY96" i="3"/>
  <c r="CZ96" i="3"/>
  <c r="DB96" i="3" s="1"/>
  <c r="DA96" i="3"/>
  <c r="DC96" i="3"/>
  <c r="DF96" i="3"/>
  <c r="DG96" i="3"/>
  <c r="DH96" i="3"/>
  <c r="A97" i="3"/>
  <c r="Y97" i="3"/>
  <c r="CX97" i="3" s="1"/>
  <c r="CY97" i="3"/>
  <c r="CZ97" i="3"/>
  <c r="DB97" i="3" s="1"/>
  <c r="DA97" i="3"/>
  <c r="DC97" i="3"/>
  <c r="A98" i="3"/>
  <c r="Y98" i="3"/>
  <c r="CW98" i="3"/>
  <c r="CX98" i="3"/>
  <c r="CY98" i="3"/>
  <c r="CZ98" i="3"/>
  <c r="DA98" i="3"/>
  <c r="DB98" i="3"/>
  <c r="DC98" i="3"/>
  <c r="DH98" i="3"/>
  <c r="A99" i="3"/>
  <c r="Y99" i="3"/>
  <c r="CU99" i="3"/>
  <c r="CY99" i="3"/>
  <c r="CZ99" i="3"/>
  <c r="DA99" i="3"/>
  <c r="DB99" i="3"/>
  <c r="DC99" i="3"/>
  <c r="A100" i="3"/>
  <c r="Y100" i="3"/>
  <c r="CX100" i="3"/>
  <c r="CY100" i="3"/>
  <c r="CZ100" i="3"/>
  <c r="DA100" i="3"/>
  <c r="DB100" i="3"/>
  <c r="DC100" i="3"/>
  <c r="A101" i="3"/>
  <c r="Y101" i="3"/>
  <c r="CX101" i="3" s="1"/>
  <c r="CY101" i="3"/>
  <c r="CZ101" i="3"/>
  <c r="DB101" i="3" s="1"/>
  <c r="DA101" i="3"/>
  <c r="DC101" i="3"/>
  <c r="A102" i="3"/>
  <c r="Y102" i="3"/>
  <c r="CX102" i="3" s="1"/>
  <c r="CY102" i="3"/>
  <c r="CZ102" i="3"/>
  <c r="DB102" i="3" s="1"/>
  <c r="DA102" i="3"/>
  <c r="DC102" i="3"/>
  <c r="DF102" i="3"/>
  <c r="DJ102" i="3" s="1"/>
  <c r="A103" i="3"/>
  <c r="Y103" i="3"/>
  <c r="CU103" i="3"/>
  <c r="CV103" i="3"/>
  <c r="CX103" i="3"/>
  <c r="DI103" i="3" s="1"/>
  <c r="CY103" i="3"/>
  <c r="CZ103" i="3"/>
  <c r="DB103" i="3" s="1"/>
  <c r="DA103" i="3"/>
  <c r="DC103" i="3"/>
  <c r="DF103" i="3"/>
  <c r="DG103" i="3"/>
  <c r="DH103" i="3"/>
  <c r="DJ103" i="3"/>
  <c r="A104" i="3"/>
  <c r="Y104" i="3"/>
  <c r="CX104" i="3" s="1"/>
  <c r="CY104" i="3"/>
  <c r="CZ104" i="3"/>
  <c r="DB104" i="3" s="1"/>
  <c r="DA104" i="3"/>
  <c r="DC104" i="3"/>
  <c r="A105" i="3"/>
  <c r="Y105" i="3"/>
  <c r="CW105" i="3"/>
  <c r="CX105" i="3"/>
  <c r="CY105" i="3"/>
  <c r="CZ105" i="3"/>
  <c r="DA105" i="3"/>
  <c r="DB105" i="3"/>
  <c r="DC105" i="3"/>
  <c r="A106" i="3"/>
  <c r="Y106" i="3"/>
  <c r="CX106" i="3" s="1"/>
  <c r="DH106" i="3" s="1"/>
  <c r="CY106" i="3"/>
  <c r="CZ106" i="3"/>
  <c r="DA106" i="3"/>
  <c r="DB106" i="3"/>
  <c r="DC106" i="3"/>
  <c r="A107" i="3"/>
  <c r="Y107" i="3"/>
  <c r="CX107" i="3" s="1"/>
  <c r="DH107" i="3" s="1"/>
  <c r="CY107" i="3"/>
  <c r="CZ107" i="3"/>
  <c r="DB107" i="3" s="1"/>
  <c r="DA107" i="3"/>
  <c r="DC107" i="3"/>
  <c r="DF107" i="3"/>
  <c r="DJ107" i="3" s="1"/>
  <c r="A108" i="3"/>
  <c r="Y108" i="3"/>
  <c r="CX108" i="3"/>
  <c r="DG108" i="3" s="1"/>
  <c r="CY108" i="3"/>
  <c r="CZ108" i="3"/>
  <c r="DB108" i="3" s="1"/>
  <c r="DA108" i="3"/>
  <c r="DC108" i="3"/>
  <c r="DF108" i="3"/>
  <c r="DJ108" i="3" s="1"/>
  <c r="DI108" i="3"/>
  <c r="A109" i="3"/>
  <c r="Y109" i="3"/>
  <c r="CX109" i="3" s="1"/>
  <c r="DH109" i="3" s="1"/>
  <c r="CU109" i="3"/>
  <c r="CV109" i="3"/>
  <c r="CY109" i="3"/>
  <c r="CZ109" i="3"/>
  <c r="DB109" i="3" s="1"/>
  <c r="DA109" i="3"/>
  <c r="DC109" i="3"/>
  <c r="DF109" i="3"/>
  <c r="DG109" i="3"/>
  <c r="DI109" i="3"/>
  <c r="DJ109" i="3"/>
  <c r="A110" i="3"/>
  <c r="Y110" i="3"/>
  <c r="CX110" i="3"/>
  <c r="DG110" i="3" s="1"/>
  <c r="CY110" i="3"/>
  <c r="CZ110" i="3"/>
  <c r="DB110" i="3" s="1"/>
  <c r="DA110" i="3"/>
  <c r="DC110" i="3"/>
  <c r="DF110" i="3"/>
  <c r="DI110" i="3"/>
  <c r="DJ110" i="3"/>
  <c r="A111" i="3"/>
  <c r="Y111" i="3"/>
  <c r="CW111" i="3"/>
  <c r="CX111" i="3"/>
  <c r="DF111" i="3" s="1"/>
  <c r="CY111" i="3"/>
  <c r="CZ111" i="3"/>
  <c r="DA111" i="3"/>
  <c r="DB111" i="3"/>
  <c r="DC111" i="3"/>
  <c r="DH111" i="3"/>
  <c r="DI111" i="3"/>
  <c r="A112" i="3"/>
  <c r="Y112" i="3"/>
  <c r="CX112" i="3" s="1"/>
  <c r="CW112" i="3"/>
  <c r="CY112" i="3"/>
  <c r="CZ112" i="3"/>
  <c r="DB112" i="3" s="1"/>
  <c r="DA112" i="3"/>
  <c r="DC112" i="3"/>
  <c r="DG112" i="3"/>
  <c r="A113" i="3"/>
  <c r="Y113" i="3"/>
  <c r="CX113" i="3"/>
  <c r="DG113" i="3" s="1"/>
  <c r="CY113" i="3"/>
  <c r="CZ113" i="3"/>
  <c r="DB113" i="3" s="1"/>
  <c r="DA113" i="3"/>
  <c r="DC113" i="3"/>
  <c r="DF113" i="3"/>
  <c r="DJ113" i="3" s="1"/>
  <c r="DH113" i="3"/>
  <c r="DI113" i="3"/>
  <c r="A114" i="3"/>
  <c r="Y114" i="3"/>
  <c r="CX114" i="3"/>
  <c r="DF114" i="3" s="1"/>
  <c r="DJ114" i="3" s="1"/>
  <c r="CY114" i="3"/>
  <c r="CZ114" i="3"/>
  <c r="DA114" i="3"/>
  <c r="DB114" i="3"/>
  <c r="DC114" i="3"/>
  <c r="DH114" i="3"/>
  <c r="DI114" i="3"/>
  <c r="A115" i="3"/>
  <c r="Y115" i="3"/>
  <c r="CX115" i="3"/>
  <c r="CY115" i="3"/>
  <c r="CZ115" i="3"/>
  <c r="DA115" i="3"/>
  <c r="DB115" i="3"/>
  <c r="DC115" i="3"/>
  <c r="DH115" i="3"/>
  <c r="A116" i="3"/>
  <c r="Y116" i="3"/>
  <c r="CU116" i="3"/>
  <c r="CY116" i="3"/>
  <c r="CZ116" i="3"/>
  <c r="DA116" i="3"/>
  <c r="DB116" i="3"/>
  <c r="DC116" i="3"/>
  <c r="A117" i="3"/>
  <c r="Y117" i="3"/>
  <c r="CX117" i="3"/>
  <c r="CY117" i="3"/>
  <c r="CZ117" i="3"/>
  <c r="DA117" i="3"/>
  <c r="DB117" i="3"/>
  <c r="DC117" i="3"/>
  <c r="A118" i="3"/>
  <c r="Y118" i="3"/>
  <c r="CY118" i="3"/>
  <c r="CZ118" i="3"/>
  <c r="DB118" i="3" s="1"/>
  <c r="DA118" i="3"/>
  <c r="DC118" i="3"/>
  <c r="A119" i="3"/>
  <c r="Y119" i="3"/>
  <c r="CW119" i="3"/>
  <c r="CX119" i="3"/>
  <c r="CY119" i="3"/>
  <c r="CZ119" i="3"/>
  <c r="DA119" i="3"/>
  <c r="DB119" i="3"/>
  <c r="DC119" i="3"/>
  <c r="A120" i="3"/>
  <c r="Y120" i="3"/>
  <c r="CX120" i="3" s="1"/>
  <c r="CY120" i="3"/>
  <c r="CZ120" i="3"/>
  <c r="DB120" i="3" s="1"/>
  <c r="DA120" i="3"/>
  <c r="DC120" i="3"/>
  <c r="A121" i="3"/>
  <c r="Y121" i="3"/>
  <c r="CX121" i="3"/>
  <c r="DG121" i="3" s="1"/>
  <c r="CY121" i="3"/>
  <c r="CZ121" i="3"/>
  <c r="DB121" i="3" s="1"/>
  <c r="DA121" i="3"/>
  <c r="DC121" i="3"/>
  <c r="DF121" i="3"/>
  <c r="DH121" i="3"/>
  <c r="DI121" i="3"/>
  <c r="DJ121" i="3"/>
  <c r="A122" i="3"/>
  <c r="Y122" i="3"/>
  <c r="CX122" i="3"/>
  <c r="DF122" i="3" s="1"/>
  <c r="DJ122" i="3" s="1"/>
  <c r="CY122" i="3"/>
  <c r="CZ122" i="3"/>
  <c r="DA122" i="3"/>
  <c r="DB122" i="3"/>
  <c r="DC122" i="3"/>
  <c r="DH122" i="3"/>
  <c r="DI122" i="3"/>
  <c r="A123" i="3"/>
  <c r="Y123" i="3"/>
  <c r="CX123" i="3"/>
  <c r="DH123" i="3" s="1"/>
  <c r="CY123" i="3"/>
  <c r="CZ123" i="3"/>
  <c r="DA123" i="3"/>
  <c r="DB123" i="3"/>
  <c r="DC123" i="3"/>
  <c r="A124" i="3"/>
  <c r="Y124" i="3"/>
  <c r="CX124" i="3" s="1"/>
  <c r="CY124" i="3"/>
  <c r="CZ124" i="3"/>
  <c r="DB124" i="3" s="1"/>
  <c r="DA124" i="3"/>
  <c r="DC124" i="3"/>
  <c r="DG124" i="3"/>
  <c r="A125" i="3"/>
  <c r="Y125" i="3"/>
  <c r="CX125" i="3"/>
  <c r="DG125" i="3" s="1"/>
  <c r="CY125" i="3"/>
  <c r="CZ125" i="3"/>
  <c r="DB125" i="3" s="1"/>
  <c r="DA125" i="3"/>
  <c r="DC125" i="3"/>
  <c r="DF125" i="3"/>
  <c r="DJ125" i="3" s="1"/>
  <c r="DH125" i="3"/>
  <c r="DI125" i="3"/>
  <c r="A126" i="3"/>
  <c r="Y126" i="3"/>
  <c r="CX126" i="3"/>
  <c r="DF126" i="3" s="1"/>
  <c r="DJ126" i="3" s="1"/>
  <c r="CY126" i="3"/>
  <c r="CZ126" i="3"/>
  <c r="DA126" i="3"/>
  <c r="DB126" i="3"/>
  <c r="DC126" i="3"/>
  <c r="DH126" i="3"/>
  <c r="DI126" i="3"/>
  <c r="A127" i="3"/>
  <c r="Y127" i="3"/>
  <c r="CV127" i="3" s="1"/>
  <c r="CU127" i="3"/>
  <c r="CY127" i="3"/>
  <c r="CZ127" i="3"/>
  <c r="DB127" i="3" s="1"/>
  <c r="DA127" i="3"/>
  <c r="DC127" i="3"/>
  <c r="A128" i="3"/>
  <c r="Y128" i="3"/>
  <c r="CX128" i="3"/>
  <c r="DF128" i="3" s="1"/>
  <c r="CY128" i="3"/>
  <c r="CZ128" i="3"/>
  <c r="DA128" i="3"/>
  <c r="DB128" i="3"/>
  <c r="DC128" i="3"/>
  <c r="DH128" i="3"/>
  <c r="DI128" i="3"/>
  <c r="DJ128" i="3" s="1"/>
  <c r="A129" i="3"/>
  <c r="Y129" i="3"/>
  <c r="CX129" i="3" s="1"/>
  <c r="CW129" i="3"/>
  <c r="CY129" i="3"/>
  <c r="CZ129" i="3"/>
  <c r="DB129" i="3" s="1"/>
  <c r="DA129" i="3"/>
  <c r="DC129" i="3"/>
  <c r="A130" i="3"/>
  <c r="Y130" i="3"/>
  <c r="CW130" i="3"/>
  <c r="CX130" i="3"/>
  <c r="DF130" i="3" s="1"/>
  <c r="CY130" i="3"/>
  <c r="CZ130" i="3"/>
  <c r="DA130" i="3"/>
  <c r="DB130" i="3"/>
  <c r="DC130" i="3"/>
  <c r="DH130" i="3"/>
  <c r="DI130" i="3"/>
  <c r="A131" i="3"/>
  <c r="Y131" i="3"/>
  <c r="CX131" i="3"/>
  <c r="CY131" i="3"/>
  <c r="CZ131" i="3"/>
  <c r="DA131" i="3"/>
  <c r="DB131" i="3"/>
  <c r="DC131" i="3"/>
  <c r="A132" i="3"/>
  <c r="Y132" i="3"/>
  <c r="CX132" i="3" s="1"/>
  <c r="CY132" i="3"/>
  <c r="CZ132" i="3"/>
  <c r="DB132" i="3" s="1"/>
  <c r="DA132" i="3"/>
  <c r="DC132" i="3"/>
  <c r="A133" i="3"/>
  <c r="Y133" i="3"/>
  <c r="CX133" i="3"/>
  <c r="DG133" i="3" s="1"/>
  <c r="CY133" i="3"/>
  <c r="CZ133" i="3"/>
  <c r="DB133" i="3" s="1"/>
  <c r="DA133" i="3"/>
  <c r="DC133" i="3"/>
  <c r="DF133" i="3"/>
  <c r="DH133" i="3"/>
  <c r="DI133" i="3"/>
  <c r="DJ133" i="3"/>
  <c r="A134" i="3"/>
  <c r="Y134" i="3"/>
  <c r="CX134" i="3"/>
  <c r="DF134" i="3" s="1"/>
  <c r="DJ134" i="3" s="1"/>
  <c r="CY134" i="3"/>
  <c r="CZ134" i="3"/>
  <c r="DA134" i="3"/>
  <c r="DB134" i="3"/>
  <c r="DC134" i="3"/>
  <c r="DH134" i="3"/>
  <c r="DI134" i="3"/>
  <c r="A135" i="3"/>
  <c r="Y135" i="3"/>
  <c r="CX135" i="3"/>
  <c r="DH135" i="3" s="1"/>
  <c r="CY135" i="3"/>
  <c r="CZ135" i="3"/>
  <c r="DA135" i="3"/>
  <c r="DB135" i="3"/>
  <c r="DC135" i="3"/>
  <c r="A136" i="3"/>
  <c r="Y136" i="3"/>
  <c r="CX136" i="3" s="1"/>
  <c r="CY136" i="3"/>
  <c r="CZ136" i="3"/>
  <c r="DB136" i="3" s="1"/>
  <c r="DA136" i="3"/>
  <c r="DC136" i="3"/>
  <c r="DG136" i="3"/>
  <c r="A137" i="3"/>
  <c r="Y137" i="3"/>
  <c r="CX137" i="3"/>
  <c r="DG137" i="3" s="1"/>
  <c r="CY137" i="3"/>
  <c r="CZ137" i="3"/>
  <c r="DB137" i="3" s="1"/>
  <c r="DA137" i="3"/>
  <c r="DC137" i="3"/>
  <c r="DF137" i="3"/>
  <c r="DJ137" i="3" s="1"/>
  <c r="DH137" i="3"/>
  <c r="DI137" i="3"/>
  <c r="A138" i="3"/>
  <c r="Y138" i="3"/>
  <c r="CX138" i="3" s="1"/>
  <c r="CU138" i="3"/>
  <c r="CV138" i="3"/>
  <c r="CY138" i="3"/>
  <c r="CZ138" i="3"/>
  <c r="DB138" i="3" s="1"/>
  <c r="DA138" i="3"/>
  <c r="DC138" i="3"/>
  <c r="DG138" i="3"/>
  <c r="A139" i="3"/>
  <c r="Y139" i="3"/>
  <c r="CU139" i="3"/>
  <c r="CV139" i="3"/>
  <c r="CX139" i="3"/>
  <c r="CY139" i="3"/>
  <c r="CZ139" i="3"/>
  <c r="DA139" i="3"/>
  <c r="DB139" i="3"/>
  <c r="DC139" i="3"/>
  <c r="DH139" i="3"/>
  <c r="A140" i="3"/>
  <c r="Y140" i="3"/>
  <c r="CX140" i="3" s="1"/>
  <c r="CY140" i="3"/>
  <c r="CZ140" i="3"/>
  <c r="DB140" i="3" s="1"/>
  <c r="DA140" i="3"/>
  <c r="DC140" i="3"/>
  <c r="DG140" i="3"/>
  <c r="A141" i="3"/>
  <c r="Y141" i="3"/>
  <c r="CW141" i="3"/>
  <c r="CX141" i="3"/>
  <c r="DF141" i="3" s="1"/>
  <c r="CY141" i="3"/>
  <c r="CZ141" i="3"/>
  <c r="DA141" i="3"/>
  <c r="DB141" i="3"/>
  <c r="DC141" i="3"/>
  <c r="DH141" i="3"/>
  <c r="DI141" i="3"/>
  <c r="A142" i="3"/>
  <c r="Y142" i="3"/>
  <c r="CX142" i="3"/>
  <c r="CY142" i="3"/>
  <c r="CZ142" i="3"/>
  <c r="DA142" i="3"/>
  <c r="DB142" i="3"/>
  <c r="DC142" i="3"/>
  <c r="A143" i="3"/>
  <c r="Y143" i="3"/>
  <c r="CX143" i="3" s="1"/>
  <c r="CY143" i="3"/>
  <c r="CZ143" i="3"/>
  <c r="DB143" i="3" s="1"/>
  <c r="DA143" i="3"/>
  <c r="DC143" i="3"/>
  <c r="A144" i="3"/>
  <c r="Y144" i="3"/>
  <c r="CX144" i="3"/>
  <c r="DG144" i="3" s="1"/>
  <c r="CY144" i="3"/>
  <c r="CZ144" i="3"/>
  <c r="DB144" i="3" s="1"/>
  <c r="DA144" i="3"/>
  <c r="DC144" i="3"/>
  <c r="DF144" i="3"/>
  <c r="DH144" i="3"/>
  <c r="DI144" i="3"/>
  <c r="DJ144" i="3"/>
  <c r="A145" i="3"/>
  <c r="Y145" i="3"/>
  <c r="CX145" i="3"/>
  <c r="DF145" i="3" s="1"/>
  <c r="DJ145" i="3" s="1"/>
  <c r="CY145" i="3"/>
  <c r="CZ145" i="3"/>
  <c r="DA145" i="3"/>
  <c r="DB145" i="3"/>
  <c r="DC145" i="3"/>
  <c r="DH145" i="3"/>
  <c r="DI145" i="3"/>
  <c r="A146" i="3"/>
  <c r="Y146" i="3"/>
  <c r="CX146" i="3"/>
  <c r="CY146" i="3"/>
  <c r="CZ146" i="3"/>
  <c r="DA146" i="3"/>
  <c r="DB146" i="3"/>
  <c r="DC146" i="3"/>
  <c r="DH146" i="3"/>
  <c r="A147" i="3"/>
  <c r="Y147" i="3"/>
  <c r="CU147" i="3"/>
  <c r="CY147" i="3"/>
  <c r="CZ147" i="3"/>
  <c r="DA147" i="3"/>
  <c r="DB147" i="3"/>
  <c r="DC147" i="3"/>
  <c r="A148" i="3"/>
  <c r="Y148" i="3"/>
  <c r="CX148" i="3"/>
  <c r="DH148" i="3" s="1"/>
  <c r="CY148" i="3"/>
  <c r="CZ148" i="3"/>
  <c r="DA148" i="3"/>
  <c r="DB148" i="3"/>
  <c r="DC148" i="3"/>
  <c r="A149" i="3"/>
  <c r="Y149" i="3"/>
  <c r="CX149" i="3" s="1"/>
  <c r="CY149" i="3"/>
  <c r="CZ149" i="3"/>
  <c r="DB149" i="3" s="1"/>
  <c r="DA149" i="3"/>
  <c r="DC149" i="3"/>
  <c r="DG149" i="3"/>
  <c r="A150" i="3"/>
  <c r="Y150" i="3"/>
  <c r="CX150" i="3"/>
  <c r="DG150" i="3" s="1"/>
  <c r="CY150" i="3"/>
  <c r="CZ150" i="3"/>
  <c r="DB150" i="3" s="1"/>
  <c r="DA150" i="3"/>
  <c r="DC150" i="3"/>
  <c r="DF150" i="3"/>
  <c r="DJ150" i="3" s="1"/>
  <c r="DH150" i="3"/>
  <c r="DI150" i="3"/>
  <c r="A151" i="3"/>
  <c r="Y151" i="3"/>
  <c r="CX151" i="3"/>
  <c r="DF151" i="3" s="1"/>
  <c r="DJ151" i="3" s="1"/>
  <c r="CY151" i="3"/>
  <c r="CZ151" i="3"/>
  <c r="DA151" i="3"/>
  <c r="DB151" i="3"/>
  <c r="DC151" i="3"/>
  <c r="DH151" i="3"/>
  <c r="DI151" i="3"/>
  <c r="A152" i="3"/>
  <c r="Y152" i="3"/>
  <c r="CX152" i="3"/>
  <c r="CY152" i="3"/>
  <c r="CZ152" i="3"/>
  <c r="DA152" i="3"/>
  <c r="DB152" i="3"/>
  <c r="DC152" i="3"/>
  <c r="A153" i="3"/>
  <c r="Y153" i="3"/>
  <c r="CX153" i="3" s="1"/>
  <c r="CY153" i="3"/>
  <c r="CZ153" i="3"/>
  <c r="DB153" i="3" s="1"/>
  <c r="DA153" i="3"/>
  <c r="DC153" i="3"/>
  <c r="A154" i="3"/>
  <c r="Y154" i="3"/>
  <c r="CX154" i="3"/>
  <c r="DG154" i="3" s="1"/>
  <c r="CY154" i="3"/>
  <c r="CZ154" i="3"/>
  <c r="DB154" i="3" s="1"/>
  <c r="DA154" i="3"/>
  <c r="DC154" i="3"/>
  <c r="DF154" i="3"/>
  <c r="DH154" i="3"/>
  <c r="DI154" i="3"/>
  <c r="DJ154" i="3"/>
  <c r="A155" i="3"/>
  <c r="Y155" i="3"/>
  <c r="CX155" i="3" s="1"/>
  <c r="CU155" i="3"/>
  <c r="CV155" i="3"/>
  <c r="CY155" i="3"/>
  <c r="CZ155" i="3"/>
  <c r="DB155" i="3" s="1"/>
  <c r="DA155" i="3"/>
  <c r="DC155" i="3"/>
  <c r="A156" i="3"/>
  <c r="Y156" i="3"/>
  <c r="CX156" i="3"/>
  <c r="DG156" i="3" s="1"/>
  <c r="CY156" i="3"/>
  <c r="CZ156" i="3"/>
  <c r="DB156" i="3" s="1"/>
  <c r="DA156" i="3"/>
  <c r="DC156" i="3"/>
  <c r="DF156" i="3"/>
  <c r="DH156" i="3"/>
  <c r="DI156" i="3"/>
  <c r="DJ156" i="3"/>
  <c r="A157" i="3"/>
  <c r="Y157" i="3"/>
  <c r="CX157" i="3"/>
  <c r="DF157" i="3" s="1"/>
  <c r="DJ157" i="3" s="1"/>
  <c r="CY157" i="3"/>
  <c r="CZ157" i="3"/>
  <c r="DA157" i="3"/>
  <c r="DB157" i="3"/>
  <c r="DC157" i="3"/>
  <c r="DH157" i="3"/>
  <c r="DI157" i="3"/>
  <c r="A158" i="3"/>
  <c r="Y158" i="3"/>
  <c r="CX158" i="3"/>
  <c r="CY158" i="3"/>
  <c r="CZ158" i="3"/>
  <c r="DA158" i="3"/>
  <c r="DB158" i="3"/>
  <c r="DC158" i="3"/>
  <c r="DH158" i="3"/>
  <c r="A159" i="3"/>
  <c r="Y159" i="3"/>
  <c r="CX159" i="3" s="1"/>
  <c r="CY159" i="3"/>
  <c r="CZ159" i="3"/>
  <c r="DB159" i="3" s="1"/>
  <c r="DA159" i="3"/>
  <c r="DC159" i="3"/>
  <c r="DG159" i="3"/>
  <c r="A160" i="3"/>
  <c r="Y160" i="3"/>
  <c r="CU160" i="3"/>
  <c r="CV160" i="3"/>
  <c r="CX160" i="3"/>
  <c r="DH160" i="3" s="1"/>
  <c r="CY160" i="3"/>
  <c r="CZ160" i="3"/>
  <c r="DA160" i="3"/>
  <c r="DB160" i="3"/>
  <c r="DC160" i="3"/>
  <c r="A161" i="3"/>
  <c r="Y161" i="3"/>
  <c r="CX161" i="3" s="1"/>
  <c r="CY161" i="3"/>
  <c r="CZ161" i="3"/>
  <c r="DB161" i="3" s="1"/>
  <c r="DA161" i="3"/>
  <c r="DC161" i="3"/>
  <c r="DG161" i="3"/>
  <c r="A162" i="3"/>
  <c r="Y162" i="3"/>
  <c r="CW162" i="3"/>
  <c r="CX162" i="3"/>
  <c r="DF162" i="3" s="1"/>
  <c r="CY162" i="3"/>
  <c r="CZ162" i="3"/>
  <c r="DA162" i="3"/>
  <c r="DB162" i="3"/>
  <c r="DC162" i="3"/>
  <c r="DH162" i="3"/>
  <c r="DI162" i="3"/>
  <c r="A163" i="3"/>
  <c r="Y163" i="3"/>
  <c r="CX163" i="3" s="1"/>
  <c r="CW163" i="3"/>
  <c r="CY163" i="3"/>
  <c r="CZ163" i="3"/>
  <c r="DB163" i="3" s="1"/>
  <c r="DA163" i="3"/>
  <c r="DC163" i="3"/>
  <c r="DG163" i="3"/>
  <c r="A164" i="3"/>
  <c r="Y164" i="3"/>
  <c r="CX164" i="3"/>
  <c r="DG164" i="3" s="1"/>
  <c r="CY164" i="3"/>
  <c r="CZ164" i="3"/>
  <c r="DB164" i="3" s="1"/>
  <c r="DA164" i="3"/>
  <c r="DC164" i="3"/>
  <c r="DF164" i="3"/>
  <c r="DH164" i="3"/>
  <c r="DI164" i="3"/>
  <c r="DJ164" i="3"/>
  <c r="A165" i="3"/>
  <c r="Y165" i="3"/>
  <c r="CX165" i="3"/>
  <c r="DF165" i="3" s="1"/>
  <c r="DJ165" i="3" s="1"/>
  <c r="CY165" i="3"/>
  <c r="CZ165" i="3"/>
  <c r="DA165" i="3"/>
  <c r="DB165" i="3"/>
  <c r="DC165" i="3"/>
  <c r="DH165" i="3"/>
  <c r="DI165" i="3"/>
  <c r="A166" i="3"/>
  <c r="Y166" i="3"/>
  <c r="CX166" i="3"/>
  <c r="DH166" i="3" s="1"/>
  <c r="CY166" i="3"/>
  <c r="CZ166" i="3"/>
  <c r="DA166" i="3"/>
  <c r="DB166" i="3"/>
  <c r="DC166" i="3"/>
  <c r="A167" i="3"/>
  <c r="Y167" i="3"/>
  <c r="CX167" i="3" s="1"/>
  <c r="CY167" i="3"/>
  <c r="CZ167" i="3"/>
  <c r="DB167" i="3" s="1"/>
  <c r="DA167" i="3"/>
  <c r="DC167" i="3"/>
  <c r="DG167" i="3"/>
  <c r="A168" i="3"/>
  <c r="Y168" i="3"/>
  <c r="CX168" i="3"/>
  <c r="DG168" i="3" s="1"/>
  <c r="CY168" i="3"/>
  <c r="CZ168" i="3"/>
  <c r="DB168" i="3" s="1"/>
  <c r="DA168" i="3"/>
  <c r="DC168" i="3"/>
  <c r="DF168" i="3"/>
  <c r="DJ168" i="3" s="1"/>
  <c r="DH168" i="3"/>
  <c r="DI168" i="3"/>
  <c r="A169" i="3"/>
  <c r="Y169" i="3"/>
  <c r="CX169" i="3"/>
  <c r="DF169" i="3" s="1"/>
  <c r="DJ169" i="3" s="1"/>
  <c r="CY169" i="3"/>
  <c r="CZ169" i="3"/>
  <c r="DA169" i="3"/>
  <c r="DB169" i="3"/>
  <c r="DC169" i="3"/>
  <c r="DH169" i="3"/>
  <c r="DI169" i="3"/>
  <c r="A170" i="3"/>
  <c r="Y170" i="3"/>
  <c r="CX170" i="3"/>
  <c r="CY170" i="3"/>
  <c r="CZ170" i="3"/>
  <c r="DA170" i="3"/>
  <c r="DB170" i="3"/>
  <c r="DC170" i="3"/>
  <c r="A171" i="3"/>
  <c r="Y171" i="3"/>
  <c r="CU171" i="3"/>
  <c r="CY171" i="3"/>
  <c r="CZ171" i="3"/>
  <c r="DA171" i="3"/>
  <c r="DB171" i="3"/>
  <c r="DC171" i="3"/>
  <c r="A172" i="3"/>
  <c r="Y172" i="3"/>
  <c r="CX172" i="3"/>
  <c r="CY172" i="3"/>
  <c r="CZ172" i="3"/>
  <c r="DA172" i="3"/>
  <c r="DB172" i="3"/>
  <c r="DC172" i="3"/>
  <c r="A173" i="3"/>
  <c r="Y173" i="3"/>
  <c r="CY173" i="3"/>
  <c r="CZ173" i="3"/>
  <c r="DB173" i="3" s="1"/>
  <c r="DA173" i="3"/>
  <c r="DC173" i="3"/>
  <c r="A174" i="3"/>
  <c r="Y174" i="3"/>
  <c r="CX174" i="3"/>
  <c r="CY174" i="3"/>
  <c r="CZ174" i="3"/>
  <c r="DA174" i="3"/>
  <c r="DB174" i="3"/>
  <c r="DC174" i="3"/>
  <c r="A175" i="3"/>
  <c r="Y175" i="3"/>
  <c r="CX175" i="3"/>
  <c r="CY175" i="3"/>
  <c r="CZ175" i="3"/>
  <c r="DA175" i="3"/>
  <c r="DB175" i="3"/>
  <c r="DC175" i="3"/>
  <c r="DG175" i="3"/>
  <c r="A176" i="3"/>
  <c r="Y176" i="3"/>
  <c r="CX176" i="3" s="1"/>
  <c r="DG176" i="3" s="1"/>
  <c r="CY176" i="3"/>
  <c r="CZ176" i="3"/>
  <c r="DB176" i="3" s="1"/>
  <c r="DA176" i="3"/>
  <c r="DC176" i="3"/>
  <c r="DF176" i="3"/>
  <c r="DJ176" i="3"/>
  <c r="A177" i="3"/>
  <c r="Y177" i="3"/>
  <c r="CX177" i="3"/>
  <c r="DG177" i="3" s="1"/>
  <c r="CY177" i="3"/>
  <c r="CZ177" i="3"/>
  <c r="DB177" i="3" s="1"/>
  <c r="DA177" i="3"/>
  <c r="DC177" i="3"/>
  <c r="DF177" i="3"/>
  <c r="DJ177" i="3" s="1"/>
  <c r="DH177" i="3"/>
  <c r="DI177" i="3"/>
  <c r="A178" i="3"/>
  <c r="Y178" i="3"/>
  <c r="CX178" i="3"/>
  <c r="CY178" i="3"/>
  <c r="CZ178" i="3"/>
  <c r="DA178" i="3"/>
  <c r="DB178" i="3"/>
  <c r="DC178" i="3"/>
  <c r="A179" i="3"/>
  <c r="Y179" i="3"/>
  <c r="CU179" i="3"/>
  <c r="CY179" i="3"/>
  <c r="CZ179" i="3"/>
  <c r="DB179" i="3" s="1"/>
  <c r="DA179" i="3"/>
  <c r="DC179" i="3"/>
  <c r="A180" i="3"/>
  <c r="Y180" i="3"/>
  <c r="CX180" i="3"/>
  <c r="CY180" i="3"/>
  <c r="CZ180" i="3"/>
  <c r="DA180" i="3"/>
  <c r="DB180" i="3"/>
  <c r="DC180" i="3"/>
  <c r="DH180" i="3"/>
  <c r="A181" i="3"/>
  <c r="Y181" i="3"/>
  <c r="CX181" i="3" s="1"/>
  <c r="DH181" i="3" s="1"/>
  <c r="CW181" i="3"/>
  <c r="CY181" i="3"/>
  <c r="CZ181" i="3"/>
  <c r="DB181" i="3" s="1"/>
  <c r="DA181" i="3"/>
  <c r="DC181" i="3"/>
  <c r="DF181" i="3"/>
  <c r="DG181" i="3"/>
  <c r="DJ181" i="3" s="1"/>
  <c r="DI181" i="3"/>
  <c r="A182" i="3"/>
  <c r="Y182" i="3"/>
  <c r="CX182" i="3"/>
  <c r="DG182" i="3" s="1"/>
  <c r="CY182" i="3"/>
  <c r="CZ182" i="3"/>
  <c r="DB182" i="3" s="1"/>
  <c r="DA182" i="3"/>
  <c r="DC182" i="3"/>
  <c r="DF182" i="3"/>
  <c r="DH182" i="3"/>
  <c r="DI182" i="3"/>
  <c r="DJ182" i="3"/>
  <c r="A183" i="3"/>
  <c r="Y183" i="3"/>
  <c r="CX183" i="3" s="1"/>
  <c r="CY183" i="3"/>
  <c r="CZ183" i="3"/>
  <c r="DA183" i="3"/>
  <c r="DB183" i="3"/>
  <c r="DC183" i="3"/>
  <c r="A184" i="3"/>
  <c r="Y184" i="3"/>
  <c r="CX184" i="3"/>
  <c r="CY184" i="3"/>
  <c r="CZ184" i="3"/>
  <c r="DA184" i="3"/>
  <c r="DB184" i="3"/>
  <c r="DC184" i="3"/>
  <c r="DH184" i="3"/>
  <c r="A185" i="3"/>
  <c r="Y185" i="3"/>
  <c r="CX185" i="3" s="1"/>
  <c r="DH185" i="3" s="1"/>
  <c r="CY185" i="3"/>
  <c r="CZ185" i="3"/>
  <c r="DB185" i="3" s="1"/>
  <c r="DA185" i="3"/>
  <c r="DC185" i="3"/>
  <c r="DF185" i="3"/>
  <c r="DJ185" i="3" s="1"/>
  <c r="DI185" i="3"/>
  <c r="A186" i="3"/>
  <c r="Y186" i="3"/>
  <c r="CX186" i="3"/>
  <c r="CY186" i="3"/>
  <c r="CZ186" i="3"/>
  <c r="DB186" i="3" s="1"/>
  <c r="DA186" i="3"/>
  <c r="DC186" i="3"/>
  <c r="DF186" i="3"/>
  <c r="DJ186" i="3" s="1"/>
  <c r="DI186" i="3"/>
  <c r="A187" i="3"/>
  <c r="Y187" i="3"/>
  <c r="CX187" i="3" s="1"/>
  <c r="DH187" i="3" s="1"/>
  <c r="CU187" i="3"/>
  <c r="CV187" i="3"/>
  <c r="CY187" i="3"/>
  <c r="CZ187" i="3"/>
  <c r="DB187" i="3" s="1"/>
  <c r="DA187" i="3"/>
  <c r="DC187" i="3"/>
  <c r="DF187" i="3"/>
  <c r="DG187" i="3"/>
  <c r="DI187" i="3"/>
  <c r="DJ187" i="3" s="1"/>
  <c r="A188" i="3"/>
  <c r="Y188" i="3"/>
  <c r="CX188" i="3"/>
  <c r="CY188" i="3"/>
  <c r="CZ188" i="3"/>
  <c r="DA188" i="3"/>
  <c r="DB188" i="3"/>
  <c r="DC188" i="3"/>
  <c r="A189" i="3"/>
  <c r="Y189" i="3"/>
  <c r="CW189" i="3"/>
  <c r="CX189" i="3"/>
  <c r="DI189" i="3" s="1"/>
  <c r="CY189" i="3"/>
  <c r="CZ189" i="3"/>
  <c r="DA189" i="3"/>
  <c r="DB189" i="3"/>
  <c r="DC189" i="3"/>
  <c r="DG189" i="3"/>
  <c r="DJ189" i="3" s="1"/>
  <c r="DH189" i="3"/>
  <c r="A190" i="3"/>
  <c r="Y190" i="3"/>
  <c r="CY190" i="3"/>
  <c r="CZ190" i="3"/>
  <c r="DA190" i="3"/>
  <c r="DB190" i="3"/>
  <c r="DC190" i="3"/>
  <c r="A191" i="3"/>
  <c r="Y191" i="3"/>
  <c r="CX191" i="3" s="1"/>
  <c r="CY191" i="3"/>
  <c r="CZ191" i="3"/>
  <c r="DA191" i="3"/>
  <c r="DB191" i="3"/>
  <c r="DC191" i="3"/>
  <c r="DH191" i="3"/>
  <c r="A192" i="3"/>
  <c r="Y192" i="3"/>
  <c r="CX192" i="3"/>
  <c r="CY192" i="3"/>
  <c r="CZ192" i="3"/>
  <c r="DB192" i="3" s="1"/>
  <c r="DA192" i="3"/>
  <c r="DC192" i="3"/>
  <c r="DF192" i="3"/>
  <c r="DJ192" i="3" s="1"/>
  <c r="DH192" i="3"/>
  <c r="A193" i="3"/>
  <c r="Y193" i="3"/>
  <c r="CX193" i="3" s="1"/>
  <c r="DH193" i="3" s="1"/>
  <c r="CY193" i="3"/>
  <c r="CZ193" i="3"/>
  <c r="DB193" i="3" s="1"/>
  <c r="DA193" i="3"/>
  <c r="DC193" i="3"/>
  <c r="DF193" i="3"/>
  <c r="DJ193" i="3" s="1"/>
  <c r="DG193" i="3"/>
  <c r="DI193" i="3"/>
  <c r="A194" i="3"/>
  <c r="Y194" i="3"/>
  <c r="CX194" i="3"/>
  <c r="CY194" i="3"/>
  <c r="CZ194" i="3"/>
  <c r="DB194" i="3" s="1"/>
  <c r="DA194" i="3"/>
  <c r="DC194" i="3"/>
  <c r="DF194" i="3"/>
  <c r="DJ194" i="3" s="1"/>
  <c r="DI194" i="3"/>
  <c r="A195" i="3"/>
  <c r="Y195" i="3"/>
  <c r="CX195" i="3"/>
  <c r="CY195" i="3"/>
  <c r="CZ195" i="3"/>
  <c r="DA195" i="3"/>
  <c r="DB195" i="3"/>
  <c r="DC195" i="3"/>
  <c r="A196" i="3"/>
  <c r="Y196" i="3"/>
  <c r="CX196" i="3" s="1"/>
  <c r="CY196" i="3"/>
  <c r="CZ196" i="3"/>
  <c r="DA196" i="3"/>
  <c r="DB196" i="3"/>
  <c r="DC196" i="3"/>
  <c r="A197" i="3"/>
  <c r="Y197" i="3"/>
  <c r="CX197" i="3" s="1"/>
  <c r="CY197" i="3"/>
  <c r="CZ197" i="3"/>
  <c r="DA197" i="3"/>
  <c r="DB197" i="3"/>
  <c r="DC197" i="3"/>
  <c r="DG197" i="3"/>
  <c r="DI197" i="3"/>
  <c r="A198" i="3"/>
  <c r="Y198" i="3"/>
  <c r="CV198" i="3" s="1"/>
  <c r="CU198" i="3"/>
  <c r="CX198" i="3"/>
  <c r="CY198" i="3"/>
  <c r="CZ198" i="3"/>
  <c r="DA198" i="3"/>
  <c r="DB198" i="3"/>
  <c r="DC198" i="3"/>
  <c r="A199" i="3"/>
  <c r="Y199" i="3"/>
  <c r="CX199" i="3" s="1"/>
  <c r="CY199" i="3"/>
  <c r="CZ199" i="3"/>
  <c r="DA199" i="3"/>
  <c r="DB199" i="3"/>
  <c r="DC199" i="3"/>
  <c r="DG199" i="3"/>
  <c r="DI199" i="3"/>
  <c r="DJ199" i="3" s="1"/>
  <c r="A200" i="3"/>
  <c r="Y200" i="3"/>
  <c r="CX200" i="3" s="1"/>
  <c r="CW200" i="3"/>
  <c r="CY200" i="3"/>
  <c r="CZ200" i="3"/>
  <c r="DB200" i="3" s="1"/>
  <c r="DA200" i="3"/>
  <c r="DC200" i="3"/>
  <c r="A201" i="3"/>
  <c r="Y201" i="3"/>
  <c r="CW201" i="3"/>
  <c r="CX201" i="3"/>
  <c r="DF201" i="3" s="1"/>
  <c r="CY201" i="3"/>
  <c r="CZ201" i="3"/>
  <c r="DA201" i="3"/>
  <c r="DB201" i="3"/>
  <c r="DC201" i="3"/>
  <c r="DG201" i="3"/>
  <c r="DJ201" i="3" s="1"/>
  <c r="DH201" i="3"/>
  <c r="DI201" i="3"/>
  <c r="A202" i="3"/>
  <c r="Y202" i="3"/>
  <c r="CX202" i="3"/>
  <c r="CY202" i="3"/>
  <c r="CZ202" i="3"/>
  <c r="DB202" i="3" s="1"/>
  <c r="DA202" i="3"/>
  <c r="DC202" i="3"/>
  <c r="DF202" i="3"/>
  <c r="DJ202" i="3" s="1"/>
  <c r="DH202" i="3"/>
  <c r="A203" i="3"/>
  <c r="Y203" i="3"/>
  <c r="CX203" i="3" s="1"/>
  <c r="CY203" i="3"/>
  <c r="CZ203" i="3"/>
  <c r="DB203" i="3" s="1"/>
  <c r="DA203" i="3"/>
  <c r="DC203" i="3"/>
  <c r="A204" i="3"/>
  <c r="Y204" i="3"/>
  <c r="CX204" i="3"/>
  <c r="CY204" i="3"/>
  <c r="CZ204" i="3"/>
  <c r="DA204" i="3"/>
  <c r="DB204" i="3"/>
  <c r="DC204" i="3"/>
  <c r="DH204" i="3"/>
  <c r="A205" i="3"/>
  <c r="Y205" i="3"/>
  <c r="CX205" i="3" s="1"/>
  <c r="CY205" i="3"/>
  <c r="CZ205" i="3"/>
  <c r="DA205" i="3"/>
  <c r="DB205" i="3"/>
  <c r="DC205" i="3"/>
  <c r="DG205" i="3"/>
  <c r="DI205" i="3"/>
  <c r="A206" i="3"/>
  <c r="Y206" i="3"/>
  <c r="CX206" i="3"/>
  <c r="CY206" i="3"/>
  <c r="CZ206" i="3"/>
  <c r="DA206" i="3"/>
  <c r="DB206" i="3"/>
  <c r="DC206" i="3"/>
  <c r="DH206" i="3"/>
  <c r="A207" i="3"/>
  <c r="Y207" i="3"/>
  <c r="CX207" i="3" s="1"/>
  <c r="CU207" i="3"/>
  <c r="CV207" i="3"/>
  <c r="CY207" i="3"/>
  <c r="CZ207" i="3"/>
  <c r="DA207" i="3"/>
  <c r="DB207" i="3"/>
  <c r="DC207" i="3"/>
  <c r="DG207" i="3"/>
  <c r="DI207" i="3"/>
  <c r="DJ207" i="3" s="1"/>
  <c r="A208" i="3"/>
  <c r="Y208" i="3"/>
  <c r="CX208" i="3"/>
  <c r="CY208" i="3"/>
  <c r="CZ208" i="3"/>
  <c r="DB208" i="3" s="1"/>
  <c r="DA208" i="3"/>
  <c r="DC208" i="3"/>
  <c r="DF208" i="3"/>
  <c r="DJ208" i="3" s="1"/>
  <c r="DH208" i="3"/>
  <c r="A209" i="3"/>
  <c r="Y209" i="3"/>
  <c r="CX209" i="3" s="1"/>
  <c r="CY209" i="3"/>
  <c r="CZ209" i="3"/>
  <c r="DB209" i="3" s="1"/>
  <c r="DA209" i="3"/>
  <c r="DC209" i="3"/>
  <c r="A210" i="3"/>
  <c r="Y210" i="3"/>
  <c r="CX210" i="3"/>
  <c r="CY210" i="3"/>
  <c r="CZ210" i="3"/>
  <c r="DB210" i="3" s="1"/>
  <c r="DA210" i="3"/>
  <c r="DC210" i="3"/>
  <c r="DF210" i="3"/>
  <c r="DJ210" i="3" s="1"/>
  <c r="DH210" i="3"/>
  <c r="A211" i="3"/>
  <c r="Y211" i="3"/>
  <c r="CX211" i="3" s="1"/>
  <c r="CY211" i="3"/>
  <c r="CZ211" i="3"/>
  <c r="DA211" i="3"/>
  <c r="DB211" i="3"/>
  <c r="DC211" i="3"/>
  <c r="A212" i="3"/>
  <c r="Y212" i="3"/>
  <c r="CX212" i="3"/>
  <c r="CY212" i="3"/>
  <c r="CZ212" i="3"/>
  <c r="DB212" i="3" s="1"/>
  <c r="DA212" i="3"/>
  <c r="DC212" i="3"/>
  <c r="DF212" i="3"/>
  <c r="DJ212" i="3" s="1"/>
  <c r="DH212" i="3"/>
  <c r="A213" i="3"/>
  <c r="Y213" i="3"/>
  <c r="CU213" i="3"/>
  <c r="CY213" i="3"/>
  <c r="CZ213" i="3"/>
  <c r="DA213" i="3"/>
  <c r="DB213" i="3"/>
  <c r="DC213" i="3"/>
  <c r="A214" i="3"/>
  <c r="Y214" i="3"/>
  <c r="CX214" i="3"/>
  <c r="CY214" i="3"/>
  <c r="CZ214" i="3"/>
  <c r="DA214" i="3"/>
  <c r="DB214" i="3"/>
  <c r="DC214" i="3"/>
  <c r="A215" i="3"/>
  <c r="Y215" i="3"/>
  <c r="CX215" i="3" s="1"/>
  <c r="CY215" i="3"/>
  <c r="CZ215" i="3"/>
  <c r="DB215" i="3" s="1"/>
  <c r="DA215" i="3"/>
  <c r="DC215" i="3"/>
  <c r="DG215" i="3"/>
  <c r="DI215" i="3"/>
  <c r="A216" i="3"/>
  <c r="Y216" i="3"/>
  <c r="CX216" i="3"/>
  <c r="CY216" i="3"/>
  <c r="CZ216" i="3"/>
  <c r="DB216" i="3" s="1"/>
  <c r="DA216" i="3"/>
  <c r="DC216" i="3"/>
  <c r="DF216" i="3"/>
  <c r="DJ216" i="3" s="1"/>
  <c r="A217" i="3"/>
  <c r="Y217" i="3"/>
  <c r="CX217" i="3" s="1"/>
  <c r="CY217" i="3"/>
  <c r="CZ217" i="3"/>
  <c r="DA217" i="3"/>
  <c r="DB217" i="3"/>
  <c r="DC217" i="3"/>
  <c r="A218" i="3"/>
  <c r="Y218" i="3"/>
  <c r="CV218" i="3" s="1"/>
  <c r="CU218" i="3"/>
  <c r="CX218" i="3"/>
  <c r="CY218" i="3"/>
  <c r="CZ218" i="3"/>
  <c r="DA218" i="3"/>
  <c r="DB218" i="3"/>
  <c r="DC218" i="3"/>
  <c r="A219" i="3"/>
  <c r="Y219" i="3"/>
  <c r="CX219" i="3" s="1"/>
  <c r="CY219" i="3"/>
  <c r="CZ219" i="3"/>
  <c r="DA219" i="3"/>
  <c r="DB219" i="3"/>
  <c r="DC219" i="3"/>
  <c r="DG219" i="3"/>
  <c r="DI219" i="3"/>
  <c r="A220" i="3"/>
  <c r="Y220" i="3"/>
  <c r="CX220" i="3"/>
  <c r="CY220" i="3"/>
  <c r="CZ220" i="3"/>
  <c r="DA220" i="3"/>
  <c r="DB220" i="3"/>
  <c r="DC220" i="3"/>
  <c r="A221" i="3"/>
  <c r="Y221" i="3"/>
  <c r="CX221" i="3" s="1"/>
  <c r="CY221" i="3"/>
  <c r="CZ221" i="3"/>
  <c r="DB221" i="3" s="1"/>
  <c r="DA221" i="3"/>
  <c r="DC221" i="3"/>
  <c r="DG221" i="3"/>
  <c r="DI221" i="3"/>
  <c r="A222" i="3"/>
  <c r="Y222" i="3"/>
  <c r="CU222" i="3"/>
  <c r="CV222" i="3"/>
  <c r="CX222" i="3"/>
  <c r="DH222" i="3" s="1"/>
  <c r="CY222" i="3"/>
  <c r="CZ222" i="3"/>
  <c r="DA222" i="3"/>
  <c r="DB222" i="3"/>
  <c r="DC222" i="3"/>
  <c r="A223" i="3"/>
  <c r="Y223" i="3"/>
  <c r="CW223" i="3" s="1"/>
  <c r="CX223" i="3"/>
  <c r="CY223" i="3"/>
  <c r="CZ223" i="3"/>
  <c r="DA223" i="3"/>
  <c r="DB223" i="3"/>
  <c r="DC223" i="3"/>
  <c r="A224" i="3"/>
  <c r="Y224" i="3"/>
  <c r="CX224" i="3" s="1"/>
  <c r="CY224" i="3"/>
  <c r="CZ224" i="3"/>
  <c r="DA224" i="3"/>
  <c r="DB224" i="3"/>
  <c r="DC224" i="3"/>
  <c r="DG224" i="3"/>
  <c r="DI224" i="3"/>
  <c r="A225" i="3"/>
  <c r="Y225" i="3"/>
  <c r="CX225" i="3"/>
  <c r="CY225" i="3"/>
  <c r="CZ225" i="3"/>
  <c r="DA225" i="3"/>
  <c r="DB225" i="3"/>
  <c r="DC225" i="3"/>
  <c r="A226" i="3"/>
  <c r="Y226" i="3"/>
  <c r="CX226" i="3" s="1"/>
  <c r="CU226" i="3"/>
  <c r="CV226" i="3"/>
  <c r="CY226" i="3"/>
  <c r="CZ226" i="3"/>
  <c r="DA226" i="3"/>
  <c r="DB226" i="3"/>
  <c r="DC226" i="3"/>
  <c r="DG226" i="3"/>
  <c r="DI226" i="3"/>
  <c r="DJ226" i="3" s="1"/>
  <c r="A227" i="3"/>
  <c r="Y227" i="3"/>
  <c r="CX227" i="3"/>
  <c r="CY227" i="3"/>
  <c r="CZ227" i="3"/>
  <c r="DB227" i="3" s="1"/>
  <c r="DA227" i="3"/>
  <c r="DC227" i="3"/>
  <c r="DF227" i="3"/>
  <c r="DH227" i="3"/>
  <c r="A228" i="3"/>
  <c r="Y228" i="3"/>
  <c r="CW228" i="3" s="1"/>
  <c r="CX228" i="3"/>
  <c r="CY228" i="3"/>
  <c r="CZ228" i="3"/>
  <c r="DA228" i="3"/>
  <c r="DB228" i="3"/>
  <c r="DC228" i="3"/>
  <c r="A229" i="3"/>
  <c r="Y229" i="3"/>
  <c r="CW229" i="3" s="1"/>
  <c r="CX229" i="3"/>
  <c r="CY229" i="3"/>
  <c r="CZ229" i="3"/>
  <c r="DA229" i="3"/>
  <c r="DB229" i="3"/>
  <c r="DC229" i="3"/>
  <c r="A230" i="3"/>
  <c r="Y230" i="3"/>
  <c r="CX230" i="3" s="1"/>
  <c r="CY230" i="3"/>
  <c r="CZ230" i="3"/>
  <c r="DB230" i="3" s="1"/>
  <c r="DA230" i="3"/>
  <c r="DC230" i="3"/>
  <c r="DG230" i="3"/>
  <c r="DI230" i="3"/>
  <c r="A231" i="3"/>
  <c r="Y231" i="3"/>
  <c r="CX231" i="3"/>
  <c r="CY231" i="3"/>
  <c r="CZ231" i="3"/>
  <c r="DB231" i="3" s="1"/>
  <c r="DA231" i="3"/>
  <c r="DC231" i="3"/>
  <c r="DF231" i="3"/>
  <c r="DJ231" i="3" s="1"/>
  <c r="A232" i="3"/>
  <c r="Y232" i="3"/>
  <c r="CX232" i="3" s="1"/>
  <c r="CY232" i="3"/>
  <c r="CZ232" i="3"/>
  <c r="DA232" i="3"/>
  <c r="DB232" i="3"/>
  <c r="DC232" i="3"/>
  <c r="DI232" i="3"/>
  <c r="A233" i="3"/>
  <c r="Y233" i="3"/>
  <c r="CX233" i="3"/>
  <c r="CY233" i="3"/>
  <c r="CZ233" i="3"/>
  <c r="DB233" i="3" s="1"/>
  <c r="DA233" i="3"/>
  <c r="DC233" i="3"/>
  <c r="DF233" i="3"/>
  <c r="DJ233" i="3" s="1"/>
  <c r="A234" i="3"/>
  <c r="Y234" i="3"/>
  <c r="CX234" i="3" s="1"/>
  <c r="CY234" i="3"/>
  <c r="CZ234" i="3"/>
  <c r="DB234" i="3" s="1"/>
  <c r="DA234" i="3"/>
  <c r="DC234" i="3"/>
  <c r="A235" i="3"/>
  <c r="Y235" i="3"/>
  <c r="CX235" i="3"/>
  <c r="CY235" i="3"/>
  <c r="CZ235" i="3"/>
  <c r="DB235" i="3" s="1"/>
  <c r="DA235" i="3"/>
  <c r="DC235" i="3"/>
  <c r="DF235" i="3"/>
  <c r="DJ235" i="3" s="1"/>
  <c r="DH235" i="3"/>
  <c r="A236" i="3"/>
  <c r="Y236" i="3"/>
  <c r="CX236" i="3" s="1"/>
  <c r="CY236" i="3"/>
  <c r="CZ236" i="3"/>
  <c r="DA236" i="3"/>
  <c r="DB236" i="3"/>
  <c r="DC236" i="3"/>
  <c r="A237" i="3"/>
  <c r="Y237" i="3"/>
  <c r="CV237" i="3" s="1"/>
  <c r="CU237" i="3"/>
  <c r="CX237" i="3"/>
  <c r="CY237" i="3"/>
  <c r="CZ237" i="3"/>
  <c r="DB237" i="3" s="1"/>
  <c r="DA237" i="3"/>
  <c r="DC237" i="3"/>
  <c r="DF237" i="3"/>
  <c r="A238" i="3"/>
  <c r="Y238" i="3"/>
  <c r="CX238" i="3" s="1"/>
  <c r="CY238" i="3"/>
  <c r="CZ238" i="3"/>
  <c r="DA238" i="3"/>
  <c r="DB238" i="3"/>
  <c r="DC238" i="3"/>
  <c r="DI238" i="3"/>
  <c r="DJ238" i="3" s="1"/>
  <c r="A239" i="3"/>
  <c r="Y239" i="3"/>
  <c r="CX239" i="3" s="1"/>
  <c r="CW239" i="3"/>
  <c r="CY239" i="3"/>
  <c r="CZ239" i="3"/>
  <c r="DB239" i="3" s="1"/>
  <c r="DA239" i="3"/>
  <c r="DC239" i="3"/>
  <c r="DG239" i="3"/>
  <c r="DI239" i="3"/>
  <c r="A240" i="3"/>
  <c r="Y240" i="3"/>
  <c r="CW240" i="3"/>
  <c r="CX240" i="3"/>
  <c r="DF240" i="3" s="1"/>
  <c r="CY240" i="3"/>
  <c r="CZ240" i="3"/>
  <c r="DA240" i="3"/>
  <c r="DB240" i="3"/>
  <c r="DC240" i="3"/>
  <c r="DG240" i="3"/>
  <c r="DJ240" i="3" s="1"/>
  <c r="DH240" i="3"/>
  <c r="DI240" i="3"/>
  <c r="A241" i="3"/>
  <c r="Y241" i="3"/>
  <c r="CX241" i="3"/>
  <c r="CY241" i="3"/>
  <c r="CZ241" i="3"/>
  <c r="DA241" i="3"/>
  <c r="DB241" i="3"/>
  <c r="DC241" i="3"/>
  <c r="A242" i="3"/>
  <c r="Y242" i="3"/>
  <c r="CX242" i="3" s="1"/>
  <c r="CY242" i="3"/>
  <c r="CZ242" i="3"/>
  <c r="DB242" i="3" s="1"/>
  <c r="DA242" i="3"/>
  <c r="DC242" i="3"/>
  <c r="DG242" i="3"/>
  <c r="DI242" i="3"/>
  <c r="A243" i="3"/>
  <c r="Y243" i="3"/>
  <c r="CX243" i="3"/>
  <c r="CY243" i="3"/>
  <c r="CZ243" i="3"/>
  <c r="DB243" i="3" s="1"/>
  <c r="DA243" i="3"/>
  <c r="DC243" i="3"/>
  <c r="DF243" i="3"/>
  <c r="DJ243" i="3" s="1"/>
  <c r="A244" i="3"/>
  <c r="Y244" i="3"/>
  <c r="CX244" i="3" s="1"/>
  <c r="DI244" i="3" s="1"/>
  <c r="CY244" i="3"/>
  <c r="CZ244" i="3"/>
  <c r="DA244" i="3"/>
  <c r="DB244" i="3"/>
  <c r="DC244" i="3"/>
  <c r="A245" i="3"/>
  <c r="Y245" i="3"/>
  <c r="CX245" i="3"/>
  <c r="CY245" i="3"/>
  <c r="CZ245" i="3"/>
  <c r="DB245" i="3" s="1"/>
  <c r="DA245" i="3"/>
  <c r="DC245" i="3"/>
  <c r="DF245" i="3"/>
  <c r="DJ245" i="3" s="1"/>
  <c r="D12" i="1"/>
  <c r="E18" i="1"/>
  <c r="Z18" i="1"/>
  <c r="AA18" i="1"/>
  <c r="AB18" i="1"/>
  <c r="AC18" i="1"/>
  <c r="AD18" i="1"/>
  <c r="AE18" i="1"/>
  <c r="AF18" i="1"/>
  <c r="AG18" i="1"/>
  <c r="AH18" i="1"/>
  <c r="AI18" i="1"/>
  <c r="AJ18" i="1"/>
  <c r="AK18" i="1"/>
  <c r="AL18" i="1"/>
  <c r="AM18" i="1"/>
  <c r="AN18" i="1"/>
  <c r="BE18" i="1"/>
  <c r="BF18" i="1"/>
  <c r="BG18" i="1"/>
  <c r="BH18" i="1"/>
  <c r="BI18" i="1"/>
  <c r="BJ18" i="1"/>
  <c r="BK18" i="1"/>
  <c r="BL18" i="1"/>
  <c r="BM18" i="1"/>
  <c r="BN18" i="1"/>
  <c r="BO18" i="1"/>
  <c r="BP18" i="1"/>
  <c r="BQ18" i="1"/>
  <c r="BR18" i="1"/>
  <c r="BS18" i="1"/>
  <c r="BT18" i="1"/>
  <c r="BU18" i="1"/>
  <c r="BV18" i="1"/>
  <c r="BW18" i="1"/>
  <c r="BX18" i="1"/>
  <c r="BY18" i="1"/>
  <c r="BZ18" i="1"/>
  <c r="CA18" i="1"/>
  <c r="CB18" i="1"/>
  <c r="CC18" i="1"/>
  <c r="CD18" i="1"/>
  <c r="CE18" i="1"/>
  <c r="CF18" i="1"/>
  <c r="CG18" i="1"/>
  <c r="CH18" i="1"/>
  <c r="CI18" i="1"/>
  <c r="CJ18" i="1"/>
  <c r="CK18" i="1"/>
  <c r="CL18" i="1"/>
  <c r="CM18" i="1"/>
  <c r="CN18" i="1"/>
  <c r="CO18" i="1"/>
  <c r="CP18" i="1"/>
  <c r="CQ18" i="1"/>
  <c r="CR18" i="1"/>
  <c r="CS18" i="1"/>
  <c r="CT18" i="1"/>
  <c r="CU18" i="1"/>
  <c r="CV18" i="1"/>
  <c r="CW18" i="1"/>
  <c r="CX18" i="1"/>
  <c r="CY18" i="1"/>
  <c r="CZ18" i="1"/>
  <c r="DA18" i="1"/>
  <c r="DB18" i="1"/>
  <c r="DC18" i="1"/>
  <c r="DD18" i="1"/>
  <c r="DE18" i="1"/>
  <c r="DF18" i="1"/>
  <c r="DG18" i="1"/>
  <c r="DH18" i="1"/>
  <c r="DI18" i="1"/>
  <c r="DJ18" i="1"/>
  <c r="DK18" i="1"/>
  <c r="DL18" i="1"/>
  <c r="DM18" i="1"/>
  <c r="DN18" i="1"/>
  <c r="DO18" i="1"/>
  <c r="DP18" i="1"/>
  <c r="DQ18" i="1"/>
  <c r="DR18" i="1"/>
  <c r="DS18" i="1"/>
  <c r="DT18" i="1"/>
  <c r="DU18" i="1"/>
  <c r="DV18" i="1"/>
  <c r="DW18" i="1"/>
  <c r="DX18" i="1"/>
  <c r="DY18" i="1"/>
  <c r="DZ18" i="1"/>
  <c r="EA18" i="1"/>
  <c r="EB18" i="1"/>
  <c r="EC18" i="1"/>
  <c r="ED18" i="1"/>
  <c r="EE18" i="1"/>
  <c r="EF18" i="1"/>
  <c r="EG18" i="1"/>
  <c r="EH18" i="1"/>
  <c r="EI18" i="1"/>
  <c r="EJ18" i="1"/>
  <c r="EK18" i="1"/>
  <c r="EL18" i="1"/>
  <c r="EM18" i="1"/>
  <c r="EN18" i="1"/>
  <c r="EO18" i="1"/>
  <c r="EP18" i="1"/>
  <c r="EQ18" i="1"/>
  <c r="ER18" i="1"/>
  <c r="ES18" i="1"/>
  <c r="ET18" i="1"/>
  <c r="EU18" i="1"/>
  <c r="EV18" i="1"/>
  <c r="EW18" i="1"/>
  <c r="EX18" i="1"/>
  <c r="EY18" i="1"/>
  <c r="EZ18" i="1"/>
  <c r="FA18" i="1"/>
  <c r="FB18" i="1"/>
  <c r="FC18" i="1"/>
  <c r="FD18" i="1"/>
  <c r="FE18" i="1"/>
  <c r="FF18" i="1"/>
  <c r="FG18" i="1"/>
  <c r="FH18" i="1"/>
  <c r="FI18" i="1"/>
  <c r="FJ18" i="1"/>
  <c r="FK18" i="1"/>
  <c r="FL18" i="1"/>
  <c r="FM18" i="1"/>
  <c r="FN18" i="1"/>
  <c r="FO18" i="1"/>
  <c r="FP18" i="1"/>
  <c r="FQ18" i="1"/>
  <c r="FR18" i="1"/>
  <c r="FS18" i="1"/>
  <c r="FT18" i="1"/>
  <c r="FU18" i="1"/>
  <c r="FV18" i="1"/>
  <c r="FW18" i="1"/>
  <c r="FX18" i="1"/>
  <c r="FY18" i="1"/>
  <c r="FZ18" i="1"/>
  <c r="GA18" i="1"/>
  <c r="GB18" i="1"/>
  <c r="GC18" i="1"/>
  <c r="GD18" i="1"/>
  <c r="GE18" i="1"/>
  <c r="GF18" i="1"/>
  <c r="GG18" i="1"/>
  <c r="GH18" i="1"/>
  <c r="GI18" i="1"/>
  <c r="GJ18" i="1"/>
  <c r="GK18" i="1"/>
  <c r="GL18" i="1"/>
  <c r="GM18" i="1"/>
  <c r="GN18" i="1"/>
  <c r="GO18" i="1"/>
  <c r="GP18" i="1"/>
  <c r="GQ18" i="1"/>
  <c r="GR18" i="1"/>
  <c r="GS18" i="1"/>
  <c r="GT18" i="1"/>
  <c r="GU18" i="1"/>
  <c r="GV18" i="1"/>
  <c r="GW18" i="1"/>
  <c r="GX18" i="1"/>
  <c r="D20" i="1"/>
  <c r="E22" i="1"/>
  <c r="Z22" i="1"/>
  <c r="AA22" i="1"/>
  <c r="AB22" i="1"/>
  <c r="AC22" i="1"/>
  <c r="AD22" i="1"/>
  <c r="AE22" i="1"/>
  <c r="AF22" i="1"/>
  <c r="AG22" i="1"/>
  <c r="AH22" i="1"/>
  <c r="AI22" i="1"/>
  <c r="AJ22" i="1"/>
  <c r="AK22" i="1"/>
  <c r="AL22" i="1"/>
  <c r="AM22" i="1"/>
  <c r="AN22" i="1"/>
  <c r="BE22" i="1"/>
  <c r="BF22" i="1"/>
  <c r="BG22" i="1"/>
  <c r="BH22" i="1"/>
  <c r="BI22" i="1"/>
  <c r="BJ22" i="1"/>
  <c r="BK22" i="1"/>
  <c r="BL22" i="1"/>
  <c r="BM22" i="1"/>
  <c r="BN22" i="1"/>
  <c r="BO22" i="1"/>
  <c r="BP22" i="1"/>
  <c r="BQ22" i="1"/>
  <c r="BR22" i="1"/>
  <c r="BS22" i="1"/>
  <c r="BT22" i="1"/>
  <c r="BU22" i="1"/>
  <c r="BV22" i="1"/>
  <c r="BW22" i="1"/>
  <c r="BX22" i="1"/>
  <c r="BY22" i="1"/>
  <c r="BZ22" i="1"/>
  <c r="CA22" i="1"/>
  <c r="CB22" i="1"/>
  <c r="CC22" i="1"/>
  <c r="CD22" i="1"/>
  <c r="CE22" i="1"/>
  <c r="CF22" i="1"/>
  <c r="CG22" i="1"/>
  <c r="CH22" i="1"/>
  <c r="CI22" i="1"/>
  <c r="CJ22" i="1"/>
  <c r="CK22" i="1"/>
  <c r="CL22" i="1"/>
  <c r="CM22" i="1"/>
  <c r="CN22" i="1"/>
  <c r="CO22" i="1"/>
  <c r="CP22" i="1"/>
  <c r="CQ22" i="1"/>
  <c r="CR22" i="1"/>
  <c r="CS22" i="1"/>
  <c r="CT22" i="1"/>
  <c r="CU22" i="1"/>
  <c r="CV22" i="1"/>
  <c r="CW22" i="1"/>
  <c r="CX22" i="1"/>
  <c r="CY22" i="1"/>
  <c r="CZ22" i="1"/>
  <c r="DA22" i="1"/>
  <c r="DB22" i="1"/>
  <c r="DC22" i="1"/>
  <c r="DD22" i="1"/>
  <c r="DE22" i="1"/>
  <c r="DF22" i="1"/>
  <c r="DG22" i="1"/>
  <c r="DH22" i="1"/>
  <c r="DI22" i="1"/>
  <c r="DJ22" i="1"/>
  <c r="DK22" i="1"/>
  <c r="DL22" i="1"/>
  <c r="DM22" i="1"/>
  <c r="DN22" i="1"/>
  <c r="DO22" i="1"/>
  <c r="DP22" i="1"/>
  <c r="DQ22" i="1"/>
  <c r="DR22" i="1"/>
  <c r="DS22" i="1"/>
  <c r="DT22" i="1"/>
  <c r="DU22" i="1"/>
  <c r="DV22" i="1"/>
  <c r="DW22" i="1"/>
  <c r="DX22" i="1"/>
  <c r="DY22" i="1"/>
  <c r="DZ22" i="1"/>
  <c r="EA22" i="1"/>
  <c r="EB22" i="1"/>
  <c r="EC22" i="1"/>
  <c r="ED22" i="1"/>
  <c r="EE22" i="1"/>
  <c r="EF22" i="1"/>
  <c r="EG22" i="1"/>
  <c r="EH22" i="1"/>
  <c r="EI22" i="1"/>
  <c r="EJ22" i="1"/>
  <c r="EK22" i="1"/>
  <c r="EL22" i="1"/>
  <c r="EM22" i="1"/>
  <c r="EN22" i="1"/>
  <c r="EO22" i="1"/>
  <c r="EP22" i="1"/>
  <c r="EQ22" i="1"/>
  <c r="ER22" i="1"/>
  <c r="ES22" i="1"/>
  <c r="ET22" i="1"/>
  <c r="EU22" i="1"/>
  <c r="EV22" i="1"/>
  <c r="EW22" i="1"/>
  <c r="EX22" i="1"/>
  <c r="EY22" i="1"/>
  <c r="EZ22" i="1"/>
  <c r="FA22" i="1"/>
  <c r="FB22" i="1"/>
  <c r="FC22" i="1"/>
  <c r="FD22" i="1"/>
  <c r="FE22" i="1"/>
  <c r="FF22" i="1"/>
  <c r="FG22" i="1"/>
  <c r="FH22" i="1"/>
  <c r="FI22" i="1"/>
  <c r="FJ22" i="1"/>
  <c r="FK22" i="1"/>
  <c r="FL22" i="1"/>
  <c r="FM22" i="1"/>
  <c r="FN22" i="1"/>
  <c r="FO22" i="1"/>
  <c r="FP22" i="1"/>
  <c r="FQ22" i="1"/>
  <c r="FR22" i="1"/>
  <c r="FS22" i="1"/>
  <c r="FT22" i="1"/>
  <c r="FU22" i="1"/>
  <c r="FV22" i="1"/>
  <c r="FW22" i="1"/>
  <c r="FX22" i="1"/>
  <c r="FY22" i="1"/>
  <c r="FZ22" i="1"/>
  <c r="GA22" i="1"/>
  <c r="GB22" i="1"/>
  <c r="GC22" i="1"/>
  <c r="GD22" i="1"/>
  <c r="GE22" i="1"/>
  <c r="GF22" i="1"/>
  <c r="GG22" i="1"/>
  <c r="GH22" i="1"/>
  <c r="GI22" i="1"/>
  <c r="GJ22" i="1"/>
  <c r="GK22" i="1"/>
  <c r="GL22" i="1"/>
  <c r="GM22" i="1"/>
  <c r="GN22" i="1"/>
  <c r="GO22" i="1"/>
  <c r="GP22" i="1"/>
  <c r="GQ22" i="1"/>
  <c r="GR22" i="1"/>
  <c r="GS22" i="1"/>
  <c r="GT22" i="1"/>
  <c r="GU22" i="1"/>
  <c r="GV22" i="1"/>
  <c r="GW22" i="1"/>
  <c r="GX22" i="1"/>
  <c r="D24" i="1"/>
  <c r="E26" i="1"/>
  <c r="Z26" i="1"/>
  <c r="AA26" i="1"/>
  <c r="AB26" i="1"/>
  <c r="AC26" i="1"/>
  <c r="AD26" i="1"/>
  <c r="AE26" i="1"/>
  <c r="AF26" i="1"/>
  <c r="AG26" i="1"/>
  <c r="AH26" i="1"/>
  <c r="AI26" i="1"/>
  <c r="AJ26" i="1"/>
  <c r="AK26" i="1"/>
  <c r="AL26" i="1"/>
  <c r="AM26" i="1"/>
  <c r="AN26" i="1"/>
  <c r="BE26" i="1"/>
  <c r="BF26" i="1"/>
  <c r="BG26" i="1"/>
  <c r="BH26" i="1"/>
  <c r="BI26" i="1"/>
  <c r="BJ26" i="1"/>
  <c r="BK26" i="1"/>
  <c r="BL26" i="1"/>
  <c r="BM26" i="1"/>
  <c r="BN26" i="1"/>
  <c r="BO26" i="1"/>
  <c r="BP26" i="1"/>
  <c r="BQ26" i="1"/>
  <c r="BR26" i="1"/>
  <c r="BS26" i="1"/>
  <c r="BT26" i="1"/>
  <c r="BU26" i="1"/>
  <c r="BV26" i="1"/>
  <c r="BW26" i="1"/>
  <c r="BX26" i="1"/>
  <c r="BY26" i="1"/>
  <c r="BZ26" i="1"/>
  <c r="CA26" i="1"/>
  <c r="CB26" i="1"/>
  <c r="CC26" i="1"/>
  <c r="CD26" i="1"/>
  <c r="CE26" i="1"/>
  <c r="CF26" i="1"/>
  <c r="CG26" i="1"/>
  <c r="CH26" i="1"/>
  <c r="CI26" i="1"/>
  <c r="CJ26" i="1"/>
  <c r="CK26" i="1"/>
  <c r="CL26" i="1"/>
  <c r="CM26" i="1"/>
  <c r="CN26" i="1"/>
  <c r="CO26" i="1"/>
  <c r="CP26" i="1"/>
  <c r="CQ26" i="1"/>
  <c r="CR26" i="1"/>
  <c r="CS26" i="1"/>
  <c r="CT26" i="1"/>
  <c r="CU26" i="1"/>
  <c r="CV26" i="1"/>
  <c r="CW26" i="1"/>
  <c r="CX26" i="1"/>
  <c r="CY26" i="1"/>
  <c r="CZ26" i="1"/>
  <c r="DA26" i="1"/>
  <c r="DB26" i="1"/>
  <c r="DC26" i="1"/>
  <c r="DD26" i="1"/>
  <c r="DE26" i="1"/>
  <c r="DF26" i="1"/>
  <c r="DG26" i="1"/>
  <c r="DH26" i="1"/>
  <c r="DI26" i="1"/>
  <c r="DJ26" i="1"/>
  <c r="DK26" i="1"/>
  <c r="DL26" i="1"/>
  <c r="DM26" i="1"/>
  <c r="DN26" i="1"/>
  <c r="DO26" i="1"/>
  <c r="DP26" i="1"/>
  <c r="DQ26" i="1"/>
  <c r="DR26" i="1"/>
  <c r="DS26" i="1"/>
  <c r="DT26" i="1"/>
  <c r="DU26" i="1"/>
  <c r="DV26" i="1"/>
  <c r="DW26" i="1"/>
  <c r="DX26" i="1"/>
  <c r="DY26" i="1"/>
  <c r="DZ26" i="1"/>
  <c r="EA26" i="1"/>
  <c r="EB26" i="1"/>
  <c r="EC26" i="1"/>
  <c r="ED26" i="1"/>
  <c r="EE26" i="1"/>
  <c r="EF26" i="1"/>
  <c r="EG26" i="1"/>
  <c r="EH26" i="1"/>
  <c r="EI26" i="1"/>
  <c r="EJ26" i="1"/>
  <c r="EK26" i="1"/>
  <c r="EL26" i="1"/>
  <c r="EM26" i="1"/>
  <c r="EN26" i="1"/>
  <c r="EO26" i="1"/>
  <c r="EP26" i="1"/>
  <c r="EQ26" i="1"/>
  <c r="ER26" i="1"/>
  <c r="ES26" i="1"/>
  <c r="ET26" i="1"/>
  <c r="EU26" i="1"/>
  <c r="EV26" i="1"/>
  <c r="EW26" i="1"/>
  <c r="EX26" i="1"/>
  <c r="EY26" i="1"/>
  <c r="EZ26" i="1"/>
  <c r="FA26" i="1"/>
  <c r="FB26" i="1"/>
  <c r="FC26" i="1"/>
  <c r="FD26" i="1"/>
  <c r="FE26" i="1"/>
  <c r="FF26" i="1"/>
  <c r="FG26" i="1"/>
  <c r="FH26" i="1"/>
  <c r="FI26" i="1"/>
  <c r="FJ26" i="1"/>
  <c r="FK26" i="1"/>
  <c r="FL26" i="1"/>
  <c r="FM26" i="1"/>
  <c r="FN26" i="1"/>
  <c r="FO26" i="1"/>
  <c r="FP26" i="1"/>
  <c r="FQ26" i="1"/>
  <c r="FR26" i="1"/>
  <c r="FS26" i="1"/>
  <c r="FT26" i="1"/>
  <c r="FU26" i="1"/>
  <c r="FV26" i="1"/>
  <c r="FW26" i="1"/>
  <c r="FX26" i="1"/>
  <c r="FY26" i="1"/>
  <c r="FZ26" i="1"/>
  <c r="GA26" i="1"/>
  <c r="GB26" i="1"/>
  <c r="GC26" i="1"/>
  <c r="GD26" i="1"/>
  <c r="GE26" i="1"/>
  <c r="GF26" i="1"/>
  <c r="GG26" i="1"/>
  <c r="GH26" i="1"/>
  <c r="GI26" i="1"/>
  <c r="GJ26" i="1"/>
  <c r="GK26" i="1"/>
  <c r="GL26" i="1"/>
  <c r="GM26" i="1"/>
  <c r="GN26" i="1"/>
  <c r="GO26" i="1"/>
  <c r="GP26" i="1"/>
  <c r="GQ26" i="1"/>
  <c r="GR26" i="1"/>
  <c r="GS26" i="1"/>
  <c r="GT26" i="1"/>
  <c r="GU26" i="1"/>
  <c r="GV26" i="1"/>
  <c r="GW26" i="1"/>
  <c r="GX26" i="1"/>
  <c r="D28" i="1"/>
  <c r="E30" i="1"/>
  <c r="G30" i="1"/>
  <c r="Z30" i="1"/>
  <c r="AA30" i="1"/>
  <c r="AM30" i="1"/>
  <c r="AN30" i="1"/>
  <c r="BE30" i="1"/>
  <c r="BF30" i="1"/>
  <c r="BG30" i="1"/>
  <c r="BH30" i="1"/>
  <c r="BI30" i="1"/>
  <c r="BJ30" i="1"/>
  <c r="BK30" i="1"/>
  <c r="BL30" i="1"/>
  <c r="BM30" i="1"/>
  <c r="BN30" i="1"/>
  <c r="BO30" i="1"/>
  <c r="BP30" i="1"/>
  <c r="BQ30" i="1"/>
  <c r="BR30" i="1"/>
  <c r="BS30" i="1"/>
  <c r="BT30" i="1"/>
  <c r="BU30" i="1"/>
  <c r="BV30" i="1"/>
  <c r="BW30" i="1"/>
  <c r="BX30" i="1"/>
  <c r="CN30" i="1"/>
  <c r="CO30" i="1"/>
  <c r="CP30" i="1"/>
  <c r="CQ30" i="1"/>
  <c r="CR30" i="1"/>
  <c r="CS30" i="1"/>
  <c r="CT30" i="1"/>
  <c r="CU30" i="1"/>
  <c r="CV30" i="1"/>
  <c r="CW30" i="1"/>
  <c r="CX30" i="1"/>
  <c r="CY30" i="1"/>
  <c r="CZ30" i="1"/>
  <c r="DA30" i="1"/>
  <c r="DB30" i="1"/>
  <c r="DC30" i="1"/>
  <c r="DD30" i="1"/>
  <c r="DE30" i="1"/>
  <c r="DF30" i="1"/>
  <c r="DG30" i="1"/>
  <c r="DH30" i="1"/>
  <c r="DI30" i="1"/>
  <c r="DJ30" i="1"/>
  <c r="DK30" i="1"/>
  <c r="DL30" i="1"/>
  <c r="DM30" i="1"/>
  <c r="DN30" i="1"/>
  <c r="DO30" i="1"/>
  <c r="DP30" i="1"/>
  <c r="DQ30" i="1"/>
  <c r="DR30" i="1"/>
  <c r="DS30" i="1"/>
  <c r="DT30" i="1"/>
  <c r="DU30" i="1"/>
  <c r="DV30" i="1"/>
  <c r="DW30" i="1"/>
  <c r="DX30" i="1"/>
  <c r="DY30" i="1"/>
  <c r="DZ30" i="1"/>
  <c r="EA30" i="1"/>
  <c r="EB30" i="1"/>
  <c r="EC30" i="1"/>
  <c r="ED30" i="1"/>
  <c r="EE30" i="1"/>
  <c r="EF30" i="1"/>
  <c r="EG30" i="1"/>
  <c r="EH30" i="1"/>
  <c r="EI30" i="1"/>
  <c r="EJ30" i="1"/>
  <c r="EK30" i="1"/>
  <c r="EL30" i="1"/>
  <c r="EM30" i="1"/>
  <c r="EN30" i="1"/>
  <c r="EO30" i="1"/>
  <c r="EP30" i="1"/>
  <c r="EQ30" i="1"/>
  <c r="ER30" i="1"/>
  <c r="ES30" i="1"/>
  <c r="ET30" i="1"/>
  <c r="EU30" i="1"/>
  <c r="EV30" i="1"/>
  <c r="EW30" i="1"/>
  <c r="EX30" i="1"/>
  <c r="EY30" i="1"/>
  <c r="EZ30" i="1"/>
  <c r="FA30" i="1"/>
  <c r="FB30" i="1"/>
  <c r="FC30" i="1"/>
  <c r="FD30" i="1"/>
  <c r="FE30" i="1"/>
  <c r="FF30" i="1"/>
  <c r="FG30" i="1"/>
  <c r="FH30" i="1"/>
  <c r="FI30" i="1"/>
  <c r="FJ30" i="1"/>
  <c r="FK30" i="1"/>
  <c r="FL30" i="1"/>
  <c r="FM30" i="1"/>
  <c r="FN30" i="1"/>
  <c r="FO30" i="1"/>
  <c r="FP30" i="1"/>
  <c r="FQ30" i="1"/>
  <c r="FR30" i="1"/>
  <c r="FS30" i="1"/>
  <c r="FT30" i="1"/>
  <c r="FU30" i="1"/>
  <c r="FV30" i="1"/>
  <c r="FW30" i="1"/>
  <c r="FX30" i="1"/>
  <c r="FY30" i="1"/>
  <c r="FZ30" i="1"/>
  <c r="GA30" i="1"/>
  <c r="GB30" i="1"/>
  <c r="GC30" i="1"/>
  <c r="GD30" i="1"/>
  <c r="GE30" i="1"/>
  <c r="GF30" i="1"/>
  <c r="GG30" i="1"/>
  <c r="GH30" i="1"/>
  <c r="GI30" i="1"/>
  <c r="GJ30" i="1"/>
  <c r="GK30" i="1"/>
  <c r="GL30" i="1"/>
  <c r="GM30" i="1"/>
  <c r="GN30" i="1"/>
  <c r="GO30" i="1"/>
  <c r="GP30" i="1"/>
  <c r="GQ30" i="1"/>
  <c r="GR30" i="1"/>
  <c r="GS30" i="1"/>
  <c r="GT30" i="1"/>
  <c r="GU30" i="1"/>
  <c r="GV30" i="1"/>
  <c r="GW30" i="1"/>
  <c r="GX30" i="1"/>
  <c r="C32" i="1"/>
  <c r="D32" i="1"/>
  <c r="U32" i="1"/>
  <c r="G68" i="7" s="1"/>
  <c r="V32" i="1"/>
  <c r="G71" i="7" s="1"/>
  <c r="AC32" i="1"/>
  <c r="AE32" i="1"/>
  <c r="AD32" i="1" s="1"/>
  <c r="AF32" i="1"/>
  <c r="AG32" i="1"/>
  <c r="AH32" i="1"/>
  <c r="AI32" i="1"/>
  <c r="AJ32" i="1"/>
  <c r="CX32" i="1" s="1"/>
  <c r="W32" i="1" s="1"/>
  <c r="CQ32" i="1"/>
  <c r="CR32" i="1"/>
  <c r="CS32" i="1"/>
  <c r="CT32" i="1"/>
  <c r="CU32" i="1"/>
  <c r="T32" i="1" s="1"/>
  <c r="CV32" i="1"/>
  <c r="CW32" i="1"/>
  <c r="GL32" i="1"/>
  <c r="GO32" i="1"/>
  <c r="GP32" i="1"/>
  <c r="GV32" i="1"/>
  <c r="HC32" i="1"/>
  <c r="GX32" i="1" s="1"/>
  <c r="C33" i="1"/>
  <c r="D33" i="1"/>
  <c r="U33" i="1"/>
  <c r="G84" i="7" s="1"/>
  <c r="V33" i="1"/>
  <c r="G87" i="7" s="1"/>
  <c r="W33" i="1"/>
  <c r="AC33" i="1"/>
  <c r="AE33" i="1"/>
  <c r="AD33" i="1" s="1"/>
  <c r="AF33" i="1"/>
  <c r="AG33" i="1"/>
  <c r="AH33" i="1"/>
  <c r="AI33" i="1"/>
  <c r="AJ33" i="1"/>
  <c r="CQ33" i="1"/>
  <c r="CR33" i="1"/>
  <c r="CS33" i="1"/>
  <c r="CT33" i="1"/>
  <c r="CU33" i="1"/>
  <c r="T33" i="1" s="1"/>
  <c r="CV33" i="1"/>
  <c r="CW33" i="1"/>
  <c r="CX33" i="1"/>
  <c r="GL33" i="1"/>
  <c r="GO33" i="1"/>
  <c r="GP33" i="1"/>
  <c r="GV33" i="1"/>
  <c r="HC33" i="1" s="1"/>
  <c r="GX33" i="1" s="1"/>
  <c r="I34" i="1"/>
  <c r="T34" i="1"/>
  <c r="AC34" i="1"/>
  <c r="AD34" i="1"/>
  <c r="AE34" i="1"/>
  <c r="AF34" i="1"/>
  <c r="AG34" i="1"/>
  <c r="AH34" i="1"/>
  <c r="CV34" i="1" s="1"/>
  <c r="U34" i="1" s="1"/>
  <c r="AI34" i="1"/>
  <c r="AJ34" i="1"/>
  <c r="CQ34" i="1"/>
  <c r="P34" i="1" s="1"/>
  <c r="CR34" i="1"/>
  <c r="Q34" i="1" s="1"/>
  <c r="CS34" i="1"/>
  <c r="R34" i="1" s="1"/>
  <c r="CT34" i="1"/>
  <c r="S34" i="1" s="1"/>
  <c r="CU34" i="1"/>
  <c r="CW34" i="1"/>
  <c r="V34" i="1" s="1"/>
  <c r="CX34" i="1"/>
  <c r="W34" i="1" s="1"/>
  <c r="GL34" i="1"/>
  <c r="GO34" i="1"/>
  <c r="GP34" i="1"/>
  <c r="GV34" i="1"/>
  <c r="HC34" i="1" s="1"/>
  <c r="GX34" i="1"/>
  <c r="C35" i="1"/>
  <c r="D35" i="1"/>
  <c r="U35" i="1"/>
  <c r="G98" i="7" s="1"/>
  <c r="V35" i="1"/>
  <c r="AC35" i="1"/>
  <c r="AE35" i="1"/>
  <c r="AD35" i="1" s="1"/>
  <c r="AF35" i="1"/>
  <c r="AG35" i="1"/>
  <c r="CU35" i="1" s="1"/>
  <c r="T35" i="1" s="1"/>
  <c r="AH35" i="1"/>
  <c r="AI35" i="1"/>
  <c r="AJ35" i="1"/>
  <c r="CQ35" i="1"/>
  <c r="CR35" i="1"/>
  <c r="CS35" i="1"/>
  <c r="CT35" i="1"/>
  <c r="CV35" i="1"/>
  <c r="CW35" i="1"/>
  <c r="CX35" i="1"/>
  <c r="W35" i="1" s="1"/>
  <c r="GL35" i="1"/>
  <c r="GO35" i="1"/>
  <c r="GP35" i="1"/>
  <c r="GV35" i="1"/>
  <c r="HC35" i="1" s="1"/>
  <c r="GX35" i="1" s="1"/>
  <c r="I36" i="1"/>
  <c r="R36" i="1" s="1"/>
  <c r="AC36" i="1"/>
  <c r="AE36" i="1"/>
  <c r="AD36" i="1" s="1"/>
  <c r="AB36" i="1" s="1"/>
  <c r="AF36" i="1"/>
  <c r="AG36" i="1"/>
  <c r="CU36" i="1" s="1"/>
  <c r="AH36" i="1"/>
  <c r="AI36" i="1"/>
  <c r="AJ36" i="1"/>
  <c r="CQ36" i="1"/>
  <c r="CR36" i="1"/>
  <c r="Q36" i="1" s="1"/>
  <c r="CS36" i="1"/>
  <c r="CT36" i="1"/>
  <c r="S36" i="1" s="1"/>
  <c r="CV36" i="1"/>
  <c r="CW36" i="1"/>
  <c r="V36" i="1" s="1"/>
  <c r="CX36" i="1"/>
  <c r="GL36" i="1"/>
  <c r="GO36" i="1"/>
  <c r="GP36" i="1"/>
  <c r="GV36" i="1"/>
  <c r="HC36" i="1" s="1"/>
  <c r="C37" i="1"/>
  <c r="D37" i="1"/>
  <c r="U37" i="1"/>
  <c r="G108" i="7" s="1"/>
  <c r="V37" i="1"/>
  <c r="AC37" i="1"/>
  <c r="AE37" i="1"/>
  <c r="AD37" i="1" s="1"/>
  <c r="AF37" i="1"/>
  <c r="AG37" i="1"/>
  <c r="AH37" i="1"/>
  <c r="AI37" i="1"/>
  <c r="AJ37" i="1"/>
  <c r="CX37" i="1" s="1"/>
  <c r="W37" i="1" s="1"/>
  <c r="CQ37" i="1"/>
  <c r="CR37" i="1"/>
  <c r="CS37" i="1"/>
  <c r="CT37" i="1"/>
  <c r="CU37" i="1"/>
  <c r="T37" i="1" s="1"/>
  <c r="CV37" i="1"/>
  <c r="CW37" i="1"/>
  <c r="GL37" i="1"/>
  <c r="GO37" i="1"/>
  <c r="GP37" i="1"/>
  <c r="GV37" i="1"/>
  <c r="HC37" i="1"/>
  <c r="GX37" i="1" s="1"/>
  <c r="I38" i="1"/>
  <c r="Q38" i="1"/>
  <c r="AC38" i="1"/>
  <c r="AE38" i="1"/>
  <c r="AD38" i="1" s="1"/>
  <c r="AF38" i="1"/>
  <c r="AG38" i="1"/>
  <c r="AH38" i="1"/>
  <c r="AI38" i="1"/>
  <c r="AJ38" i="1"/>
  <c r="CX38" i="1" s="1"/>
  <c r="W38" i="1" s="1"/>
  <c r="CQ38" i="1"/>
  <c r="CR38" i="1"/>
  <c r="CS38" i="1"/>
  <c r="R38" i="1" s="1"/>
  <c r="CT38" i="1"/>
  <c r="S38" i="1" s="1"/>
  <c r="CY38" i="1" s="1"/>
  <c r="X38" i="1" s="1"/>
  <c r="CU38" i="1"/>
  <c r="CV38" i="1"/>
  <c r="U38" i="1" s="1"/>
  <c r="CW38" i="1"/>
  <c r="V38" i="1" s="1"/>
  <c r="CZ38" i="1"/>
  <c r="Y38" i="1" s="1"/>
  <c r="GL38" i="1"/>
  <c r="GO38" i="1"/>
  <c r="GP38" i="1"/>
  <c r="GV38" i="1"/>
  <c r="HC38" i="1"/>
  <c r="C39" i="1"/>
  <c r="D39" i="1"/>
  <c r="I39" i="1"/>
  <c r="K39" i="1"/>
  <c r="AC39" i="1"/>
  <c r="AE39" i="1"/>
  <c r="AD39" i="1" s="1"/>
  <c r="AF39" i="1"/>
  <c r="AG39" i="1"/>
  <c r="CU39" i="1" s="1"/>
  <c r="T39" i="1" s="1"/>
  <c r="AH39" i="1"/>
  <c r="AI39" i="1"/>
  <c r="AJ39" i="1"/>
  <c r="CQ39" i="1"/>
  <c r="CR39" i="1"/>
  <c r="CS39" i="1"/>
  <c r="CT39" i="1"/>
  <c r="CV39" i="1"/>
  <c r="CW39" i="1"/>
  <c r="CX39" i="1"/>
  <c r="W39" i="1" s="1"/>
  <c r="GL39" i="1"/>
  <c r="GO39" i="1"/>
  <c r="GP39" i="1"/>
  <c r="GV39" i="1"/>
  <c r="HC39" i="1" s="1"/>
  <c r="GX39" i="1" s="1"/>
  <c r="C40" i="1"/>
  <c r="D40" i="1"/>
  <c r="R40" i="1"/>
  <c r="S40" i="1"/>
  <c r="U40" i="1"/>
  <c r="G132" i="7" s="1"/>
  <c r="V40" i="1"/>
  <c r="AC40" i="1"/>
  <c r="AE40" i="1"/>
  <c r="AD40" i="1" s="1"/>
  <c r="AF40" i="1"/>
  <c r="AB40" i="1" s="1"/>
  <c r="AG40" i="1"/>
  <c r="AH40" i="1"/>
  <c r="AI40" i="1"/>
  <c r="AJ40" i="1"/>
  <c r="CX40" i="1" s="1"/>
  <c r="W40" i="1" s="1"/>
  <c r="CQ40" i="1"/>
  <c r="CR40" i="1"/>
  <c r="CS40" i="1"/>
  <c r="CT40" i="1"/>
  <c r="CU40" i="1"/>
  <c r="T40" i="1" s="1"/>
  <c r="CV40" i="1"/>
  <c r="CW40" i="1"/>
  <c r="GL40" i="1"/>
  <c r="GO40" i="1"/>
  <c r="GP40" i="1"/>
  <c r="GV40" i="1"/>
  <c r="HC40" i="1"/>
  <c r="GX40" i="1" s="1"/>
  <c r="C41" i="1"/>
  <c r="D41" i="1"/>
  <c r="U41" i="1"/>
  <c r="G141" i="7" s="1"/>
  <c r="V41" i="1"/>
  <c r="G144" i="7" s="1"/>
  <c r="AC41" i="1"/>
  <c r="AE41" i="1"/>
  <c r="AD41" i="1" s="1"/>
  <c r="AF41" i="1"/>
  <c r="AG41" i="1"/>
  <c r="AH41" i="1"/>
  <c r="AI41" i="1"/>
  <c r="AJ41" i="1"/>
  <c r="CQ41" i="1"/>
  <c r="CR41" i="1"/>
  <c r="CS41" i="1"/>
  <c r="CT41" i="1"/>
  <c r="CU41" i="1"/>
  <c r="T41" i="1" s="1"/>
  <c r="CV41" i="1"/>
  <c r="CW41" i="1"/>
  <c r="CX41" i="1"/>
  <c r="W41" i="1" s="1"/>
  <c r="GL41" i="1"/>
  <c r="GO41" i="1"/>
  <c r="GP41" i="1"/>
  <c r="GV41" i="1"/>
  <c r="HC41" i="1"/>
  <c r="GX41" i="1" s="1"/>
  <c r="I42" i="1"/>
  <c r="P42" i="1"/>
  <c r="AC42" i="1"/>
  <c r="AE42" i="1"/>
  <c r="AD42" i="1" s="1"/>
  <c r="AF42" i="1"/>
  <c r="AG42" i="1"/>
  <c r="AH42" i="1"/>
  <c r="AI42" i="1"/>
  <c r="CW42" i="1" s="1"/>
  <c r="V42" i="1" s="1"/>
  <c r="AJ42" i="1"/>
  <c r="CQ42" i="1"/>
  <c r="CR42" i="1"/>
  <c r="Q42" i="1" s="1"/>
  <c r="CS42" i="1"/>
  <c r="R42" i="1" s="1"/>
  <c r="CT42" i="1"/>
  <c r="S42" i="1" s="1"/>
  <c r="CU42" i="1"/>
  <c r="T42" i="1" s="1"/>
  <c r="CV42" i="1"/>
  <c r="U42" i="1" s="1"/>
  <c r="CX42" i="1"/>
  <c r="W42" i="1" s="1"/>
  <c r="GL42" i="1"/>
  <c r="GO42" i="1"/>
  <c r="GP42" i="1"/>
  <c r="GV42" i="1"/>
  <c r="GX42" i="1"/>
  <c r="HC42" i="1"/>
  <c r="C43" i="1"/>
  <c r="D43" i="1"/>
  <c r="U43" i="1"/>
  <c r="G160" i="7" s="1"/>
  <c r="V43" i="1"/>
  <c r="AC43" i="1"/>
  <c r="AD43" i="1"/>
  <c r="AE43" i="1"/>
  <c r="AF43" i="1"/>
  <c r="AG43" i="1"/>
  <c r="CU43" i="1" s="1"/>
  <c r="T43" i="1" s="1"/>
  <c r="AH43" i="1"/>
  <c r="AI43" i="1"/>
  <c r="AJ43" i="1"/>
  <c r="CQ43" i="1"/>
  <c r="CR43" i="1"/>
  <c r="CS43" i="1"/>
  <c r="CT43" i="1"/>
  <c r="CV43" i="1"/>
  <c r="CW43" i="1"/>
  <c r="CX43" i="1"/>
  <c r="W43" i="1" s="1"/>
  <c r="GL43" i="1"/>
  <c r="GO43" i="1"/>
  <c r="GP43" i="1"/>
  <c r="GV43" i="1"/>
  <c r="HC43" i="1" s="1"/>
  <c r="GX43" i="1"/>
  <c r="B45" i="1"/>
  <c r="B30" i="1" s="1"/>
  <c r="C45" i="1"/>
  <c r="C30" i="1" s="1"/>
  <c r="D45" i="1"/>
  <c r="D30" i="1" s="1"/>
  <c r="F45" i="1"/>
  <c r="F30" i="1" s="1"/>
  <c r="G45" i="1"/>
  <c r="BC45" i="1"/>
  <c r="BX45" i="1"/>
  <c r="AO45" i="1" s="1"/>
  <c r="AO30" i="1" s="1"/>
  <c r="BY45" i="1"/>
  <c r="BY30" i="1" s="1"/>
  <c r="CK45" i="1"/>
  <c r="CK30" i="1" s="1"/>
  <c r="CL45" i="1"/>
  <c r="CL30" i="1" s="1"/>
  <c r="CM45" i="1"/>
  <c r="D75" i="1"/>
  <c r="E77" i="1"/>
  <c r="Z77" i="1"/>
  <c r="AA77" i="1"/>
  <c r="AM77" i="1"/>
  <c r="AN77" i="1"/>
  <c r="BE77" i="1"/>
  <c r="BF77" i="1"/>
  <c r="BG77" i="1"/>
  <c r="BH77" i="1"/>
  <c r="BI77" i="1"/>
  <c r="BJ77" i="1"/>
  <c r="BK77" i="1"/>
  <c r="BL77" i="1"/>
  <c r="BM77" i="1"/>
  <c r="BN77" i="1"/>
  <c r="BO77" i="1"/>
  <c r="BP77" i="1"/>
  <c r="BQ77" i="1"/>
  <c r="BR77" i="1"/>
  <c r="BS77" i="1"/>
  <c r="BT77" i="1"/>
  <c r="BU77" i="1"/>
  <c r="BV77" i="1"/>
  <c r="BW77" i="1"/>
  <c r="CN77" i="1"/>
  <c r="CO77" i="1"/>
  <c r="CP77" i="1"/>
  <c r="CQ77" i="1"/>
  <c r="CR77" i="1"/>
  <c r="CS77" i="1"/>
  <c r="CT77" i="1"/>
  <c r="CU77" i="1"/>
  <c r="CV77" i="1"/>
  <c r="CW77" i="1"/>
  <c r="CX77" i="1"/>
  <c r="CY77" i="1"/>
  <c r="CZ77" i="1"/>
  <c r="DA77" i="1"/>
  <c r="DB77" i="1"/>
  <c r="DC77" i="1"/>
  <c r="DD77" i="1"/>
  <c r="DE77" i="1"/>
  <c r="DF77" i="1"/>
  <c r="DG77" i="1"/>
  <c r="DH77" i="1"/>
  <c r="DI77" i="1"/>
  <c r="DJ77" i="1"/>
  <c r="DK77" i="1"/>
  <c r="DL77" i="1"/>
  <c r="DM77" i="1"/>
  <c r="DN77" i="1"/>
  <c r="DO77" i="1"/>
  <c r="DP77" i="1"/>
  <c r="DQ77" i="1"/>
  <c r="DR77" i="1"/>
  <c r="DS77" i="1"/>
  <c r="DT77" i="1"/>
  <c r="DU77" i="1"/>
  <c r="DV77" i="1"/>
  <c r="DW77" i="1"/>
  <c r="DX77" i="1"/>
  <c r="DY77" i="1"/>
  <c r="DZ77" i="1"/>
  <c r="EA77" i="1"/>
  <c r="EB77" i="1"/>
  <c r="EC77" i="1"/>
  <c r="ED77" i="1"/>
  <c r="EE77" i="1"/>
  <c r="EF77" i="1"/>
  <c r="EG77" i="1"/>
  <c r="EH77" i="1"/>
  <c r="EI77" i="1"/>
  <c r="EJ77" i="1"/>
  <c r="EK77" i="1"/>
  <c r="EL77" i="1"/>
  <c r="EM77" i="1"/>
  <c r="EN77" i="1"/>
  <c r="EO77" i="1"/>
  <c r="EP77" i="1"/>
  <c r="EQ77" i="1"/>
  <c r="ER77" i="1"/>
  <c r="ES77" i="1"/>
  <c r="ET77" i="1"/>
  <c r="EU77" i="1"/>
  <c r="EV77" i="1"/>
  <c r="EW77" i="1"/>
  <c r="EX77" i="1"/>
  <c r="EY77" i="1"/>
  <c r="EZ77" i="1"/>
  <c r="FA77" i="1"/>
  <c r="FB77" i="1"/>
  <c r="FC77" i="1"/>
  <c r="FD77" i="1"/>
  <c r="FE77" i="1"/>
  <c r="FF77" i="1"/>
  <c r="FG77" i="1"/>
  <c r="FH77" i="1"/>
  <c r="FI77" i="1"/>
  <c r="FJ77" i="1"/>
  <c r="FK77" i="1"/>
  <c r="FL77" i="1"/>
  <c r="FM77" i="1"/>
  <c r="FN77" i="1"/>
  <c r="FO77" i="1"/>
  <c r="FP77" i="1"/>
  <c r="FQ77" i="1"/>
  <c r="FR77" i="1"/>
  <c r="FS77" i="1"/>
  <c r="FT77" i="1"/>
  <c r="FU77" i="1"/>
  <c r="FV77" i="1"/>
  <c r="FW77" i="1"/>
  <c r="FX77" i="1"/>
  <c r="FY77" i="1"/>
  <c r="FZ77" i="1"/>
  <c r="GA77" i="1"/>
  <c r="GB77" i="1"/>
  <c r="GC77" i="1"/>
  <c r="GD77" i="1"/>
  <c r="GE77" i="1"/>
  <c r="GF77" i="1"/>
  <c r="GG77" i="1"/>
  <c r="GH77" i="1"/>
  <c r="GI77" i="1"/>
  <c r="GJ77" i="1"/>
  <c r="GK77" i="1"/>
  <c r="GL77" i="1"/>
  <c r="GM77" i="1"/>
  <c r="GN77" i="1"/>
  <c r="GO77" i="1"/>
  <c r="GP77" i="1"/>
  <c r="GQ77" i="1"/>
  <c r="GR77" i="1"/>
  <c r="GS77" i="1"/>
  <c r="GT77" i="1"/>
  <c r="GU77" i="1"/>
  <c r="GV77" i="1"/>
  <c r="GW77" i="1"/>
  <c r="GX77" i="1"/>
  <c r="C79" i="1"/>
  <c r="D79" i="1"/>
  <c r="U79" i="1"/>
  <c r="G210" i="7" s="1"/>
  <c r="AC79" i="1"/>
  <c r="AE79" i="1"/>
  <c r="AD79" i="1" s="1"/>
  <c r="AF79" i="1"/>
  <c r="AG79" i="1"/>
  <c r="AH79" i="1"/>
  <c r="AI79" i="1"/>
  <c r="AJ79" i="1"/>
  <c r="CX79" i="1" s="1"/>
  <c r="W79" i="1" s="1"/>
  <c r="CQ79" i="1"/>
  <c r="CR79" i="1"/>
  <c r="CS79" i="1"/>
  <c r="CT79" i="1"/>
  <c r="CU79" i="1"/>
  <c r="T79" i="1" s="1"/>
  <c r="CV79" i="1"/>
  <c r="CW79" i="1"/>
  <c r="GL79" i="1"/>
  <c r="GO79" i="1"/>
  <c r="GP79" i="1"/>
  <c r="GV79" i="1"/>
  <c r="GX79" i="1"/>
  <c r="HC79" i="1"/>
  <c r="I80" i="1"/>
  <c r="AC80" i="1"/>
  <c r="AD80" i="1"/>
  <c r="AE80" i="1"/>
  <c r="AF80" i="1"/>
  <c r="AB80" i="1" s="1"/>
  <c r="AG80" i="1"/>
  <c r="AH80" i="1"/>
  <c r="CV80" i="1" s="1"/>
  <c r="AI80" i="1"/>
  <c r="AJ80" i="1"/>
  <c r="CX80" i="1" s="1"/>
  <c r="CQ80" i="1"/>
  <c r="P80" i="1" s="1"/>
  <c r="CR80" i="1"/>
  <c r="CS80" i="1"/>
  <c r="R80" i="1" s="1"/>
  <c r="CT80" i="1"/>
  <c r="CU80" i="1"/>
  <c r="T80" i="1" s="1"/>
  <c r="CW80" i="1"/>
  <c r="GL80" i="1"/>
  <c r="GO80" i="1"/>
  <c r="GP80" i="1"/>
  <c r="GV80" i="1"/>
  <c r="HC80" i="1"/>
  <c r="I81" i="1"/>
  <c r="GX81" i="1" s="1"/>
  <c r="R81" i="1"/>
  <c r="AC81" i="1"/>
  <c r="AD81" i="1"/>
  <c r="AE81" i="1"/>
  <c r="AF81" i="1"/>
  <c r="AB81" i="1" s="1"/>
  <c r="AG81" i="1"/>
  <c r="AH81" i="1"/>
  <c r="CV81" i="1" s="1"/>
  <c r="U81" i="1" s="1"/>
  <c r="AI81" i="1"/>
  <c r="AJ81" i="1"/>
  <c r="CX81" i="1" s="1"/>
  <c r="W81" i="1" s="1"/>
  <c r="CQ81" i="1"/>
  <c r="P81" i="1" s="1"/>
  <c r="CR81" i="1"/>
  <c r="Q81" i="1" s="1"/>
  <c r="CS81" i="1"/>
  <c r="CT81" i="1"/>
  <c r="S81" i="1" s="1"/>
  <c r="CU81" i="1"/>
  <c r="T81" i="1" s="1"/>
  <c r="CW81" i="1"/>
  <c r="V81" i="1" s="1"/>
  <c r="GL81" i="1"/>
  <c r="GO81" i="1"/>
  <c r="GP81" i="1"/>
  <c r="GV81" i="1"/>
  <c r="HC81" i="1"/>
  <c r="C82" i="1"/>
  <c r="D82" i="1"/>
  <c r="V82" i="1"/>
  <c r="G237" i="7" s="1"/>
  <c r="AC82" i="1"/>
  <c r="AE82" i="1"/>
  <c r="AD82" i="1" s="1"/>
  <c r="AF82" i="1"/>
  <c r="AG82" i="1"/>
  <c r="CU82" i="1" s="1"/>
  <c r="T82" i="1" s="1"/>
  <c r="AH82" i="1"/>
  <c r="AI82" i="1"/>
  <c r="AJ82" i="1"/>
  <c r="CQ82" i="1"/>
  <c r="CR82" i="1"/>
  <c r="CS82" i="1"/>
  <c r="CT82" i="1"/>
  <c r="CV82" i="1"/>
  <c r="CW82" i="1"/>
  <c r="CX82" i="1"/>
  <c r="W82" i="1" s="1"/>
  <c r="GL82" i="1"/>
  <c r="GO82" i="1"/>
  <c r="GP82" i="1"/>
  <c r="GV82" i="1"/>
  <c r="HC82" i="1"/>
  <c r="GX82" i="1" s="1"/>
  <c r="I83" i="1"/>
  <c r="U83" i="1"/>
  <c r="AC83" i="1"/>
  <c r="AE83" i="1"/>
  <c r="AD83" i="1" s="1"/>
  <c r="AF83" i="1"/>
  <c r="AG83" i="1"/>
  <c r="CU83" i="1" s="1"/>
  <c r="T83" i="1" s="1"/>
  <c r="AH83" i="1"/>
  <c r="AI83" i="1"/>
  <c r="CW83" i="1" s="1"/>
  <c r="V83" i="1" s="1"/>
  <c r="AJ83" i="1"/>
  <c r="CQ83" i="1"/>
  <c r="P83" i="1" s="1"/>
  <c r="CR83" i="1"/>
  <c r="Q83" i="1" s="1"/>
  <c r="CS83" i="1"/>
  <c r="R83" i="1" s="1"/>
  <c r="CT83" i="1"/>
  <c r="S83" i="1" s="1"/>
  <c r="CV83" i="1"/>
  <c r="CX83" i="1"/>
  <c r="W83" i="1" s="1"/>
  <c r="GL83" i="1"/>
  <c r="GO83" i="1"/>
  <c r="GP83" i="1"/>
  <c r="GV83" i="1"/>
  <c r="HC83" i="1" s="1"/>
  <c r="GX83" i="1" s="1"/>
  <c r="C84" i="1"/>
  <c r="D84" i="1"/>
  <c r="T84" i="1"/>
  <c r="U84" i="1"/>
  <c r="G249" i="7" s="1"/>
  <c r="V84" i="1"/>
  <c r="G252" i="7" s="1"/>
  <c r="AC84" i="1"/>
  <c r="AE84" i="1"/>
  <c r="AD84" i="1" s="1"/>
  <c r="AF84" i="1"/>
  <c r="AG84" i="1"/>
  <c r="AH84" i="1"/>
  <c r="AI84" i="1"/>
  <c r="AJ84" i="1"/>
  <c r="CX84" i="1" s="1"/>
  <c r="W84" i="1" s="1"/>
  <c r="CQ84" i="1"/>
  <c r="CR84" i="1"/>
  <c r="CS84" i="1"/>
  <c r="CT84" i="1"/>
  <c r="CU84" i="1"/>
  <c r="CV84" i="1"/>
  <c r="CW84" i="1"/>
  <c r="GL84" i="1"/>
  <c r="GO84" i="1"/>
  <c r="GP84" i="1"/>
  <c r="GV84" i="1"/>
  <c r="HC84" i="1" s="1"/>
  <c r="GX84" i="1"/>
  <c r="I85" i="1"/>
  <c r="T85" i="1"/>
  <c r="AC85" i="1"/>
  <c r="AD85" i="1"/>
  <c r="AB85" i="1" s="1"/>
  <c r="AE85" i="1"/>
  <c r="AF85" i="1"/>
  <c r="AG85" i="1"/>
  <c r="AH85" i="1"/>
  <c r="CV85" i="1" s="1"/>
  <c r="U85" i="1" s="1"/>
  <c r="AI85" i="1"/>
  <c r="AJ85" i="1"/>
  <c r="CX85" i="1" s="1"/>
  <c r="CQ85" i="1"/>
  <c r="P85" i="1" s="1"/>
  <c r="CR85" i="1"/>
  <c r="Q85" i="1" s="1"/>
  <c r="CS85" i="1"/>
  <c r="R85" i="1" s="1"/>
  <c r="CT85" i="1"/>
  <c r="CU85" i="1"/>
  <c r="CW85" i="1"/>
  <c r="V85" i="1" s="1"/>
  <c r="GL85" i="1"/>
  <c r="GO85" i="1"/>
  <c r="GP85" i="1"/>
  <c r="GV85" i="1"/>
  <c r="HC85" i="1" s="1"/>
  <c r="GX85" i="1"/>
  <c r="C86" i="1"/>
  <c r="D86" i="1"/>
  <c r="V86" i="1"/>
  <c r="AC86" i="1"/>
  <c r="AE86" i="1"/>
  <c r="AD86" i="1" s="1"/>
  <c r="AF86" i="1"/>
  <c r="AG86" i="1"/>
  <c r="CU86" i="1" s="1"/>
  <c r="T86" i="1" s="1"/>
  <c r="AH86" i="1"/>
  <c r="AI86" i="1"/>
  <c r="AJ86" i="1"/>
  <c r="CQ86" i="1"/>
  <c r="CR86" i="1"/>
  <c r="CS86" i="1"/>
  <c r="CT86" i="1"/>
  <c r="CV86" i="1"/>
  <c r="CW86" i="1"/>
  <c r="CX86" i="1"/>
  <c r="W86" i="1" s="1"/>
  <c r="GL86" i="1"/>
  <c r="GO86" i="1"/>
  <c r="GP86" i="1"/>
  <c r="GV86" i="1"/>
  <c r="HC86" i="1" s="1"/>
  <c r="GX86" i="1" s="1"/>
  <c r="I87" i="1"/>
  <c r="U87" i="1"/>
  <c r="AC87" i="1"/>
  <c r="AE87" i="1"/>
  <c r="AD87" i="1" s="1"/>
  <c r="AF87" i="1"/>
  <c r="AG87" i="1"/>
  <c r="CU87" i="1" s="1"/>
  <c r="T87" i="1" s="1"/>
  <c r="AH87" i="1"/>
  <c r="AI87" i="1"/>
  <c r="CW87" i="1" s="1"/>
  <c r="V87" i="1" s="1"/>
  <c r="AJ87" i="1"/>
  <c r="CQ87" i="1"/>
  <c r="P87" i="1" s="1"/>
  <c r="CR87" i="1"/>
  <c r="Q87" i="1" s="1"/>
  <c r="CS87" i="1"/>
  <c r="R87" i="1" s="1"/>
  <c r="CT87" i="1"/>
  <c r="S87" i="1" s="1"/>
  <c r="CV87" i="1"/>
  <c r="CX87" i="1"/>
  <c r="W87" i="1" s="1"/>
  <c r="GL87" i="1"/>
  <c r="GO87" i="1"/>
  <c r="GP87" i="1"/>
  <c r="GV87" i="1"/>
  <c r="HC87" i="1" s="1"/>
  <c r="GX87" i="1" s="1"/>
  <c r="C88" i="1"/>
  <c r="D88" i="1"/>
  <c r="T88" i="1"/>
  <c r="U88" i="1"/>
  <c r="G289" i="7" s="1"/>
  <c r="AC88" i="1"/>
  <c r="AE88" i="1"/>
  <c r="AD88" i="1" s="1"/>
  <c r="AF88" i="1"/>
  <c r="AG88" i="1"/>
  <c r="AH88" i="1"/>
  <c r="AI88" i="1"/>
  <c r="AJ88" i="1"/>
  <c r="CX88" i="1" s="1"/>
  <c r="W88" i="1" s="1"/>
  <c r="CQ88" i="1"/>
  <c r="CR88" i="1"/>
  <c r="CS88" i="1"/>
  <c r="CT88" i="1"/>
  <c r="CU88" i="1"/>
  <c r="CV88" i="1"/>
  <c r="CW88" i="1"/>
  <c r="GL88" i="1"/>
  <c r="GO88" i="1"/>
  <c r="GP88" i="1"/>
  <c r="GV88" i="1"/>
  <c r="GX88" i="1"/>
  <c r="HC88" i="1"/>
  <c r="I89" i="1"/>
  <c r="V89" i="1" s="1"/>
  <c r="AC89" i="1"/>
  <c r="AD89" i="1"/>
  <c r="AB89" i="1" s="1"/>
  <c r="AE89" i="1"/>
  <c r="AF89" i="1"/>
  <c r="AG89" i="1"/>
  <c r="AH89" i="1"/>
  <c r="CV89" i="1" s="1"/>
  <c r="AI89" i="1"/>
  <c r="AJ89" i="1"/>
  <c r="CX89" i="1" s="1"/>
  <c r="CQ89" i="1"/>
  <c r="CR89" i="1"/>
  <c r="CS89" i="1"/>
  <c r="CT89" i="1"/>
  <c r="CU89" i="1"/>
  <c r="T89" i="1" s="1"/>
  <c r="CW89" i="1"/>
  <c r="GL89" i="1"/>
  <c r="GO89" i="1"/>
  <c r="GP89" i="1"/>
  <c r="GV89" i="1"/>
  <c r="HC89" i="1"/>
  <c r="C90" i="1"/>
  <c r="D90" i="1"/>
  <c r="U90" i="1"/>
  <c r="G307" i="7" s="1"/>
  <c r="AC90" i="1"/>
  <c r="AE90" i="1"/>
  <c r="AD90" i="1" s="1"/>
  <c r="AF90" i="1"/>
  <c r="AG90" i="1"/>
  <c r="CU90" i="1" s="1"/>
  <c r="T90" i="1" s="1"/>
  <c r="AH90" i="1"/>
  <c r="AI90" i="1"/>
  <c r="AJ90" i="1"/>
  <c r="CQ90" i="1"/>
  <c r="CR90" i="1"/>
  <c r="CS90" i="1"/>
  <c r="CT90" i="1"/>
  <c r="CV90" i="1"/>
  <c r="CW90" i="1"/>
  <c r="CX90" i="1"/>
  <c r="W90" i="1" s="1"/>
  <c r="GL90" i="1"/>
  <c r="GO90" i="1"/>
  <c r="GP90" i="1"/>
  <c r="GV90" i="1"/>
  <c r="HC90" i="1"/>
  <c r="GX90" i="1" s="1"/>
  <c r="C91" i="1"/>
  <c r="D91" i="1"/>
  <c r="U91" i="1"/>
  <c r="G325" i="7" s="1"/>
  <c r="V91" i="1"/>
  <c r="G328" i="7" s="1"/>
  <c r="AC91" i="1"/>
  <c r="AE91" i="1"/>
  <c r="AD91" i="1" s="1"/>
  <c r="AF91" i="1"/>
  <c r="AG91" i="1"/>
  <c r="AH91" i="1"/>
  <c r="AI91" i="1"/>
  <c r="AJ91" i="1"/>
  <c r="CX91" i="1" s="1"/>
  <c r="W91" i="1" s="1"/>
  <c r="CQ91" i="1"/>
  <c r="CR91" i="1"/>
  <c r="CS91" i="1"/>
  <c r="CT91" i="1"/>
  <c r="CU91" i="1"/>
  <c r="T91" i="1" s="1"/>
  <c r="CV91" i="1"/>
  <c r="CW91" i="1"/>
  <c r="GL91" i="1"/>
  <c r="GO91" i="1"/>
  <c r="GP91" i="1"/>
  <c r="GV91" i="1"/>
  <c r="HC91" i="1" s="1"/>
  <c r="GX91" i="1" s="1"/>
  <c r="I92" i="1"/>
  <c r="R92" i="1"/>
  <c r="AC92" i="1"/>
  <c r="AD92" i="1"/>
  <c r="AE92" i="1"/>
  <c r="AF92" i="1"/>
  <c r="AB92" i="1" s="1"/>
  <c r="AG92" i="1"/>
  <c r="AH92" i="1"/>
  <c r="CV92" i="1" s="1"/>
  <c r="U92" i="1" s="1"/>
  <c r="AI92" i="1"/>
  <c r="AJ92" i="1"/>
  <c r="CX92" i="1" s="1"/>
  <c r="W92" i="1" s="1"/>
  <c r="CQ92" i="1"/>
  <c r="P92" i="1" s="1"/>
  <c r="CR92" i="1"/>
  <c r="Q92" i="1" s="1"/>
  <c r="CS92" i="1"/>
  <c r="CT92" i="1"/>
  <c r="S92" i="1" s="1"/>
  <c r="CU92" i="1"/>
  <c r="T92" i="1" s="1"/>
  <c r="CW92" i="1"/>
  <c r="V92" i="1" s="1"/>
  <c r="GL92" i="1"/>
  <c r="GO92" i="1"/>
  <c r="GP92" i="1"/>
  <c r="GV92" i="1"/>
  <c r="HC92" i="1" s="1"/>
  <c r="GX92" i="1" s="1"/>
  <c r="I93" i="1"/>
  <c r="R93" i="1"/>
  <c r="AC93" i="1"/>
  <c r="AD93" i="1"/>
  <c r="AE93" i="1"/>
  <c r="AF93" i="1"/>
  <c r="AB93" i="1" s="1"/>
  <c r="AG93" i="1"/>
  <c r="AH93" i="1"/>
  <c r="CV93" i="1" s="1"/>
  <c r="U93" i="1" s="1"/>
  <c r="AI93" i="1"/>
  <c r="AJ93" i="1"/>
  <c r="CX93" i="1" s="1"/>
  <c r="W93" i="1" s="1"/>
  <c r="CQ93" i="1"/>
  <c r="P93" i="1" s="1"/>
  <c r="CP93" i="1" s="1"/>
  <c r="O93" i="1" s="1"/>
  <c r="CR93" i="1"/>
  <c r="Q93" i="1" s="1"/>
  <c r="CS93" i="1"/>
  <c r="CT93" i="1"/>
  <c r="S93" i="1" s="1"/>
  <c r="CU93" i="1"/>
  <c r="T93" i="1" s="1"/>
  <c r="CW93" i="1"/>
  <c r="V93" i="1" s="1"/>
  <c r="GL93" i="1"/>
  <c r="GO93" i="1"/>
  <c r="GP93" i="1"/>
  <c r="GV93" i="1"/>
  <c r="HC93" i="1" s="1"/>
  <c r="GX93" i="1" s="1"/>
  <c r="C94" i="1"/>
  <c r="D94" i="1"/>
  <c r="I94" i="1"/>
  <c r="K94" i="1"/>
  <c r="AC94" i="1"/>
  <c r="AE94" i="1"/>
  <c r="AD94" i="1" s="1"/>
  <c r="AF94" i="1"/>
  <c r="AG94" i="1"/>
  <c r="CU94" i="1" s="1"/>
  <c r="AH94" i="1"/>
  <c r="AI94" i="1"/>
  <c r="AJ94" i="1"/>
  <c r="CQ94" i="1"/>
  <c r="CR94" i="1"/>
  <c r="CS94" i="1"/>
  <c r="CT94" i="1"/>
  <c r="CV94" i="1"/>
  <c r="CW94" i="1"/>
  <c r="CX94" i="1"/>
  <c r="GL94" i="1"/>
  <c r="GO94" i="1"/>
  <c r="GP94" i="1"/>
  <c r="GV94" i="1"/>
  <c r="HC94" i="1" s="1"/>
  <c r="AC95" i="1"/>
  <c r="AD95" i="1"/>
  <c r="AB95" i="1" s="1"/>
  <c r="AE95" i="1"/>
  <c r="AF95" i="1"/>
  <c r="AG95" i="1"/>
  <c r="AH95" i="1"/>
  <c r="CV95" i="1" s="1"/>
  <c r="U95" i="1" s="1"/>
  <c r="AI95" i="1"/>
  <c r="AJ95" i="1"/>
  <c r="CX95" i="1" s="1"/>
  <c r="W95" i="1" s="1"/>
  <c r="CQ95" i="1"/>
  <c r="P95" i="1" s="1"/>
  <c r="CR95" i="1"/>
  <c r="Q95" i="1" s="1"/>
  <c r="CS95" i="1"/>
  <c r="R95" i="1" s="1"/>
  <c r="CT95" i="1"/>
  <c r="S95" i="1" s="1"/>
  <c r="CU95" i="1"/>
  <c r="T95" i="1" s="1"/>
  <c r="CW95" i="1"/>
  <c r="V95" i="1" s="1"/>
  <c r="CY95" i="1"/>
  <c r="X95" i="1" s="1"/>
  <c r="CZ95" i="1"/>
  <c r="Y95" i="1" s="1"/>
  <c r="GL95" i="1"/>
  <c r="GO95" i="1"/>
  <c r="GP95" i="1"/>
  <c r="GV95" i="1"/>
  <c r="GX95" i="1"/>
  <c r="HC95" i="1"/>
  <c r="Q96" i="1"/>
  <c r="CP96" i="1" s="1"/>
  <c r="O96" i="1" s="1"/>
  <c r="U96" i="1"/>
  <c r="AC96" i="1"/>
  <c r="AE96" i="1"/>
  <c r="AD96" i="1" s="1"/>
  <c r="AF96" i="1"/>
  <c r="AG96" i="1"/>
  <c r="CU96" i="1" s="1"/>
  <c r="T96" i="1" s="1"/>
  <c r="AH96" i="1"/>
  <c r="AI96" i="1"/>
  <c r="CW96" i="1" s="1"/>
  <c r="V96" i="1" s="1"/>
  <c r="AJ96" i="1"/>
  <c r="CQ96" i="1"/>
  <c r="P96" i="1" s="1"/>
  <c r="CR96" i="1"/>
  <c r="CS96" i="1"/>
  <c r="R96" i="1" s="1"/>
  <c r="CT96" i="1"/>
  <c r="S96" i="1" s="1"/>
  <c r="CV96" i="1"/>
  <c r="CX96" i="1"/>
  <c r="W96" i="1" s="1"/>
  <c r="CY96" i="1"/>
  <c r="X96" i="1" s="1"/>
  <c r="CZ96" i="1"/>
  <c r="Y96" i="1" s="1"/>
  <c r="GL96" i="1"/>
  <c r="GO96" i="1"/>
  <c r="GP96" i="1"/>
  <c r="GV96" i="1"/>
  <c r="HC96" i="1"/>
  <c r="GX96" i="1" s="1"/>
  <c r="C97" i="1"/>
  <c r="D97" i="1"/>
  <c r="U97" i="1"/>
  <c r="G376" i="7" s="1"/>
  <c r="V97" i="1"/>
  <c r="AC97" i="1"/>
  <c r="AD97" i="1"/>
  <c r="AE97" i="1"/>
  <c r="AF97" i="1"/>
  <c r="AG97" i="1"/>
  <c r="AH97" i="1"/>
  <c r="AI97" i="1"/>
  <c r="AJ97" i="1"/>
  <c r="CX97" i="1" s="1"/>
  <c r="W97" i="1" s="1"/>
  <c r="CQ97" i="1"/>
  <c r="CR97" i="1"/>
  <c r="CS97" i="1"/>
  <c r="CT97" i="1"/>
  <c r="CU97" i="1"/>
  <c r="T97" i="1" s="1"/>
  <c r="CV97" i="1"/>
  <c r="CW97" i="1"/>
  <c r="GL97" i="1"/>
  <c r="GO97" i="1"/>
  <c r="GP97" i="1"/>
  <c r="GV97" i="1"/>
  <c r="GX97" i="1"/>
  <c r="HC97" i="1"/>
  <c r="I98" i="1"/>
  <c r="P98" i="1"/>
  <c r="AC98" i="1"/>
  <c r="AD98" i="1"/>
  <c r="AE98" i="1"/>
  <c r="AF98" i="1"/>
  <c r="AB98" i="1" s="1"/>
  <c r="AG98" i="1"/>
  <c r="AH98" i="1"/>
  <c r="CV98" i="1" s="1"/>
  <c r="U98" i="1" s="1"/>
  <c r="AI98" i="1"/>
  <c r="AJ98" i="1"/>
  <c r="CX98" i="1" s="1"/>
  <c r="W98" i="1" s="1"/>
  <c r="CQ98" i="1"/>
  <c r="CR98" i="1"/>
  <c r="Q98" i="1" s="1"/>
  <c r="CS98" i="1"/>
  <c r="R98" i="1" s="1"/>
  <c r="CT98" i="1"/>
  <c r="S98" i="1" s="1"/>
  <c r="CU98" i="1"/>
  <c r="T98" i="1" s="1"/>
  <c r="CW98" i="1"/>
  <c r="V98" i="1" s="1"/>
  <c r="CY98" i="1"/>
  <c r="X98" i="1" s="1"/>
  <c r="GL98" i="1"/>
  <c r="GO98" i="1"/>
  <c r="GP98" i="1"/>
  <c r="GV98" i="1"/>
  <c r="GX98" i="1"/>
  <c r="HC98" i="1"/>
  <c r="O99" i="1"/>
  <c r="P99" i="1"/>
  <c r="Q99" i="1"/>
  <c r="R99" i="1"/>
  <c r="S99" i="1"/>
  <c r="T99" i="1"/>
  <c r="U99" i="1"/>
  <c r="V99" i="1"/>
  <c r="W99" i="1"/>
  <c r="X99" i="1"/>
  <c r="Y99" i="1"/>
  <c r="AB99" i="1"/>
  <c r="AC99" i="1"/>
  <c r="AD99" i="1"/>
  <c r="AE99" i="1"/>
  <c r="AF99" i="1"/>
  <c r="AG99" i="1"/>
  <c r="AH99" i="1"/>
  <c r="AI99" i="1"/>
  <c r="AJ99" i="1"/>
  <c r="CP99" i="1"/>
  <c r="GM99" i="1" s="1"/>
  <c r="GL99" i="1"/>
  <c r="GO99" i="1"/>
  <c r="GP99" i="1"/>
  <c r="GV99" i="1"/>
  <c r="GX99" i="1"/>
  <c r="O100" i="1"/>
  <c r="P100" i="1"/>
  <c r="Q100" i="1"/>
  <c r="R100" i="1"/>
  <c r="S100" i="1"/>
  <c r="T100" i="1"/>
  <c r="U100" i="1"/>
  <c r="V100" i="1"/>
  <c r="W100" i="1"/>
  <c r="X100" i="1"/>
  <c r="Y100" i="1"/>
  <c r="AB100" i="1"/>
  <c r="CP100" i="1" s="1"/>
  <c r="GM100" i="1" s="1"/>
  <c r="HD100" i="1" s="1"/>
  <c r="AC100" i="1"/>
  <c r="AD100" i="1"/>
  <c r="AE100" i="1"/>
  <c r="AF100" i="1"/>
  <c r="AG100" i="1"/>
  <c r="AH100" i="1"/>
  <c r="AI100" i="1"/>
  <c r="AJ100" i="1"/>
  <c r="GL100" i="1"/>
  <c r="GO100" i="1"/>
  <c r="GP100" i="1"/>
  <c r="GV100" i="1"/>
  <c r="GX100" i="1"/>
  <c r="GN100" i="1" s="1"/>
  <c r="B102" i="1"/>
  <c r="B77" i="1" s="1"/>
  <c r="C102" i="1"/>
  <c r="C77" i="1" s="1"/>
  <c r="D102" i="1"/>
  <c r="D77" i="1" s="1"/>
  <c r="F102" i="1"/>
  <c r="F77" i="1" s="1"/>
  <c r="G102" i="1"/>
  <c r="G77" i="1" s="1"/>
  <c r="AP102" i="1"/>
  <c r="AP77" i="1" s="1"/>
  <c r="BB102" i="1"/>
  <c r="BX102" i="1"/>
  <c r="BX77" i="1" s="1"/>
  <c r="BY102" i="1"/>
  <c r="BY77" i="1" s="1"/>
  <c r="CK102" i="1"/>
  <c r="CK77" i="1" s="1"/>
  <c r="CL102" i="1"/>
  <c r="CL77" i="1" s="1"/>
  <c r="B132" i="1"/>
  <c r="B26" i="1" s="1"/>
  <c r="C132" i="1"/>
  <c r="C26" i="1" s="1"/>
  <c r="D132" i="1"/>
  <c r="D26" i="1" s="1"/>
  <c r="F132" i="1"/>
  <c r="F26" i="1" s="1"/>
  <c r="G132" i="1"/>
  <c r="G26" i="1" s="1"/>
  <c r="D162" i="1"/>
  <c r="E164" i="1"/>
  <c r="Z164" i="1"/>
  <c r="AA164" i="1"/>
  <c r="AB164" i="1"/>
  <c r="AC164" i="1"/>
  <c r="AD164" i="1"/>
  <c r="AE164" i="1"/>
  <c r="AF164" i="1"/>
  <c r="AG164" i="1"/>
  <c r="AH164" i="1"/>
  <c r="AI164" i="1"/>
  <c r="AJ164" i="1"/>
  <c r="AK164" i="1"/>
  <c r="AL164" i="1"/>
  <c r="AM164" i="1"/>
  <c r="AN164" i="1"/>
  <c r="BE164" i="1"/>
  <c r="BF164" i="1"/>
  <c r="BG164" i="1"/>
  <c r="BH164" i="1"/>
  <c r="BI164" i="1"/>
  <c r="BJ164" i="1"/>
  <c r="BK164" i="1"/>
  <c r="BL164" i="1"/>
  <c r="BM164" i="1"/>
  <c r="BN164" i="1"/>
  <c r="BO164" i="1"/>
  <c r="BP164" i="1"/>
  <c r="BQ164" i="1"/>
  <c r="BR164" i="1"/>
  <c r="BS164" i="1"/>
  <c r="BT164" i="1"/>
  <c r="BU164" i="1"/>
  <c r="BV164" i="1"/>
  <c r="BW164" i="1"/>
  <c r="BX164" i="1"/>
  <c r="BY164" i="1"/>
  <c r="BZ164" i="1"/>
  <c r="CA164" i="1"/>
  <c r="CB164" i="1"/>
  <c r="CC164" i="1"/>
  <c r="CD164" i="1"/>
  <c r="CE164" i="1"/>
  <c r="CF164" i="1"/>
  <c r="CG164" i="1"/>
  <c r="CH164" i="1"/>
  <c r="CI164" i="1"/>
  <c r="CJ164" i="1"/>
  <c r="CK164" i="1"/>
  <c r="CL164" i="1"/>
  <c r="CM164" i="1"/>
  <c r="CN164" i="1"/>
  <c r="CO164" i="1"/>
  <c r="CP164" i="1"/>
  <c r="CQ164" i="1"/>
  <c r="CR164" i="1"/>
  <c r="CS164" i="1"/>
  <c r="CT164" i="1"/>
  <c r="CU164" i="1"/>
  <c r="CV164" i="1"/>
  <c r="CW164" i="1"/>
  <c r="CX164" i="1"/>
  <c r="CY164" i="1"/>
  <c r="CZ164" i="1"/>
  <c r="DA164" i="1"/>
  <c r="DB164" i="1"/>
  <c r="DC164" i="1"/>
  <c r="DD164" i="1"/>
  <c r="DE164" i="1"/>
  <c r="DF164" i="1"/>
  <c r="DG164" i="1"/>
  <c r="DH164" i="1"/>
  <c r="DI164" i="1"/>
  <c r="DJ164" i="1"/>
  <c r="DK164" i="1"/>
  <c r="DL164" i="1"/>
  <c r="DM164" i="1"/>
  <c r="DN164" i="1"/>
  <c r="DO164" i="1"/>
  <c r="DP164" i="1"/>
  <c r="DQ164" i="1"/>
  <c r="DR164" i="1"/>
  <c r="DS164" i="1"/>
  <c r="DT164" i="1"/>
  <c r="DU164" i="1"/>
  <c r="DV164" i="1"/>
  <c r="DW164" i="1"/>
  <c r="DX164" i="1"/>
  <c r="DY164" i="1"/>
  <c r="DZ164" i="1"/>
  <c r="EA164" i="1"/>
  <c r="EB164" i="1"/>
  <c r="EC164" i="1"/>
  <c r="ED164" i="1"/>
  <c r="EE164" i="1"/>
  <c r="EF164" i="1"/>
  <c r="EG164" i="1"/>
  <c r="EH164" i="1"/>
  <c r="EI164" i="1"/>
  <c r="EJ164" i="1"/>
  <c r="EK164" i="1"/>
  <c r="EL164" i="1"/>
  <c r="EM164" i="1"/>
  <c r="EN164" i="1"/>
  <c r="EO164" i="1"/>
  <c r="EP164" i="1"/>
  <c r="EQ164" i="1"/>
  <c r="ER164" i="1"/>
  <c r="ES164" i="1"/>
  <c r="ET164" i="1"/>
  <c r="EU164" i="1"/>
  <c r="EV164" i="1"/>
  <c r="EW164" i="1"/>
  <c r="EX164" i="1"/>
  <c r="EY164" i="1"/>
  <c r="EZ164" i="1"/>
  <c r="FA164" i="1"/>
  <c r="FB164" i="1"/>
  <c r="FC164" i="1"/>
  <c r="FD164" i="1"/>
  <c r="FE164" i="1"/>
  <c r="FF164" i="1"/>
  <c r="FG164" i="1"/>
  <c r="FH164" i="1"/>
  <c r="FI164" i="1"/>
  <c r="FJ164" i="1"/>
  <c r="FK164" i="1"/>
  <c r="FL164" i="1"/>
  <c r="FM164" i="1"/>
  <c r="FN164" i="1"/>
  <c r="FO164" i="1"/>
  <c r="FP164" i="1"/>
  <c r="FQ164" i="1"/>
  <c r="FR164" i="1"/>
  <c r="FS164" i="1"/>
  <c r="FT164" i="1"/>
  <c r="FU164" i="1"/>
  <c r="FV164" i="1"/>
  <c r="FW164" i="1"/>
  <c r="FX164" i="1"/>
  <c r="FY164" i="1"/>
  <c r="FZ164" i="1"/>
  <c r="GA164" i="1"/>
  <c r="GB164" i="1"/>
  <c r="GC164" i="1"/>
  <c r="GD164" i="1"/>
  <c r="GE164" i="1"/>
  <c r="GF164" i="1"/>
  <c r="GG164" i="1"/>
  <c r="GH164" i="1"/>
  <c r="GI164" i="1"/>
  <c r="GJ164" i="1"/>
  <c r="GK164" i="1"/>
  <c r="GL164" i="1"/>
  <c r="GM164" i="1"/>
  <c r="GN164" i="1"/>
  <c r="GO164" i="1"/>
  <c r="GP164" i="1"/>
  <c r="GQ164" i="1"/>
  <c r="GR164" i="1"/>
  <c r="GS164" i="1"/>
  <c r="GT164" i="1"/>
  <c r="GU164" i="1"/>
  <c r="GV164" i="1"/>
  <c r="GW164" i="1"/>
  <c r="GX164" i="1"/>
  <c r="D166" i="1"/>
  <c r="E168" i="1"/>
  <c r="G168" i="1"/>
  <c r="Z168" i="1"/>
  <c r="AA168" i="1"/>
  <c r="AM168" i="1"/>
  <c r="AN168" i="1"/>
  <c r="BE168" i="1"/>
  <c r="BF168" i="1"/>
  <c r="BG168" i="1"/>
  <c r="BH168" i="1"/>
  <c r="BI168" i="1"/>
  <c r="BJ168" i="1"/>
  <c r="BK168" i="1"/>
  <c r="BL168" i="1"/>
  <c r="BM168" i="1"/>
  <c r="BN168" i="1"/>
  <c r="BO168" i="1"/>
  <c r="BP168" i="1"/>
  <c r="BQ168" i="1"/>
  <c r="BR168" i="1"/>
  <c r="BS168" i="1"/>
  <c r="BT168" i="1"/>
  <c r="BU168" i="1"/>
  <c r="BV168" i="1"/>
  <c r="BW168" i="1"/>
  <c r="CN168" i="1"/>
  <c r="CO168" i="1"/>
  <c r="CP168" i="1"/>
  <c r="CQ168" i="1"/>
  <c r="CR168" i="1"/>
  <c r="CS168" i="1"/>
  <c r="CT168" i="1"/>
  <c r="CU168" i="1"/>
  <c r="CV168" i="1"/>
  <c r="CW168" i="1"/>
  <c r="CX168" i="1"/>
  <c r="CY168" i="1"/>
  <c r="CZ168" i="1"/>
  <c r="DA168" i="1"/>
  <c r="DB168" i="1"/>
  <c r="DC168" i="1"/>
  <c r="DD168" i="1"/>
  <c r="DE168" i="1"/>
  <c r="DF168" i="1"/>
  <c r="DG168" i="1"/>
  <c r="DH168" i="1"/>
  <c r="DI168" i="1"/>
  <c r="DJ168" i="1"/>
  <c r="DK168" i="1"/>
  <c r="DL168" i="1"/>
  <c r="DM168" i="1"/>
  <c r="DN168" i="1"/>
  <c r="DO168" i="1"/>
  <c r="DP168" i="1"/>
  <c r="DQ168" i="1"/>
  <c r="DR168" i="1"/>
  <c r="DS168" i="1"/>
  <c r="DT168" i="1"/>
  <c r="DU168" i="1"/>
  <c r="DV168" i="1"/>
  <c r="DW168" i="1"/>
  <c r="DX168" i="1"/>
  <c r="DY168" i="1"/>
  <c r="DZ168" i="1"/>
  <c r="EA168" i="1"/>
  <c r="EB168" i="1"/>
  <c r="EC168" i="1"/>
  <c r="ED168" i="1"/>
  <c r="EE168" i="1"/>
  <c r="EF168" i="1"/>
  <c r="EG168" i="1"/>
  <c r="EH168" i="1"/>
  <c r="EI168" i="1"/>
  <c r="EJ168" i="1"/>
  <c r="EK168" i="1"/>
  <c r="EL168" i="1"/>
  <c r="EM168" i="1"/>
  <c r="EN168" i="1"/>
  <c r="EO168" i="1"/>
  <c r="EP168" i="1"/>
  <c r="EQ168" i="1"/>
  <c r="ER168" i="1"/>
  <c r="ES168" i="1"/>
  <c r="ET168" i="1"/>
  <c r="EU168" i="1"/>
  <c r="EV168" i="1"/>
  <c r="EW168" i="1"/>
  <c r="EX168" i="1"/>
  <c r="EY168" i="1"/>
  <c r="EZ168" i="1"/>
  <c r="FA168" i="1"/>
  <c r="FB168" i="1"/>
  <c r="FC168" i="1"/>
  <c r="FD168" i="1"/>
  <c r="FE168" i="1"/>
  <c r="FF168" i="1"/>
  <c r="FG168" i="1"/>
  <c r="FH168" i="1"/>
  <c r="FI168" i="1"/>
  <c r="FJ168" i="1"/>
  <c r="FK168" i="1"/>
  <c r="FL168" i="1"/>
  <c r="FM168" i="1"/>
  <c r="FN168" i="1"/>
  <c r="FO168" i="1"/>
  <c r="FP168" i="1"/>
  <c r="FQ168" i="1"/>
  <c r="FR168" i="1"/>
  <c r="FS168" i="1"/>
  <c r="FT168" i="1"/>
  <c r="FU168" i="1"/>
  <c r="FV168" i="1"/>
  <c r="FW168" i="1"/>
  <c r="FX168" i="1"/>
  <c r="FY168" i="1"/>
  <c r="FZ168" i="1"/>
  <c r="GA168" i="1"/>
  <c r="GB168" i="1"/>
  <c r="GC168" i="1"/>
  <c r="GD168" i="1"/>
  <c r="GE168" i="1"/>
  <c r="GF168" i="1"/>
  <c r="GG168" i="1"/>
  <c r="GH168" i="1"/>
  <c r="GI168" i="1"/>
  <c r="GJ168" i="1"/>
  <c r="GK168" i="1"/>
  <c r="GL168" i="1"/>
  <c r="GM168" i="1"/>
  <c r="GN168" i="1"/>
  <c r="GO168" i="1"/>
  <c r="GP168" i="1"/>
  <c r="GQ168" i="1"/>
  <c r="GR168" i="1"/>
  <c r="GS168" i="1"/>
  <c r="GT168" i="1"/>
  <c r="GU168" i="1"/>
  <c r="GV168" i="1"/>
  <c r="GW168" i="1"/>
  <c r="GX168" i="1"/>
  <c r="C170" i="1"/>
  <c r="D170" i="1"/>
  <c r="V170" i="1"/>
  <c r="AC170" i="1"/>
  <c r="AD170" i="1"/>
  <c r="AE170" i="1"/>
  <c r="AF170" i="1"/>
  <c r="AB170" i="1" s="1"/>
  <c r="AG170" i="1"/>
  <c r="AH170" i="1"/>
  <c r="AI170" i="1"/>
  <c r="AJ170" i="1"/>
  <c r="CX170" i="1" s="1"/>
  <c r="W170" i="1" s="1"/>
  <c r="CQ170" i="1"/>
  <c r="CR170" i="1"/>
  <c r="CS170" i="1"/>
  <c r="CT170" i="1"/>
  <c r="CU170" i="1"/>
  <c r="T170" i="1" s="1"/>
  <c r="CV170" i="1"/>
  <c r="CW170" i="1"/>
  <c r="GL170" i="1"/>
  <c r="GO170" i="1"/>
  <c r="GP170" i="1"/>
  <c r="GV170" i="1"/>
  <c r="HC170" i="1" s="1"/>
  <c r="GX170" i="1" s="1"/>
  <c r="C171" i="1"/>
  <c r="D171" i="1"/>
  <c r="U171" i="1"/>
  <c r="G472" i="7" s="1"/>
  <c r="V171" i="1"/>
  <c r="G475" i="7" s="1"/>
  <c r="AC171" i="1"/>
  <c r="AE171" i="1"/>
  <c r="AD171" i="1" s="1"/>
  <c r="AF171" i="1"/>
  <c r="AG171" i="1"/>
  <c r="CU171" i="1" s="1"/>
  <c r="T171" i="1" s="1"/>
  <c r="AH171" i="1"/>
  <c r="AI171" i="1"/>
  <c r="AJ171" i="1"/>
  <c r="CQ171" i="1"/>
  <c r="CR171" i="1"/>
  <c r="CS171" i="1"/>
  <c r="CT171" i="1"/>
  <c r="CV171" i="1"/>
  <c r="CW171" i="1"/>
  <c r="CX171" i="1"/>
  <c r="W171" i="1" s="1"/>
  <c r="GL171" i="1"/>
  <c r="GO171" i="1"/>
  <c r="GP171" i="1"/>
  <c r="GV171" i="1"/>
  <c r="HC171" i="1"/>
  <c r="GX171" i="1" s="1"/>
  <c r="C172" i="1"/>
  <c r="D172" i="1"/>
  <c r="V172" i="1"/>
  <c r="AC172" i="1"/>
  <c r="AD172" i="1"/>
  <c r="AE172" i="1"/>
  <c r="AF172" i="1"/>
  <c r="AG172" i="1"/>
  <c r="AH172" i="1"/>
  <c r="AI172" i="1"/>
  <c r="AJ172" i="1"/>
  <c r="CX172" i="1" s="1"/>
  <c r="W172" i="1" s="1"/>
  <c r="CQ172" i="1"/>
  <c r="CR172" i="1"/>
  <c r="CS172" i="1"/>
  <c r="CT172" i="1"/>
  <c r="CU172" i="1"/>
  <c r="T172" i="1" s="1"/>
  <c r="AG175" i="1" s="1"/>
  <c r="CV172" i="1"/>
  <c r="CW172" i="1"/>
  <c r="GL172" i="1"/>
  <c r="GN172" i="1"/>
  <c r="GP172" i="1"/>
  <c r="GV172" i="1"/>
  <c r="GX172" i="1"/>
  <c r="HC172" i="1"/>
  <c r="C173" i="1"/>
  <c r="D173" i="1"/>
  <c r="U173" i="1"/>
  <c r="G502" i="7" s="1"/>
  <c r="V173" i="1"/>
  <c r="G505" i="7" s="1"/>
  <c r="W173" i="1"/>
  <c r="AC173" i="1"/>
  <c r="AE173" i="1"/>
  <c r="AD173" i="1" s="1"/>
  <c r="AF173" i="1"/>
  <c r="AG173" i="1"/>
  <c r="CU173" i="1" s="1"/>
  <c r="T173" i="1" s="1"/>
  <c r="AH173" i="1"/>
  <c r="AI173" i="1"/>
  <c r="AJ173" i="1"/>
  <c r="CQ173" i="1"/>
  <c r="CR173" i="1"/>
  <c r="CS173" i="1"/>
  <c r="CT173" i="1"/>
  <c r="CV173" i="1"/>
  <c r="CW173" i="1"/>
  <c r="CX173" i="1"/>
  <c r="GL173" i="1"/>
  <c r="GN173" i="1"/>
  <c r="GP173" i="1"/>
  <c r="GV173" i="1"/>
  <c r="HC173" i="1"/>
  <c r="GX173" i="1" s="1"/>
  <c r="B175" i="1"/>
  <c r="B168" i="1" s="1"/>
  <c r="C175" i="1"/>
  <c r="C168" i="1" s="1"/>
  <c r="D175" i="1"/>
  <c r="D168" i="1" s="1"/>
  <c r="F175" i="1"/>
  <c r="F168" i="1" s="1"/>
  <c r="G175" i="1"/>
  <c r="BX175" i="1"/>
  <c r="BY175" i="1"/>
  <c r="BY168" i="1" s="1"/>
  <c r="CJ175" i="1"/>
  <c r="CK175" i="1"/>
  <c r="CK168" i="1" s="1"/>
  <c r="CL175" i="1"/>
  <c r="CL168" i="1" s="1"/>
  <c r="CM175" i="1"/>
  <c r="BD175" i="1" s="1"/>
  <c r="F200" i="1" s="1"/>
  <c r="D205" i="1"/>
  <c r="D207" i="1"/>
  <c r="E207" i="1"/>
  <c r="Z207" i="1"/>
  <c r="AA207" i="1"/>
  <c r="AM207" i="1"/>
  <c r="AN207" i="1"/>
  <c r="BE207" i="1"/>
  <c r="BF207" i="1"/>
  <c r="BG207" i="1"/>
  <c r="BH207" i="1"/>
  <c r="BI207" i="1"/>
  <c r="BJ207" i="1"/>
  <c r="BK207" i="1"/>
  <c r="BL207" i="1"/>
  <c r="BM207" i="1"/>
  <c r="BN207" i="1"/>
  <c r="BO207" i="1"/>
  <c r="BP207" i="1"/>
  <c r="BQ207" i="1"/>
  <c r="BR207" i="1"/>
  <c r="BS207" i="1"/>
  <c r="BT207" i="1"/>
  <c r="BU207" i="1"/>
  <c r="BV207" i="1"/>
  <c r="BW207" i="1"/>
  <c r="CN207" i="1"/>
  <c r="CO207" i="1"/>
  <c r="CP207" i="1"/>
  <c r="CQ207" i="1"/>
  <c r="CR207" i="1"/>
  <c r="CS207" i="1"/>
  <c r="CT207" i="1"/>
  <c r="CU207" i="1"/>
  <c r="CV207" i="1"/>
  <c r="CW207" i="1"/>
  <c r="CX207" i="1"/>
  <c r="CY207" i="1"/>
  <c r="CZ207" i="1"/>
  <c r="DA207" i="1"/>
  <c r="DB207" i="1"/>
  <c r="DC207" i="1"/>
  <c r="DD207" i="1"/>
  <c r="DE207" i="1"/>
  <c r="DF207" i="1"/>
  <c r="DG207" i="1"/>
  <c r="DH207" i="1"/>
  <c r="DI207" i="1"/>
  <c r="DJ207" i="1"/>
  <c r="DK207" i="1"/>
  <c r="DL207" i="1"/>
  <c r="DM207" i="1"/>
  <c r="DN207" i="1"/>
  <c r="DO207" i="1"/>
  <c r="DP207" i="1"/>
  <c r="DQ207" i="1"/>
  <c r="DR207" i="1"/>
  <c r="DS207" i="1"/>
  <c r="DT207" i="1"/>
  <c r="DU207" i="1"/>
  <c r="DV207" i="1"/>
  <c r="DW207" i="1"/>
  <c r="DX207" i="1"/>
  <c r="DY207" i="1"/>
  <c r="DZ207" i="1"/>
  <c r="EA207" i="1"/>
  <c r="EB207" i="1"/>
  <c r="EC207" i="1"/>
  <c r="ED207" i="1"/>
  <c r="EE207" i="1"/>
  <c r="EF207" i="1"/>
  <c r="EG207" i="1"/>
  <c r="EH207" i="1"/>
  <c r="EI207" i="1"/>
  <c r="EJ207" i="1"/>
  <c r="EK207" i="1"/>
  <c r="EL207" i="1"/>
  <c r="EM207" i="1"/>
  <c r="EN207" i="1"/>
  <c r="EO207" i="1"/>
  <c r="EP207" i="1"/>
  <c r="EQ207" i="1"/>
  <c r="ER207" i="1"/>
  <c r="ES207" i="1"/>
  <c r="ET207" i="1"/>
  <c r="EU207" i="1"/>
  <c r="EV207" i="1"/>
  <c r="EW207" i="1"/>
  <c r="EX207" i="1"/>
  <c r="EY207" i="1"/>
  <c r="EZ207" i="1"/>
  <c r="FA207" i="1"/>
  <c r="FB207" i="1"/>
  <c r="FC207" i="1"/>
  <c r="FD207" i="1"/>
  <c r="FE207" i="1"/>
  <c r="FF207" i="1"/>
  <c r="FG207" i="1"/>
  <c r="FH207" i="1"/>
  <c r="FI207" i="1"/>
  <c r="FJ207" i="1"/>
  <c r="FK207" i="1"/>
  <c r="FL207" i="1"/>
  <c r="FM207" i="1"/>
  <c r="FN207" i="1"/>
  <c r="FO207" i="1"/>
  <c r="FP207" i="1"/>
  <c r="FQ207" i="1"/>
  <c r="FR207" i="1"/>
  <c r="FS207" i="1"/>
  <c r="FT207" i="1"/>
  <c r="FU207" i="1"/>
  <c r="FV207" i="1"/>
  <c r="FW207" i="1"/>
  <c r="FX207" i="1"/>
  <c r="FY207" i="1"/>
  <c r="FZ207" i="1"/>
  <c r="GA207" i="1"/>
  <c r="GB207" i="1"/>
  <c r="GC207" i="1"/>
  <c r="GD207" i="1"/>
  <c r="GE207" i="1"/>
  <c r="GF207" i="1"/>
  <c r="GG207" i="1"/>
  <c r="GH207" i="1"/>
  <c r="GI207" i="1"/>
  <c r="GJ207" i="1"/>
  <c r="GK207" i="1"/>
  <c r="GL207" i="1"/>
  <c r="GM207" i="1"/>
  <c r="GN207" i="1"/>
  <c r="GO207" i="1"/>
  <c r="GP207" i="1"/>
  <c r="GQ207" i="1"/>
  <c r="GR207" i="1"/>
  <c r="GS207" i="1"/>
  <c r="GT207" i="1"/>
  <c r="GU207" i="1"/>
  <c r="GV207" i="1"/>
  <c r="GW207" i="1"/>
  <c r="GX207" i="1"/>
  <c r="C209" i="1"/>
  <c r="D209" i="1"/>
  <c r="U209" i="1"/>
  <c r="G553" i="7" s="1"/>
  <c r="V209" i="1"/>
  <c r="G556" i="7" s="1"/>
  <c r="W209" i="1"/>
  <c r="AC209" i="1"/>
  <c r="AE209" i="1"/>
  <c r="AD209" i="1" s="1"/>
  <c r="AF209" i="1"/>
  <c r="AG209" i="1"/>
  <c r="CU209" i="1" s="1"/>
  <c r="T209" i="1" s="1"/>
  <c r="AH209" i="1"/>
  <c r="AI209" i="1"/>
  <c r="AJ209" i="1"/>
  <c r="CQ209" i="1"/>
  <c r="CR209" i="1"/>
  <c r="CS209" i="1"/>
  <c r="CT209" i="1"/>
  <c r="CV209" i="1"/>
  <c r="CW209" i="1"/>
  <c r="CX209" i="1"/>
  <c r="GL209" i="1"/>
  <c r="GN209" i="1"/>
  <c r="GP209" i="1"/>
  <c r="GV209" i="1"/>
  <c r="HC209" i="1" s="1"/>
  <c r="GX209" i="1" s="1"/>
  <c r="I210" i="1"/>
  <c r="Q210" i="1"/>
  <c r="S210" i="1"/>
  <c r="Y210" i="1"/>
  <c r="AC210" i="1"/>
  <c r="AB210" i="1" s="1"/>
  <c r="AE210" i="1"/>
  <c r="AD210" i="1" s="1"/>
  <c r="AF210" i="1"/>
  <c r="AG210" i="1"/>
  <c r="AH210" i="1"/>
  <c r="AI210" i="1"/>
  <c r="AJ210" i="1"/>
  <c r="CP210" i="1"/>
  <c r="CQ210" i="1"/>
  <c r="CR210" i="1"/>
  <c r="CS210" i="1"/>
  <c r="R210" i="1" s="1"/>
  <c r="CT210" i="1"/>
  <c r="CU210" i="1"/>
  <c r="T210" i="1" s="1"/>
  <c r="CV210" i="1"/>
  <c r="CW210" i="1"/>
  <c r="V210" i="1" s="1"/>
  <c r="CX210" i="1"/>
  <c r="W210" i="1" s="1"/>
  <c r="CY210" i="1"/>
  <c r="X210" i="1" s="1"/>
  <c r="CZ210" i="1"/>
  <c r="GL210" i="1"/>
  <c r="GN210" i="1"/>
  <c r="GP210" i="1"/>
  <c r="GV210" i="1"/>
  <c r="HC210" i="1"/>
  <c r="GX210" i="1" s="1"/>
  <c r="P211" i="1"/>
  <c r="R211" i="1"/>
  <c r="W211" i="1"/>
  <c r="X211" i="1"/>
  <c r="AC211" i="1"/>
  <c r="AB211" i="1" s="1"/>
  <c r="AD211" i="1"/>
  <c r="AE211" i="1"/>
  <c r="AF211" i="1"/>
  <c r="AG211" i="1"/>
  <c r="CU211" i="1" s="1"/>
  <c r="T211" i="1" s="1"/>
  <c r="AH211" i="1"/>
  <c r="CV211" i="1" s="1"/>
  <c r="U211" i="1" s="1"/>
  <c r="AI211" i="1"/>
  <c r="AJ211" i="1"/>
  <c r="CQ211" i="1"/>
  <c r="CR211" i="1"/>
  <c r="Q211" i="1" s="1"/>
  <c r="CS211" i="1"/>
  <c r="CT211" i="1"/>
  <c r="S211" i="1" s="1"/>
  <c r="CP211" i="1" s="1"/>
  <c r="O211" i="1" s="1"/>
  <c r="GM211" i="1" s="1"/>
  <c r="GO211" i="1" s="1"/>
  <c r="CW211" i="1"/>
  <c r="V211" i="1" s="1"/>
  <c r="CX211" i="1"/>
  <c r="CY211" i="1"/>
  <c r="CZ211" i="1"/>
  <c r="Y211" i="1" s="1"/>
  <c r="GL211" i="1"/>
  <c r="GN211" i="1"/>
  <c r="GP211" i="1"/>
  <c r="GV211" i="1"/>
  <c r="HC211" i="1" s="1"/>
  <c r="GX211" i="1" s="1"/>
  <c r="P212" i="1"/>
  <c r="Q212" i="1"/>
  <c r="CP212" i="1" s="1"/>
  <c r="O212" i="1" s="1"/>
  <c r="GM212" i="1" s="1"/>
  <c r="GO212" i="1" s="1"/>
  <c r="T212" i="1"/>
  <c r="W212" i="1"/>
  <c r="AC212" i="1"/>
  <c r="AB212" i="1" s="1"/>
  <c r="AE212" i="1"/>
  <c r="AD212" i="1" s="1"/>
  <c r="AF212" i="1"/>
  <c r="AG212" i="1"/>
  <c r="CU212" i="1" s="1"/>
  <c r="AH212" i="1"/>
  <c r="AI212" i="1"/>
  <c r="CW212" i="1" s="1"/>
  <c r="V212" i="1" s="1"/>
  <c r="AJ212" i="1"/>
  <c r="CQ212" i="1"/>
  <c r="CR212" i="1"/>
  <c r="CS212" i="1"/>
  <c r="R212" i="1" s="1"/>
  <c r="CT212" i="1"/>
  <c r="S212" i="1" s="1"/>
  <c r="CV212" i="1"/>
  <c r="U212" i="1" s="1"/>
  <c r="CX212" i="1"/>
  <c r="CY212" i="1"/>
  <c r="X212" i="1" s="1"/>
  <c r="CZ212" i="1"/>
  <c r="Y212" i="1" s="1"/>
  <c r="GL212" i="1"/>
  <c r="GN212" i="1"/>
  <c r="GP212" i="1"/>
  <c r="GV212" i="1"/>
  <c r="HC212" i="1"/>
  <c r="GX212" i="1" s="1"/>
  <c r="C213" i="1"/>
  <c r="D213" i="1"/>
  <c r="AC213" i="1"/>
  <c r="AE213" i="1"/>
  <c r="AD213" i="1" s="1"/>
  <c r="AF213" i="1"/>
  <c r="AG213" i="1"/>
  <c r="AH213" i="1"/>
  <c r="AI213" i="1"/>
  <c r="AJ213" i="1"/>
  <c r="CX213" i="1" s="1"/>
  <c r="W213" i="1" s="1"/>
  <c r="CQ213" i="1"/>
  <c r="CR213" i="1"/>
  <c r="CS213" i="1"/>
  <c r="CT213" i="1"/>
  <c r="CU213" i="1"/>
  <c r="T213" i="1" s="1"/>
  <c r="CV213" i="1"/>
  <c r="CW213" i="1"/>
  <c r="GL213" i="1"/>
  <c r="GN213" i="1"/>
  <c r="GP213" i="1"/>
  <c r="GV213" i="1"/>
  <c r="GX213" i="1"/>
  <c r="HC213" i="1"/>
  <c r="I214" i="1"/>
  <c r="GX214" i="1" s="1"/>
  <c r="T214" i="1"/>
  <c r="AC214" i="1"/>
  <c r="AD214" i="1"/>
  <c r="AB214" i="1" s="1"/>
  <c r="AE214" i="1"/>
  <c r="AF214" i="1"/>
  <c r="AG214" i="1"/>
  <c r="AH214" i="1"/>
  <c r="CV214" i="1" s="1"/>
  <c r="U214" i="1" s="1"/>
  <c r="AI214" i="1"/>
  <c r="AJ214" i="1"/>
  <c r="CX214" i="1" s="1"/>
  <c r="CQ214" i="1"/>
  <c r="P214" i="1" s="1"/>
  <c r="CR214" i="1"/>
  <c r="Q214" i="1" s="1"/>
  <c r="CS214" i="1"/>
  <c r="R214" i="1" s="1"/>
  <c r="CT214" i="1"/>
  <c r="CU214" i="1"/>
  <c r="CW214" i="1"/>
  <c r="V214" i="1" s="1"/>
  <c r="GL214" i="1"/>
  <c r="GN214" i="1"/>
  <c r="GP214" i="1"/>
  <c r="GV214" i="1"/>
  <c r="HC214" i="1"/>
  <c r="I215" i="1"/>
  <c r="GX215" i="1" s="1"/>
  <c r="P215" i="1"/>
  <c r="O215" i="1" s="1"/>
  <c r="T215" i="1"/>
  <c r="V215" i="1"/>
  <c r="X215" i="1"/>
  <c r="AC215" i="1"/>
  <c r="AD215" i="1"/>
  <c r="AB215" i="1" s="1"/>
  <c r="AE215" i="1"/>
  <c r="AF215" i="1"/>
  <c r="AG215" i="1"/>
  <c r="AH215" i="1"/>
  <c r="AI215" i="1"/>
  <c r="AJ215" i="1"/>
  <c r="CP215" i="1"/>
  <c r="CQ215" i="1"/>
  <c r="CR215" i="1"/>
  <c r="Q215" i="1" s="1"/>
  <c r="CS215" i="1"/>
  <c r="R215" i="1" s="1"/>
  <c r="CT215" i="1"/>
  <c r="S215" i="1" s="1"/>
  <c r="CU215" i="1"/>
  <c r="CV215" i="1"/>
  <c r="U215" i="1" s="1"/>
  <c r="CW215" i="1"/>
  <c r="CX215" i="1"/>
  <c r="W215" i="1" s="1"/>
  <c r="CY215" i="1"/>
  <c r="CZ215" i="1"/>
  <c r="Y215" i="1" s="1"/>
  <c r="GL215" i="1"/>
  <c r="GN215" i="1"/>
  <c r="GP215" i="1"/>
  <c r="GV215" i="1"/>
  <c r="HC215" i="1"/>
  <c r="C216" i="1"/>
  <c r="D216" i="1"/>
  <c r="U216" i="1"/>
  <c r="G599" i="7" s="1"/>
  <c r="V216" i="1"/>
  <c r="G602" i="7" s="1"/>
  <c r="W216" i="1"/>
  <c r="AC216" i="1"/>
  <c r="AE216" i="1"/>
  <c r="AD216" i="1" s="1"/>
  <c r="AF216" i="1"/>
  <c r="AG216" i="1"/>
  <c r="CU216" i="1" s="1"/>
  <c r="T216" i="1" s="1"/>
  <c r="AH216" i="1"/>
  <c r="AI216" i="1"/>
  <c r="AJ216" i="1"/>
  <c r="CQ216" i="1"/>
  <c r="CR216" i="1"/>
  <c r="CS216" i="1"/>
  <c r="CT216" i="1"/>
  <c r="CV216" i="1"/>
  <c r="CW216" i="1"/>
  <c r="CX216" i="1"/>
  <c r="GL216" i="1"/>
  <c r="GN216" i="1"/>
  <c r="GP216" i="1"/>
  <c r="GV216" i="1"/>
  <c r="HC216" i="1"/>
  <c r="GX216" i="1" s="1"/>
  <c r="I217" i="1"/>
  <c r="S217" i="1"/>
  <c r="W217" i="1"/>
  <c r="AC217" i="1"/>
  <c r="AB217" i="1" s="1"/>
  <c r="AE217" i="1"/>
  <c r="AD217" i="1" s="1"/>
  <c r="AF217" i="1"/>
  <c r="AG217" i="1"/>
  <c r="CU217" i="1" s="1"/>
  <c r="T217" i="1" s="1"/>
  <c r="AH217" i="1"/>
  <c r="AI217" i="1"/>
  <c r="CW217" i="1" s="1"/>
  <c r="V217" i="1" s="1"/>
  <c r="AJ217" i="1"/>
  <c r="CQ217" i="1"/>
  <c r="P217" i="1" s="1"/>
  <c r="CP217" i="1" s="1"/>
  <c r="O217" i="1" s="1"/>
  <c r="CR217" i="1"/>
  <c r="Q217" i="1" s="1"/>
  <c r="CS217" i="1"/>
  <c r="R217" i="1" s="1"/>
  <c r="CT217" i="1"/>
  <c r="CV217" i="1"/>
  <c r="U217" i="1" s="1"/>
  <c r="CX217" i="1"/>
  <c r="GL217" i="1"/>
  <c r="GN217" i="1"/>
  <c r="GP217" i="1"/>
  <c r="GV217" i="1"/>
  <c r="HC217" i="1" s="1"/>
  <c r="GX217" i="1" s="1"/>
  <c r="I218" i="1"/>
  <c r="P218" i="1"/>
  <c r="O218" i="1" s="1"/>
  <c r="Q218" i="1"/>
  <c r="S218" i="1"/>
  <c r="W218" i="1"/>
  <c r="Y218" i="1"/>
  <c r="AC218" i="1"/>
  <c r="AB218" i="1" s="1"/>
  <c r="AE218" i="1"/>
  <c r="AD218" i="1" s="1"/>
  <c r="AF218" i="1"/>
  <c r="AG218" i="1"/>
  <c r="AH218" i="1"/>
  <c r="AI218" i="1"/>
  <c r="AJ218" i="1"/>
  <c r="CP218" i="1"/>
  <c r="CQ218" i="1"/>
  <c r="CR218" i="1"/>
  <c r="CS218" i="1"/>
  <c r="R218" i="1" s="1"/>
  <c r="CT218" i="1"/>
  <c r="CU218" i="1"/>
  <c r="T218" i="1" s="1"/>
  <c r="CV218" i="1"/>
  <c r="U218" i="1" s="1"/>
  <c r="CW218" i="1"/>
  <c r="V218" i="1" s="1"/>
  <c r="CX218" i="1"/>
  <c r="CY218" i="1"/>
  <c r="X218" i="1" s="1"/>
  <c r="CZ218" i="1"/>
  <c r="GL218" i="1"/>
  <c r="GN218" i="1"/>
  <c r="GP218" i="1"/>
  <c r="GV218" i="1"/>
  <c r="HC218" i="1"/>
  <c r="GX218" i="1" s="1"/>
  <c r="C219" i="1"/>
  <c r="D219" i="1"/>
  <c r="U219" i="1"/>
  <c r="G622" i="7" s="1"/>
  <c r="V219" i="1"/>
  <c r="G626" i="7" s="1"/>
  <c r="AC219" i="1"/>
  <c r="AE219" i="1"/>
  <c r="AD219" i="1" s="1"/>
  <c r="AF219" i="1"/>
  <c r="AG219" i="1"/>
  <c r="AH219" i="1"/>
  <c r="AI219" i="1"/>
  <c r="AJ219" i="1"/>
  <c r="CX219" i="1" s="1"/>
  <c r="W219" i="1" s="1"/>
  <c r="CQ219" i="1"/>
  <c r="CR219" i="1"/>
  <c r="CS219" i="1"/>
  <c r="CT219" i="1"/>
  <c r="CU219" i="1"/>
  <c r="T219" i="1" s="1"/>
  <c r="CV219" i="1"/>
  <c r="CW219" i="1"/>
  <c r="GL219" i="1"/>
  <c r="GN219" i="1"/>
  <c r="GP219" i="1"/>
  <c r="GV219" i="1"/>
  <c r="HC219" i="1" s="1"/>
  <c r="GX219" i="1"/>
  <c r="I220" i="1"/>
  <c r="P220" i="1"/>
  <c r="O220" i="1" s="1"/>
  <c r="S220" i="1"/>
  <c r="T220" i="1"/>
  <c r="V220" i="1"/>
  <c r="X220" i="1"/>
  <c r="AC220" i="1"/>
  <c r="AB220" i="1" s="1"/>
  <c r="AD220" i="1"/>
  <c r="AE220" i="1"/>
  <c r="AF220" i="1"/>
  <c r="AG220" i="1"/>
  <c r="AH220" i="1"/>
  <c r="AI220" i="1"/>
  <c r="AJ220" i="1"/>
  <c r="CP220" i="1"/>
  <c r="CQ220" i="1"/>
  <c r="CR220" i="1"/>
  <c r="Q220" i="1" s="1"/>
  <c r="CS220" i="1"/>
  <c r="R220" i="1" s="1"/>
  <c r="CT220" i="1"/>
  <c r="CU220" i="1"/>
  <c r="CV220" i="1"/>
  <c r="U220" i="1" s="1"/>
  <c r="CW220" i="1"/>
  <c r="CX220" i="1"/>
  <c r="W220" i="1" s="1"/>
  <c r="CY220" i="1"/>
  <c r="CZ220" i="1"/>
  <c r="Y220" i="1" s="1"/>
  <c r="GL220" i="1"/>
  <c r="GN220" i="1"/>
  <c r="GP220" i="1"/>
  <c r="GV220" i="1"/>
  <c r="GX220" i="1"/>
  <c r="HC220" i="1"/>
  <c r="I221" i="1"/>
  <c r="P221" i="1" s="1"/>
  <c r="AC221" i="1"/>
  <c r="AB221" i="1" s="1"/>
  <c r="AD221" i="1"/>
  <c r="AE221" i="1"/>
  <c r="AF221" i="1"/>
  <c r="AG221" i="1"/>
  <c r="CU221" i="1" s="1"/>
  <c r="AH221" i="1"/>
  <c r="CV221" i="1" s="1"/>
  <c r="AI221" i="1"/>
  <c r="AJ221" i="1"/>
  <c r="CQ221" i="1"/>
  <c r="CR221" i="1"/>
  <c r="Q221" i="1" s="1"/>
  <c r="CS221" i="1"/>
  <c r="CT221" i="1"/>
  <c r="CW221" i="1"/>
  <c r="CX221" i="1"/>
  <c r="W221" i="1" s="1"/>
  <c r="GL221" i="1"/>
  <c r="GN221" i="1"/>
  <c r="GP221" i="1"/>
  <c r="GV221" i="1"/>
  <c r="HC221" i="1" s="1"/>
  <c r="GX221" i="1"/>
  <c r="C222" i="1"/>
  <c r="D222" i="1"/>
  <c r="V222" i="1"/>
  <c r="AC222" i="1"/>
  <c r="AE222" i="1"/>
  <c r="AD222" i="1" s="1"/>
  <c r="AF222" i="1"/>
  <c r="AG222" i="1"/>
  <c r="CU222" i="1" s="1"/>
  <c r="T222" i="1" s="1"/>
  <c r="AH222" i="1"/>
  <c r="AI222" i="1"/>
  <c r="AJ222" i="1"/>
  <c r="CQ222" i="1"/>
  <c r="CR222" i="1"/>
  <c r="CS222" i="1"/>
  <c r="CT222" i="1"/>
  <c r="CV222" i="1"/>
  <c r="CW222" i="1"/>
  <c r="CX222" i="1"/>
  <c r="W222" i="1" s="1"/>
  <c r="GL222" i="1"/>
  <c r="GN222" i="1"/>
  <c r="GP222" i="1"/>
  <c r="GV222" i="1"/>
  <c r="HC222" i="1"/>
  <c r="GX222" i="1" s="1"/>
  <c r="I223" i="1"/>
  <c r="U223" i="1"/>
  <c r="AC223" i="1"/>
  <c r="AB223" i="1" s="1"/>
  <c r="AE223" i="1"/>
  <c r="AD223" i="1" s="1"/>
  <c r="AF223" i="1"/>
  <c r="AG223" i="1"/>
  <c r="CU223" i="1" s="1"/>
  <c r="T223" i="1" s="1"/>
  <c r="AH223" i="1"/>
  <c r="AI223" i="1"/>
  <c r="CW223" i="1" s="1"/>
  <c r="V223" i="1" s="1"/>
  <c r="AJ223" i="1"/>
  <c r="CQ223" i="1"/>
  <c r="P223" i="1" s="1"/>
  <c r="CR223" i="1"/>
  <c r="Q223" i="1" s="1"/>
  <c r="CS223" i="1"/>
  <c r="R223" i="1" s="1"/>
  <c r="CT223" i="1"/>
  <c r="S223" i="1" s="1"/>
  <c r="CV223" i="1"/>
  <c r="CX223" i="1"/>
  <c r="W223" i="1" s="1"/>
  <c r="CY223" i="1"/>
  <c r="X223" i="1" s="1"/>
  <c r="CZ223" i="1"/>
  <c r="Y223" i="1" s="1"/>
  <c r="GL223" i="1"/>
  <c r="GN223" i="1"/>
  <c r="GO223" i="1"/>
  <c r="GP223" i="1"/>
  <c r="GV223" i="1"/>
  <c r="GX223" i="1"/>
  <c r="HC223" i="1"/>
  <c r="I224" i="1"/>
  <c r="P224" i="1"/>
  <c r="O224" i="1" s="1"/>
  <c r="T224" i="1"/>
  <c r="AC224" i="1"/>
  <c r="AD224" i="1"/>
  <c r="AB224" i="1" s="1"/>
  <c r="AE224" i="1"/>
  <c r="AF224" i="1"/>
  <c r="AG224" i="1"/>
  <c r="AH224" i="1"/>
  <c r="AI224" i="1"/>
  <c r="AJ224" i="1"/>
  <c r="CP224" i="1"/>
  <c r="CQ224" i="1"/>
  <c r="CR224" i="1"/>
  <c r="Q224" i="1" s="1"/>
  <c r="CS224" i="1"/>
  <c r="R224" i="1" s="1"/>
  <c r="CT224" i="1"/>
  <c r="S224" i="1" s="1"/>
  <c r="CU224" i="1"/>
  <c r="CV224" i="1"/>
  <c r="U224" i="1" s="1"/>
  <c r="CW224" i="1"/>
  <c r="V224" i="1" s="1"/>
  <c r="CX224" i="1"/>
  <c r="W224" i="1" s="1"/>
  <c r="CY224" i="1"/>
  <c r="X224" i="1" s="1"/>
  <c r="CZ224" i="1"/>
  <c r="Y224" i="1" s="1"/>
  <c r="GL224" i="1"/>
  <c r="GN224" i="1"/>
  <c r="GP224" i="1"/>
  <c r="GV224" i="1"/>
  <c r="GX224" i="1"/>
  <c r="HC224" i="1"/>
  <c r="C225" i="1"/>
  <c r="D225" i="1"/>
  <c r="U225" i="1"/>
  <c r="G659" i="7" s="1"/>
  <c r="V225" i="1"/>
  <c r="AC225" i="1"/>
  <c r="AE225" i="1"/>
  <c r="AD225" i="1" s="1"/>
  <c r="AF225" i="1"/>
  <c r="AG225" i="1"/>
  <c r="CU225" i="1" s="1"/>
  <c r="T225" i="1" s="1"/>
  <c r="AH225" i="1"/>
  <c r="AI225" i="1"/>
  <c r="AJ225" i="1"/>
  <c r="CQ225" i="1"/>
  <c r="CR225" i="1"/>
  <c r="CS225" i="1"/>
  <c r="CT225" i="1"/>
  <c r="CV225" i="1"/>
  <c r="CW225" i="1"/>
  <c r="CX225" i="1"/>
  <c r="W225" i="1" s="1"/>
  <c r="GL225" i="1"/>
  <c r="GN225" i="1"/>
  <c r="GP225" i="1"/>
  <c r="GV225" i="1"/>
  <c r="HC225" i="1" s="1"/>
  <c r="GX225" i="1" s="1"/>
  <c r="I226" i="1"/>
  <c r="S226" i="1"/>
  <c r="W226" i="1"/>
  <c r="AC226" i="1"/>
  <c r="AB226" i="1" s="1"/>
  <c r="AE226" i="1"/>
  <c r="AD226" i="1" s="1"/>
  <c r="AF226" i="1"/>
  <c r="AG226" i="1"/>
  <c r="CU226" i="1" s="1"/>
  <c r="T226" i="1" s="1"/>
  <c r="AH226" i="1"/>
  <c r="AI226" i="1"/>
  <c r="CW226" i="1" s="1"/>
  <c r="V226" i="1" s="1"/>
  <c r="AJ226" i="1"/>
  <c r="CQ226" i="1"/>
  <c r="P226" i="1" s="1"/>
  <c r="CP226" i="1" s="1"/>
  <c r="O226" i="1" s="1"/>
  <c r="CR226" i="1"/>
  <c r="Q226" i="1" s="1"/>
  <c r="CS226" i="1"/>
  <c r="R226" i="1" s="1"/>
  <c r="CT226" i="1"/>
  <c r="CV226" i="1"/>
  <c r="U226" i="1" s="1"/>
  <c r="CX226" i="1"/>
  <c r="GL226" i="1"/>
  <c r="GN226" i="1"/>
  <c r="GP226" i="1"/>
  <c r="GV226" i="1"/>
  <c r="HC226" i="1" s="1"/>
  <c r="GX226" i="1" s="1"/>
  <c r="I227" i="1"/>
  <c r="P227" i="1"/>
  <c r="O227" i="1" s="1"/>
  <c r="GM227" i="1" s="1"/>
  <c r="GO227" i="1" s="1"/>
  <c r="S227" i="1"/>
  <c r="AC227" i="1"/>
  <c r="AB227" i="1" s="1"/>
  <c r="AE227" i="1"/>
  <c r="AD227" i="1" s="1"/>
  <c r="AF227" i="1"/>
  <c r="AG227" i="1"/>
  <c r="AH227" i="1"/>
  <c r="AI227" i="1"/>
  <c r="AJ227" i="1"/>
  <c r="CP227" i="1"/>
  <c r="CQ227" i="1"/>
  <c r="CR227" i="1"/>
  <c r="Q227" i="1" s="1"/>
  <c r="CS227" i="1"/>
  <c r="R227" i="1" s="1"/>
  <c r="CT227" i="1"/>
  <c r="CU227" i="1"/>
  <c r="T227" i="1" s="1"/>
  <c r="CV227" i="1"/>
  <c r="U227" i="1" s="1"/>
  <c r="CW227" i="1"/>
  <c r="V227" i="1" s="1"/>
  <c r="CX227" i="1"/>
  <c r="W227" i="1" s="1"/>
  <c r="CY227" i="1"/>
  <c r="X227" i="1" s="1"/>
  <c r="CZ227" i="1"/>
  <c r="Y227" i="1" s="1"/>
  <c r="GL227" i="1"/>
  <c r="GN227" i="1"/>
  <c r="GP227" i="1"/>
  <c r="GV227" i="1"/>
  <c r="HC227" i="1"/>
  <c r="GX227" i="1" s="1"/>
  <c r="C228" i="1"/>
  <c r="D228" i="1"/>
  <c r="U228" i="1"/>
  <c r="G673" i="7" s="1"/>
  <c r="V228" i="1"/>
  <c r="G676" i="7" s="1"/>
  <c r="AC228" i="1"/>
  <c r="AE228" i="1"/>
  <c r="AD228" i="1" s="1"/>
  <c r="AF228" i="1"/>
  <c r="AG228" i="1"/>
  <c r="AH228" i="1"/>
  <c r="AI228" i="1"/>
  <c r="AJ228" i="1"/>
  <c r="CX228" i="1" s="1"/>
  <c r="W228" i="1" s="1"/>
  <c r="CQ228" i="1"/>
  <c r="CR228" i="1"/>
  <c r="CS228" i="1"/>
  <c r="CT228" i="1"/>
  <c r="CU228" i="1"/>
  <c r="T228" i="1" s="1"/>
  <c r="CV228" i="1"/>
  <c r="CW228" i="1"/>
  <c r="GL228" i="1"/>
  <c r="GN228" i="1"/>
  <c r="GP228" i="1"/>
  <c r="GV228" i="1"/>
  <c r="GX228" i="1"/>
  <c r="HC228" i="1"/>
  <c r="I229" i="1"/>
  <c r="GX229" i="1" s="1"/>
  <c r="R229" i="1"/>
  <c r="AC229" i="1"/>
  <c r="AD229" i="1"/>
  <c r="AE229" i="1"/>
  <c r="AF229" i="1"/>
  <c r="AB229" i="1" s="1"/>
  <c r="AG229" i="1"/>
  <c r="AH229" i="1"/>
  <c r="CV229" i="1" s="1"/>
  <c r="U229" i="1" s="1"/>
  <c r="AI229" i="1"/>
  <c r="AJ229" i="1"/>
  <c r="CX229" i="1" s="1"/>
  <c r="W229" i="1" s="1"/>
  <c r="CQ229" i="1"/>
  <c r="P229" i="1" s="1"/>
  <c r="CR229" i="1"/>
  <c r="Q229" i="1" s="1"/>
  <c r="CS229" i="1"/>
  <c r="CT229" i="1"/>
  <c r="S229" i="1" s="1"/>
  <c r="CU229" i="1"/>
  <c r="T229" i="1" s="1"/>
  <c r="CW229" i="1"/>
  <c r="V229" i="1" s="1"/>
  <c r="GL229" i="1"/>
  <c r="GN229" i="1"/>
  <c r="GP229" i="1"/>
  <c r="GV229" i="1"/>
  <c r="HC229" i="1"/>
  <c r="I230" i="1"/>
  <c r="AC230" i="1"/>
  <c r="AD230" i="1"/>
  <c r="AE230" i="1"/>
  <c r="AF230" i="1"/>
  <c r="AB230" i="1" s="1"/>
  <c r="AG230" i="1"/>
  <c r="AH230" i="1"/>
  <c r="AI230" i="1"/>
  <c r="AJ230" i="1"/>
  <c r="CP230" i="1"/>
  <c r="CQ230" i="1"/>
  <c r="CR230" i="1"/>
  <c r="CS230" i="1"/>
  <c r="CT230" i="1"/>
  <c r="S230" i="1" s="1"/>
  <c r="CU230" i="1"/>
  <c r="CV230" i="1"/>
  <c r="CW230" i="1"/>
  <c r="CX230" i="1"/>
  <c r="W230" i="1" s="1"/>
  <c r="CY230" i="1"/>
  <c r="X230" i="1" s="1"/>
  <c r="CZ230" i="1"/>
  <c r="Y230" i="1" s="1"/>
  <c r="GL230" i="1"/>
  <c r="GN230" i="1"/>
  <c r="GP230" i="1"/>
  <c r="GV230" i="1"/>
  <c r="HC230" i="1"/>
  <c r="C231" i="1"/>
  <c r="D231" i="1"/>
  <c r="AC231" i="1"/>
  <c r="AE231" i="1"/>
  <c r="AD231" i="1" s="1"/>
  <c r="AF231" i="1"/>
  <c r="AG231" i="1"/>
  <c r="CU231" i="1" s="1"/>
  <c r="T231" i="1" s="1"/>
  <c r="AH231" i="1"/>
  <c r="AI231" i="1"/>
  <c r="AJ231" i="1"/>
  <c r="CQ231" i="1"/>
  <c r="CR231" i="1"/>
  <c r="CS231" i="1"/>
  <c r="CT231" i="1"/>
  <c r="CV231" i="1"/>
  <c r="CW231" i="1"/>
  <c r="CX231" i="1"/>
  <c r="W231" i="1" s="1"/>
  <c r="GL231" i="1"/>
  <c r="GN231" i="1"/>
  <c r="GP231" i="1"/>
  <c r="GV231" i="1"/>
  <c r="HC231" i="1"/>
  <c r="GX231" i="1" s="1"/>
  <c r="I232" i="1"/>
  <c r="U232" i="1"/>
  <c r="AC232" i="1"/>
  <c r="AB232" i="1" s="1"/>
  <c r="AE232" i="1"/>
  <c r="AD232" i="1" s="1"/>
  <c r="AF232" i="1"/>
  <c r="AG232" i="1"/>
  <c r="CU232" i="1" s="1"/>
  <c r="T232" i="1" s="1"/>
  <c r="AH232" i="1"/>
  <c r="AI232" i="1"/>
  <c r="CW232" i="1" s="1"/>
  <c r="V232" i="1" s="1"/>
  <c r="AJ232" i="1"/>
  <c r="CQ232" i="1"/>
  <c r="P232" i="1" s="1"/>
  <c r="CR232" i="1"/>
  <c r="Q232" i="1" s="1"/>
  <c r="CS232" i="1"/>
  <c r="R232" i="1" s="1"/>
  <c r="CT232" i="1"/>
  <c r="S232" i="1" s="1"/>
  <c r="CY232" i="1" s="1"/>
  <c r="X232" i="1" s="1"/>
  <c r="CV232" i="1"/>
  <c r="CX232" i="1"/>
  <c r="W232" i="1" s="1"/>
  <c r="GL232" i="1"/>
  <c r="GN232" i="1"/>
  <c r="GP232" i="1"/>
  <c r="GV232" i="1"/>
  <c r="HC232" i="1"/>
  <c r="GX232" i="1" s="1"/>
  <c r="I233" i="1"/>
  <c r="P233" i="1"/>
  <c r="O233" i="1" s="1"/>
  <c r="U233" i="1"/>
  <c r="AC233" i="1"/>
  <c r="AB233" i="1" s="1"/>
  <c r="AE233" i="1"/>
  <c r="AD233" i="1" s="1"/>
  <c r="AF233" i="1"/>
  <c r="AG233" i="1"/>
  <c r="AH233" i="1"/>
  <c r="AI233" i="1"/>
  <c r="AJ233" i="1"/>
  <c r="CP233" i="1"/>
  <c r="CQ233" i="1"/>
  <c r="CR233" i="1"/>
  <c r="Q233" i="1" s="1"/>
  <c r="CS233" i="1"/>
  <c r="R233" i="1" s="1"/>
  <c r="CT233" i="1"/>
  <c r="S233" i="1" s="1"/>
  <c r="CU233" i="1"/>
  <c r="T233" i="1" s="1"/>
  <c r="CV233" i="1"/>
  <c r="CW233" i="1"/>
  <c r="V233" i="1" s="1"/>
  <c r="CX233" i="1"/>
  <c r="W233" i="1" s="1"/>
  <c r="CY233" i="1"/>
  <c r="X233" i="1" s="1"/>
  <c r="CZ233" i="1"/>
  <c r="Y233" i="1" s="1"/>
  <c r="GL233" i="1"/>
  <c r="GN233" i="1"/>
  <c r="GP233" i="1"/>
  <c r="GV233" i="1"/>
  <c r="HC233" i="1"/>
  <c r="GX233" i="1" s="1"/>
  <c r="C234" i="1"/>
  <c r="D234" i="1"/>
  <c r="V234" i="1"/>
  <c r="G718" i="7" s="1"/>
  <c r="AC234" i="1"/>
  <c r="AE234" i="1"/>
  <c r="AD234" i="1" s="1"/>
  <c r="AF234" i="1"/>
  <c r="AG234" i="1"/>
  <c r="AH234" i="1"/>
  <c r="AI234" i="1"/>
  <c r="AJ234" i="1"/>
  <c r="CX234" i="1" s="1"/>
  <c r="W234" i="1" s="1"/>
  <c r="CQ234" i="1"/>
  <c r="CR234" i="1"/>
  <c r="CS234" i="1"/>
  <c r="CT234" i="1"/>
  <c r="CU234" i="1"/>
  <c r="T234" i="1" s="1"/>
  <c r="CV234" i="1"/>
  <c r="CW234" i="1"/>
  <c r="GL234" i="1"/>
  <c r="GN234" i="1"/>
  <c r="GP234" i="1"/>
  <c r="GV234" i="1"/>
  <c r="HC234" i="1" s="1"/>
  <c r="GX234" i="1" s="1"/>
  <c r="I235" i="1"/>
  <c r="P235" i="1" s="1"/>
  <c r="AC235" i="1"/>
  <c r="AD235" i="1"/>
  <c r="AB235" i="1" s="1"/>
  <c r="AE235" i="1"/>
  <c r="AF235" i="1"/>
  <c r="AG235" i="1"/>
  <c r="AH235" i="1"/>
  <c r="CV235" i="1" s="1"/>
  <c r="U235" i="1" s="1"/>
  <c r="AI235" i="1"/>
  <c r="AJ235" i="1"/>
  <c r="CX235" i="1" s="1"/>
  <c r="CQ235" i="1"/>
  <c r="CR235" i="1"/>
  <c r="Q235" i="1" s="1"/>
  <c r="CS235" i="1"/>
  <c r="CT235" i="1"/>
  <c r="CU235" i="1"/>
  <c r="T235" i="1" s="1"/>
  <c r="CW235" i="1"/>
  <c r="V235" i="1" s="1"/>
  <c r="GL235" i="1"/>
  <c r="GN235" i="1"/>
  <c r="GP235" i="1"/>
  <c r="GV235" i="1"/>
  <c r="HC235" i="1" s="1"/>
  <c r="I236" i="1"/>
  <c r="P236" i="1"/>
  <c r="O236" i="1" s="1"/>
  <c r="GM236" i="1" s="1"/>
  <c r="GO236" i="1" s="1"/>
  <c r="T236" i="1"/>
  <c r="X236" i="1"/>
  <c r="AC236" i="1"/>
  <c r="AD236" i="1"/>
  <c r="AE236" i="1"/>
  <c r="AF236" i="1"/>
  <c r="AB236" i="1" s="1"/>
  <c r="AG236" i="1"/>
  <c r="AH236" i="1"/>
  <c r="AI236" i="1"/>
  <c r="AJ236" i="1"/>
  <c r="CP236" i="1"/>
  <c r="CQ236" i="1"/>
  <c r="CR236" i="1"/>
  <c r="Q236" i="1" s="1"/>
  <c r="CS236" i="1"/>
  <c r="R236" i="1" s="1"/>
  <c r="CT236" i="1"/>
  <c r="S236" i="1" s="1"/>
  <c r="CU236" i="1"/>
  <c r="CV236" i="1"/>
  <c r="U236" i="1" s="1"/>
  <c r="CW236" i="1"/>
  <c r="V236" i="1" s="1"/>
  <c r="CX236" i="1"/>
  <c r="W236" i="1" s="1"/>
  <c r="CY236" i="1"/>
  <c r="CZ236" i="1"/>
  <c r="Y236" i="1" s="1"/>
  <c r="GL236" i="1"/>
  <c r="GN236" i="1"/>
  <c r="GP236" i="1"/>
  <c r="GV236" i="1"/>
  <c r="GX236" i="1"/>
  <c r="HC236" i="1"/>
  <c r="C237" i="1"/>
  <c r="D237" i="1"/>
  <c r="U237" i="1"/>
  <c r="G734" i="7" s="1"/>
  <c r="AC237" i="1"/>
  <c r="AE237" i="1"/>
  <c r="AD237" i="1" s="1"/>
  <c r="AF237" i="1"/>
  <c r="AG237" i="1"/>
  <c r="CU237" i="1" s="1"/>
  <c r="T237" i="1" s="1"/>
  <c r="AH237" i="1"/>
  <c r="AI237" i="1"/>
  <c r="AJ237" i="1"/>
  <c r="CQ237" i="1"/>
  <c r="CR237" i="1"/>
  <c r="CS237" i="1"/>
  <c r="CT237" i="1"/>
  <c r="CV237" i="1"/>
  <c r="CW237" i="1"/>
  <c r="CX237" i="1"/>
  <c r="W237" i="1" s="1"/>
  <c r="GL237" i="1"/>
  <c r="GN237" i="1"/>
  <c r="GP237" i="1"/>
  <c r="GV237" i="1"/>
  <c r="HC237" i="1" s="1"/>
  <c r="GX237" i="1" s="1"/>
  <c r="I238" i="1"/>
  <c r="Q238" i="1"/>
  <c r="U238" i="1"/>
  <c r="AC238" i="1"/>
  <c r="AE238" i="1"/>
  <c r="AD238" i="1" s="1"/>
  <c r="AF238" i="1"/>
  <c r="AG238" i="1"/>
  <c r="CU238" i="1" s="1"/>
  <c r="T238" i="1" s="1"/>
  <c r="AH238" i="1"/>
  <c r="AI238" i="1"/>
  <c r="CW238" i="1" s="1"/>
  <c r="V238" i="1" s="1"/>
  <c r="AJ238" i="1"/>
  <c r="CQ238" i="1"/>
  <c r="P238" i="1" s="1"/>
  <c r="CR238" i="1"/>
  <c r="CS238" i="1"/>
  <c r="R238" i="1" s="1"/>
  <c r="CT238" i="1"/>
  <c r="S238" i="1" s="1"/>
  <c r="CV238" i="1"/>
  <c r="CX238" i="1"/>
  <c r="W238" i="1" s="1"/>
  <c r="GL238" i="1"/>
  <c r="GN238" i="1"/>
  <c r="GP238" i="1"/>
  <c r="GV238" i="1"/>
  <c r="HC238" i="1"/>
  <c r="GX238" i="1" s="1"/>
  <c r="I239" i="1"/>
  <c r="P239" i="1" s="1"/>
  <c r="L748" i="7" s="1"/>
  <c r="Q239" i="1"/>
  <c r="S239" i="1"/>
  <c r="W239" i="1"/>
  <c r="Y239" i="1"/>
  <c r="AC239" i="1"/>
  <c r="AB239" i="1" s="1"/>
  <c r="AE239" i="1"/>
  <c r="AD239" i="1" s="1"/>
  <c r="AF239" i="1"/>
  <c r="AG239" i="1"/>
  <c r="AH239" i="1"/>
  <c r="AI239" i="1"/>
  <c r="AJ239" i="1"/>
  <c r="CP239" i="1"/>
  <c r="CQ239" i="1"/>
  <c r="CR239" i="1"/>
  <c r="CS239" i="1"/>
  <c r="R239" i="1" s="1"/>
  <c r="CT239" i="1"/>
  <c r="CU239" i="1"/>
  <c r="T239" i="1" s="1"/>
  <c r="CV239" i="1"/>
  <c r="U239" i="1" s="1"/>
  <c r="CW239" i="1"/>
  <c r="V239" i="1" s="1"/>
  <c r="CX239" i="1"/>
  <c r="CY239" i="1"/>
  <c r="X239" i="1" s="1"/>
  <c r="CZ239" i="1"/>
  <c r="GL239" i="1"/>
  <c r="GN239" i="1"/>
  <c r="GP239" i="1"/>
  <c r="GV239" i="1"/>
  <c r="HC239" i="1"/>
  <c r="GX239" i="1" s="1"/>
  <c r="I240" i="1"/>
  <c r="Q240" i="1"/>
  <c r="S240" i="1"/>
  <c r="W240" i="1"/>
  <c r="AC240" i="1"/>
  <c r="AB240" i="1" s="1"/>
  <c r="AE240" i="1"/>
  <c r="AD240" i="1" s="1"/>
  <c r="AF240" i="1"/>
  <c r="AG240" i="1"/>
  <c r="CU240" i="1" s="1"/>
  <c r="T240" i="1" s="1"/>
  <c r="AH240" i="1"/>
  <c r="AI240" i="1"/>
  <c r="CW240" i="1" s="1"/>
  <c r="V240" i="1" s="1"/>
  <c r="AJ240" i="1"/>
  <c r="CQ240" i="1"/>
  <c r="P240" i="1" s="1"/>
  <c r="CP240" i="1" s="1"/>
  <c r="O240" i="1" s="1"/>
  <c r="CR240" i="1"/>
  <c r="CS240" i="1"/>
  <c r="R240" i="1" s="1"/>
  <c r="CZ240" i="1" s="1"/>
  <c r="Y240" i="1" s="1"/>
  <c r="CT240" i="1"/>
  <c r="CV240" i="1"/>
  <c r="U240" i="1" s="1"/>
  <c r="CX240" i="1"/>
  <c r="GL240" i="1"/>
  <c r="GN240" i="1"/>
  <c r="GP240" i="1"/>
  <c r="GV240" i="1"/>
  <c r="HC240" i="1" s="1"/>
  <c r="GX240" i="1" s="1"/>
  <c r="I241" i="1"/>
  <c r="U241" i="1"/>
  <c r="AC241" i="1"/>
  <c r="AE241" i="1"/>
  <c r="AD241" i="1" s="1"/>
  <c r="AF241" i="1"/>
  <c r="AG241" i="1"/>
  <c r="CU241" i="1" s="1"/>
  <c r="T241" i="1" s="1"/>
  <c r="AH241" i="1"/>
  <c r="AI241" i="1"/>
  <c r="CW241" i="1" s="1"/>
  <c r="V241" i="1" s="1"/>
  <c r="AJ241" i="1"/>
  <c r="CQ241" i="1"/>
  <c r="P241" i="1" s="1"/>
  <c r="CR241" i="1"/>
  <c r="Q241" i="1" s="1"/>
  <c r="CP241" i="1" s="1"/>
  <c r="O241" i="1" s="1"/>
  <c r="CS241" i="1"/>
  <c r="R241" i="1" s="1"/>
  <c r="CT241" i="1"/>
  <c r="S241" i="1" s="1"/>
  <c r="CV241" i="1"/>
  <c r="CX241" i="1"/>
  <c r="W241" i="1" s="1"/>
  <c r="GL241" i="1"/>
  <c r="GN241" i="1"/>
  <c r="GP241" i="1"/>
  <c r="GV241" i="1"/>
  <c r="HC241" i="1"/>
  <c r="GX241" i="1" s="1"/>
  <c r="C242" i="1"/>
  <c r="D242" i="1"/>
  <c r="U242" i="1"/>
  <c r="G757" i="7" s="1"/>
  <c r="V242" i="1"/>
  <c r="G760" i="7" s="1"/>
  <c r="AC242" i="1"/>
  <c r="AE242" i="1"/>
  <c r="AD242" i="1" s="1"/>
  <c r="AF242" i="1"/>
  <c r="AG242" i="1"/>
  <c r="AH242" i="1"/>
  <c r="AI242" i="1"/>
  <c r="AJ242" i="1"/>
  <c r="CX242" i="1" s="1"/>
  <c r="W242" i="1" s="1"/>
  <c r="CQ242" i="1"/>
  <c r="CR242" i="1"/>
  <c r="CS242" i="1"/>
  <c r="CT242" i="1"/>
  <c r="CU242" i="1"/>
  <c r="T242" i="1" s="1"/>
  <c r="CV242" i="1"/>
  <c r="CW242" i="1"/>
  <c r="GL242" i="1"/>
  <c r="GN242" i="1"/>
  <c r="GP242" i="1"/>
  <c r="GV242" i="1"/>
  <c r="GX242" i="1"/>
  <c r="HC242" i="1"/>
  <c r="I243" i="1"/>
  <c r="P243" i="1" s="1"/>
  <c r="AC243" i="1"/>
  <c r="AD243" i="1"/>
  <c r="AB243" i="1" s="1"/>
  <c r="AE243" i="1"/>
  <c r="AF243" i="1"/>
  <c r="AG243" i="1"/>
  <c r="AH243" i="1"/>
  <c r="CV243" i="1" s="1"/>
  <c r="U243" i="1" s="1"/>
  <c r="AI243" i="1"/>
  <c r="AJ243" i="1"/>
  <c r="CX243" i="1" s="1"/>
  <c r="CQ243" i="1"/>
  <c r="CR243" i="1"/>
  <c r="Q243" i="1" s="1"/>
  <c r="CS243" i="1"/>
  <c r="CT243" i="1"/>
  <c r="CU243" i="1"/>
  <c r="T243" i="1" s="1"/>
  <c r="CW243" i="1"/>
  <c r="V243" i="1" s="1"/>
  <c r="GL243" i="1"/>
  <c r="GN243" i="1"/>
  <c r="GP243" i="1"/>
  <c r="GV243" i="1"/>
  <c r="HC243" i="1"/>
  <c r="I244" i="1"/>
  <c r="P244" i="1" s="1"/>
  <c r="O244" i="1" s="1"/>
  <c r="V244" i="1"/>
  <c r="AC244" i="1"/>
  <c r="AD244" i="1"/>
  <c r="AB244" i="1" s="1"/>
  <c r="AE244" i="1"/>
  <c r="AF244" i="1"/>
  <c r="AG244" i="1"/>
  <c r="AH244" i="1"/>
  <c r="AI244" i="1"/>
  <c r="AJ244" i="1"/>
  <c r="CP244" i="1"/>
  <c r="CQ244" i="1"/>
  <c r="CR244" i="1"/>
  <c r="CS244" i="1"/>
  <c r="R244" i="1" s="1"/>
  <c r="CT244" i="1"/>
  <c r="CU244" i="1"/>
  <c r="T244" i="1" s="1"/>
  <c r="CV244" i="1"/>
  <c r="CW244" i="1"/>
  <c r="CX244" i="1"/>
  <c r="CY244" i="1"/>
  <c r="X244" i="1" s="1"/>
  <c r="CZ244" i="1"/>
  <c r="Y244" i="1" s="1"/>
  <c r="GL244" i="1"/>
  <c r="GN244" i="1"/>
  <c r="GP244" i="1"/>
  <c r="GV244" i="1"/>
  <c r="HC244" i="1"/>
  <c r="C245" i="1"/>
  <c r="D245" i="1"/>
  <c r="U245" i="1"/>
  <c r="G778" i="7" s="1"/>
  <c r="V245" i="1"/>
  <c r="AC245" i="1"/>
  <c r="AE245" i="1"/>
  <c r="AD245" i="1" s="1"/>
  <c r="AF245" i="1"/>
  <c r="AG245" i="1"/>
  <c r="CU245" i="1" s="1"/>
  <c r="T245" i="1" s="1"/>
  <c r="AH245" i="1"/>
  <c r="AI245" i="1"/>
  <c r="AJ245" i="1"/>
  <c r="CQ245" i="1"/>
  <c r="CR245" i="1"/>
  <c r="CS245" i="1"/>
  <c r="CT245" i="1"/>
  <c r="CV245" i="1"/>
  <c r="CW245" i="1"/>
  <c r="CX245" i="1"/>
  <c r="W245" i="1" s="1"/>
  <c r="GL245" i="1"/>
  <c r="GN245" i="1"/>
  <c r="GP245" i="1"/>
  <c r="GV245" i="1"/>
  <c r="HC245" i="1" s="1"/>
  <c r="GX245" i="1" s="1"/>
  <c r="I246" i="1"/>
  <c r="P246" i="1"/>
  <c r="O246" i="1" s="1"/>
  <c r="GM246" i="1" s="1"/>
  <c r="GO246" i="1" s="1"/>
  <c r="S246" i="1"/>
  <c r="W246" i="1"/>
  <c r="AC246" i="1"/>
  <c r="AB246" i="1" s="1"/>
  <c r="AE246" i="1"/>
  <c r="AD246" i="1" s="1"/>
  <c r="AF246" i="1"/>
  <c r="AG246" i="1"/>
  <c r="AH246" i="1"/>
  <c r="AI246" i="1"/>
  <c r="AJ246" i="1"/>
  <c r="CP246" i="1"/>
  <c r="CQ246" i="1"/>
  <c r="CR246" i="1"/>
  <c r="Q246" i="1" s="1"/>
  <c r="CS246" i="1"/>
  <c r="R246" i="1" s="1"/>
  <c r="CT246" i="1"/>
  <c r="CU246" i="1"/>
  <c r="T246" i="1" s="1"/>
  <c r="CV246" i="1"/>
  <c r="U246" i="1" s="1"/>
  <c r="CW246" i="1"/>
  <c r="V246" i="1" s="1"/>
  <c r="CX246" i="1"/>
  <c r="CY246" i="1"/>
  <c r="X246" i="1" s="1"/>
  <c r="CZ246" i="1"/>
  <c r="Y246" i="1" s="1"/>
  <c r="GL246" i="1"/>
  <c r="GN246" i="1"/>
  <c r="GP246" i="1"/>
  <c r="GV246" i="1"/>
  <c r="HC246" i="1"/>
  <c r="GX246" i="1" s="1"/>
  <c r="I247" i="1"/>
  <c r="S247" i="1"/>
  <c r="CY247" i="1" s="1"/>
  <c r="X247" i="1" s="1"/>
  <c r="W247" i="1"/>
  <c r="AC247" i="1"/>
  <c r="AB247" i="1" s="1"/>
  <c r="AE247" i="1"/>
  <c r="AD247" i="1" s="1"/>
  <c r="AF247" i="1"/>
  <c r="AG247" i="1"/>
  <c r="CU247" i="1" s="1"/>
  <c r="T247" i="1" s="1"/>
  <c r="AH247" i="1"/>
  <c r="AI247" i="1"/>
  <c r="CW247" i="1" s="1"/>
  <c r="V247" i="1" s="1"/>
  <c r="AJ247" i="1"/>
  <c r="CQ247" i="1"/>
  <c r="P247" i="1" s="1"/>
  <c r="CR247" i="1"/>
  <c r="Q247" i="1" s="1"/>
  <c r="CS247" i="1"/>
  <c r="R247" i="1" s="1"/>
  <c r="CT247" i="1"/>
  <c r="CV247" i="1"/>
  <c r="U247" i="1" s="1"/>
  <c r="CX247" i="1"/>
  <c r="GL247" i="1"/>
  <c r="GN247" i="1"/>
  <c r="GP247" i="1"/>
  <c r="GV247" i="1"/>
  <c r="HC247" i="1" s="1"/>
  <c r="GX247" i="1" s="1"/>
  <c r="C248" i="1"/>
  <c r="D248" i="1"/>
  <c r="V248" i="1"/>
  <c r="AC248" i="1"/>
  <c r="AD248" i="1"/>
  <c r="AE248" i="1"/>
  <c r="AF248" i="1"/>
  <c r="AG248" i="1"/>
  <c r="AH248" i="1"/>
  <c r="AI248" i="1"/>
  <c r="AJ248" i="1"/>
  <c r="CX248" i="1" s="1"/>
  <c r="W248" i="1" s="1"/>
  <c r="CQ248" i="1"/>
  <c r="CR248" i="1"/>
  <c r="CS248" i="1"/>
  <c r="CT248" i="1"/>
  <c r="CU248" i="1"/>
  <c r="T248" i="1" s="1"/>
  <c r="CV248" i="1"/>
  <c r="CW248" i="1"/>
  <c r="GL248" i="1"/>
  <c r="GN248" i="1"/>
  <c r="GP248" i="1"/>
  <c r="GV248" i="1"/>
  <c r="HC248" i="1" s="1"/>
  <c r="GX248" i="1"/>
  <c r="I249" i="1"/>
  <c r="P249" i="1"/>
  <c r="O249" i="1" s="1"/>
  <c r="GM249" i="1" s="1"/>
  <c r="GO249" i="1" s="1"/>
  <c r="T249" i="1"/>
  <c r="X249" i="1"/>
  <c r="AC249" i="1"/>
  <c r="AD249" i="1"/>
  <c r="AE249" i="1"/>
  <c r="AF249" i="1"/>
  <c r="AB249" i="1" s="1"/>
  <c r="AG249" i="1"/>
  <c r="AH249" i="1"/>
  <c r="AI249" i="1"/>
  <c r="AJ249" i="1"/>
  <c r="CP249" i="1"/>
  <c r="CQ249" i="1"/>
  <c r="CR249" i="1"/>
  <c r="Q249" i="1" s="1"/>
  <c r="CS249" i="1"/>
  <c r="R249" i="1" s="1"/>
  <c r="CT249" i="1"/>
  <c r="S249" i="1" s="1"/>
  <c r="CU249" i="1"/>
  <c r="CV249" i="1"/>
  <c r="U249" i="1" s="1"/>
  <c r="CW249" i="1"/>
  <c r="V249" i="1" s="1"/>
  <c r="CX249" i="1"/>
  <c r="W249" i="1" s="1"/>
  <c r="CY249" i="1"/>
  <c r="CZ249" i="1"/>
  <c r="Y249" i="1" s="1"/>
  <c r="GL249" i="1"/>
  <c r="GN249" i="1"/>
  <c r="GP249" i="1"/>
  <c r="GV249" i="1"/>
  <c r="GX249" i="1"/>
  <c r="HC249" i="1"/>
  <c r="I250" i="1"/>
  <c r="P250" i="1"/>
  <c r="FR250" i="1" s="1"/>
  <c r="AC250" i="1"/>
  <c r="AD250" i="1"/>
  <c r="AE250" i="1"/>
  <c r="AF250" i="1"/>
  <c r="AB250" i="1" s="1"/>
  <c r="AG250" i="1"/>
  <c r="AH250" i="1"/>
  <c r="CV250" i="1" s="1"/>
  <c r="U250" i="1" s="1"/>
  <c r="AI250" i="1"/>
  <c r="AJ250" i="1"/>
  <c r="CX250" i="1" s="1"/>
  <c r="W250" i="1" s="1"/>
  <c r="CQ250" i="1"/>
  <c r="CR250" i="1"/>
  <c r="Q250" i="1" s="1"/>
  <c r="CS250" i="1"/>
  <c r="R250" i="1" s="1"/>
  <c r="CT250" i="1"/>
  <c r="S250" i="1" s="1"/>
  <c r="CU250" i="1"/>
  <c r="T250" i="1" s="1"/>
  <c r="CW250" i="1"/>
  <c r="V250" i="1" s="1"/>
  <c r="CY250" i="1"/>
  <c r="X250" i="1" s="1"/>
  <c r="CZ250" i="1"/>
  <c r="Y250" i="1" s="1"/>
  <c r="GL250" i="1"/>
  <c r="GN250" i="1"/>
  <c r="GO250" i="1"/>
  <c r="GP250" i="1"/>
  <c r="GV250" i="1"/>
  <c r="HC250" i="1" s="1"/>
  <c r="GX250" i="1" s="1"/>
  <c r="I251" i="1"/>
  <c r="Q251" i="1"/>
  <c r="U251" i="1"/>
  <c r="AC251" i="1"/>
  <c r="AE251" i="1"/>
  <c r="AD251" i="1" s="1"/>
  <c r="AF251" i="1"/>
  <c r="AG251" i="1"/>
  <c r="CU251" i="1" s="1"/>
  <c r="T251" i="1" s="1"/>
  <c r="AH251" i="1"/>
  <c r="AI251" i="1"/>
  <c r="CW251" i="1" s="1"/>
  <c r="V251" i="1" s="1"/>
  <c r="AJ251" i="1"/>
  <c r="CQ251" i="1"/>
  <c r="P251" i="1" s="1"/>
  <c r="FR251" i="1" s="1"/>
  <c r="CR251" i="1"/>
  <c r="CS251" i="1"/>
  <c r="R251" i="1" s="1"/>
  <c r="CT251" i="1"/>
  <c r="S251" i="1" s="1"/>
  <c r="CP251" i="1" s="1"/>
  <c r="O251" i="1" s="1"/>
  <c r="CV251" i="1"/>
  <c r="CX251" i="1"/>
  <c r="W251" i="1" s="1"/>
  <c r="CY251" i="1"/>
  <c r="X251" i="1" s="1"/>
  <c r="CZ251" i="1"/>
  <c r="Y251" i="1" s="1"/>
  <c r="GL251" i="1"/>
  <c r="GN251" i="1"/>
  <c r="GO251" i="1"/>
  <c r="GP251" i="1"/>
  <c r="GV251" i="1"/>
  <c r="GX251" i="1"/>
  <c r="HC251" i="1"/>
  <c r="C252" i="1"/>
  <c r="D252" i="1"/>
  <c r="U252" i="1"/>
  <c r="G807" i="7" s="1"/>
  <c r="V252" i="1"/>
  <c r="AC252" i="1"/>
  <c r="AE252" i="1"/>
  <c r="AD252" i="1" s="1"/>
  <c r="AF252" i="1"/>
  <c r="AG252" i="1"/>
  <c r="CU252" i="1" s="1"/>
  <c r="T252" i="1" s="1"/>
  <c r="AH252" i="1"/>
  <c r="AI252" i="1"/>
  <c r="AJ252" i="1"/>
  <c r="CQ252" i="1"/>
  <c r="CR252" i="1"/>
  <c r="CS252" i="1"/>
  <c r="CT252" i="1"/>
  <c r="CV252" i="1"/>
  <c r="CW252" i="1"/>
  <c r="CX252" i="1"/>
  <c r="W252" i="1" s="1"/>
  <c r="GL252" i="1"/>
  <c r="GN252" i="1"/>
  <c r="GP252" i="1"/>
  <c r="GV252" i="1"/>
  <c r="HC252" i="1" s="1"/>
  <c r="GX252" i="1" s="1"/>
  <c r="I253" i="1"/>
  <c r="P253" i="1"/>
  <c r="O253" i="1" s="1"/>
  <c r="GM253" i="1" s="1"/>
  <c r="GO253" i="1" s="1"/>
  <c r="S253" i="1"/>
  <c r="W253" i="1"/>
  <c r="AC253" i="1"/>
  <c r="AB253" i="1" s="1"/>
  <c r="AE253" i="1"/>
  <c r="AD253" i="1" s="1"/>
  <c r="AF253" i="1"/>
  <c r="AG253" i="1"/>
  <c r="AH253" i="1"/>
  <c r="AI253" i="1"/>
  <c r="AJ253" i="1"/>
  <c r="CP253" i="1"/>
  <c r="CQ253" i="1"/>
  <c r="CR253" i="1"/>
  <c r="Q253" i="1" s="1"/>
  <c r="CS253" i="1"/>
  <c r="R253" i="1" s="1"/>
  <c r="CT253" i="1"/>
  <c r="CU253" i="1"/>
  <c r="T253" i="1" s="1"/>
  <c r="CV253" i="1"/>
  <c r="U253" i="1" s="1"/>
  <c r="CW253" i="1"/>
  <c r="V253" i="1" s="1"/>
  <c r="CX253" i="1"/>
  <c r="CY253" i="1"/>
  <c r="X253" i="1" s="1"/>
  <c r="CZ253" i="1"/>
  <c r="Y253" i="1" s="1"/>
  <c r="GL253" i="1"/>
  <c r="GN253" i="1"/>
  <c r="GP253" i="1"/>
  <c r="GV253" i="1"/>
  <c r="HC253" i="1"/>
  <c r="GX253" i="1" s="1"/>
  <c r="I254" i="1"/>
  <c r="S254" i="1"/>
  <c r="CY254" i="1" s="1"/>
  <c r="X254" i="1" s="1"/>
  <c r="W254" i="1"/>
  <c r="AC254" i="1"/>
  <c r="AB254" i="1" s="1"/>
  <c r="AE254" i="1"/>
  <c r="AD254" i="1" s="1"/>
  <c r="AF254" i="1"/>
  <c r="AG254" i="1"/>
  <c r="CU254" i="1" s="1"/>
  <c r="T254" i="1" s="1"/>
  <c r="AH254" i="1"/>
  <c r="AI254" i="1"/>
  <c r="CW254" i="1" s="1"/>
  <c r="V254" i="1" s="1"/>
  <c r="AJ254" i="1"/>
  <c r="CQ254" i="1"/>
  <c r="P254" i="1" s="1"/>
  <c r="CR254" i="1"/>
  <c r="Q254" i="1" s="1"/>
  <c r="CS254" i="1"/>
  <c r="R254" i="1" s="1"/>
  <c r="CT254" i="1"/>
  <c r="CV254" i="1"/>
  <c r="U254" i="1" s="1"/>
  <c r="CX254" i="1"/>
  <c r="GL254" i="1"/>
  <c r="GN254" i="1"/>
  <c r="GP254" i="1"/>
  <c r="GV254" i="1"/>
  <c r="HC254" i="1" s="1"/>
  <c r="GX254" i="1" s="1"/>
  <c r="C255" i="1"/>
  <c r="D255" i="1"/>
  <c r="T255" i="1"/>
  <c r="U255" i="1"/>
  <c r="G820" i="7" s="1"/>
  <c r="V255" i="1"/>
  <c r="G823" i="7" s="1"/>
  <c r="AC255" i="1"/>
  <c r="AE255" i="1"/>
  <c r="AD255" i="1" s="1"/>
  <c r="AF255" i="1"/>
  <c r="AG255" i="1"/>
  <c r="AH255" i="1"/>
  <c r="AI255" i="1"/>
  <c r="AJ255" i="1"/>
  <c r="CX255" i="1" s="1"/>
  <c r="W255" i="1" s="1"/>
  <c r="CQ255" i="1"/>
  <c r="CR255" i="1"/>
  <c r="CS255" i="1"/>
  <c r="CT255" i="1"/>
  <c r="CU255" i="1"/>
  <c r="CV255" i="1"/>
  <c r="CW255" i="1"/>
  <c r="GL255" i="1"/>
  <c r="GO255" i="1"/>
  <c r="GP255" i="1"/>
  <c r="GV255" i="1"/>
  <c r="HC255" i="1" s="1"/>
  <c r="GX255" i="1"/>
  <c r="I256" i="1"/>
  <c r="AC256" i="1"/>
  <c r="AD256" i="1"/>
  <c r="AB256" i="1" s="1"/>
  <c r="AE256" i="1"/>
  <c r="AF256" i="1"/>
  <c r="AG256" i="1"/>
  <c r="AH256" i="1"/>
  <c r="CV256" i="1" s="1"/>
  <c r="U256" i="1" s="1"/>
  <c r="AI256" i="1"/>
  <c r="AJ256" i="1"/>
  <c r="CX256" i="1" s="1"/>
  <c r="CQ256" i="1"/>
  <c r="P256" i="1" s="1"/>
  <c r="CR256" i="1"/>
  <c r="Q256" i="1" s="1"/>
  <c r="CS256" i="1"/>
  <c r="R256" i="1" s="1"/>
  <c r="CT256" i="1"/>
  <c r="CU256" i="1"/>
  <c r="T256" i="1" s="1"/>
  <c r="CW256" i="1"/>
  <c r="V256" i="1" s="1"/>
  <c r="GL256" i="1"/>
  <c r="GO256" i="1"/>
  <c r="GP256" i="1"/>
  <c r="GV256" i="1"/>
  <c r="HC256" i="1" s="1"/>
  <c r="GX256" i="1"/>
  <c r="B258" i="1"/>
  <c r="B207" i="1" s="1"/>
  <c r="C258" i="1"/>
  <c r="C207" i="1" s="1"/>
  <c r="D258" i="1"/>
  <c r="F258" i="1"/>
  <c r="F207" i="1" s="1"/>
  <c r="G258" i="1"/>
  <c r="G207" i="1" s="1"/>
  <c r="BD258" i="1"/>
  <c r="BD207" i="1" s="1"/>
  <c r="BX258" i="1"/>
  <c r="BX207" i="1" s="1"/>
  <c r="CK258" i="1"/>
  <c r="CK207" i="1" s="1"/>
  <c r="CL258" i="1"/>
  <c r="CL207" i="1" s="1"/>
  <c r="CM258" i="1"/>
  <c r="CM207" i="1" s="1"/>
  <c r="F283" i="1"/>
  <c r="B288" i="1"/>
  <c r="B164" i="1" s="1"/>
  <c r="C288" i="1"/>
  <c r="C164" i="1" s="1"/>
  <c r="D288" i="1"/>
  <c r="D164" i="1" s="1"/>
  <c r="F288" i="1"/>
  <c r="F164" i="1" s="1"/>
  <c r="G288" i="1"/>
  <c r="G164" i="1" s="1"/>
  <c r="D318" i="1"/>
  <c r="B320" i="1"/>
  <c r="D320" i="1"/>
  <c r="E320" i="1"/>
  <c r="F320" i="1"/>
  <c r="Z320" i="1"/>
  <c r="AA320" i="1"/>
  <c r="AM320" i="1"/>
  <c r="AN320" i="1"/>
  <c r="BE320" i="1"/>
  <c r="BF320" i="1"/>
  <c r="BG320" i="1"/>
  <c r="BH320" i="1"/>
  <c r="BI320" i="1"/>
  <c r="BJ320" i="1"/>
  <c r="BK320" i="1"/>
  <c r="BL320" i="1"/>
  <c r="BM320" i="1"/>
  <c r="BN320" i="1"/>
  <c r="BO320" i="1"/>
  <c r="BP320" i="1"/>
  <c r="BQ320" i="1"/>
  <c r="BR320" i="1"/>
  <c r="BS320" i="1"/>
  <c r="BT320" i="1"/>
  <c r="BU320" i="1"/>
  <c r="BV320" i="1"/>
  <c r="BW320" i="1"/>
  <c r="BY320" i="1"/>
  <c r="CN320" i="1"/>
  <c r="CO320" i="1"/>
  <c r="CP320" i="1"/>
  <c r="CQ320" i="1"/>
  <c r="CR320" i="1"/>
  <c r="CS320" i="1"/>
  <c r="CT320" i="1"/>
  <c r="CU320" i="1"/>
  <c r="CV320" i="1"/>
  <c r="CW320" i="1"/>
  <c r="CX320" i="1"/>
  <c r="CY320" i="1"/>
  <c r="CZ320" i="1"/>
  <c r="DA320" i="1"/>
  <c r="DB320" i="1"/>
  <c r="DC320" i="1"/>
  <c r="DD320" i="1"/>
  <c r="DE320" i="1"/>
  <c r="DF320" i="1"/>
  <c r="DG320" i="1"/>
  <c r="DH320" i="1"/>
  <c r="DI320" i="1"/>
  <c r="DJ320" i="1"/>
  <c r="DK320" i="1"/>
  <c r="DL320" i="1"/>
  <c r="DM320" i="1"/>
  <c r="DN320" i="1"/>
  <c r="DO320" i="1"/>
  <c r="DP320" i="1"/>
  <c r="DQ320" i="1"/>
  <c r="DR320" i="1"/>
  <c r="DS320" i="1"/>
  <c r="DT320" i="1"/>
  <c r="DU320" i="1"/>
  <c r="DV320" i="1"/>
  <c r="DW320" i="1"/>
  <c r="DX320" i="1"/>
  <c r="DY320" i="1"/>
  <c r="DZ320" i="1"/>
  <c r="EA320" i="1"/>
  <c r="EB320" i="1"/>
  <c r="EC320" i="1"/>
  <c r="ED320" i="1"/>
  <c r="EE320" i="1"/>
  <c r="EF320" i="1"/>
  <c r="EG320" i="1"/>
  <c r="EH320" i="1"/>
  <c r="EI320" i="1"/>
  <c r="EJ320" i="1"/>
  <c r="EK320" i="1"/>
  <c r="EL320" i="1"/>
  <c r="EM320" i="1"/>
  <c r="EN320" i="1"/>
  <c r="EO320" i="1"/>
  <c r="EP320" i="1"/>
  <c r="EQ320" i="1"/>
  <c r="ER320" i="1"/>
  <c r="ES320" i="1"/>
  <c r="ET320" i="1"/>
  <c r="EU320" i="1"/>
  <c r="EV320" i="1"/>
  <c r="EW320" i="1"/>
  <c r="EX320" i="1"/>
  <c r="EY320" i="1"/>
  <c r="EZ320" i="1"/>
  <c r="FA320" i="1"/>
  <c r="FB320" i="1"/>
  <c r="FC320" i="1"/>
  <c r="FD320" i="1"/>
  <c r="FE320" i="1"/>
  <c r="FF320" i="1"/>
  <c r="FG320" i="1"/>
  <c r="FH320" i="1"/>
  <c r="FI320" i="1"/>
  <c r="FJ320" i="1"/>
  <c r="FK320" i="1"/>
  <c r="FL320" i="1"/>
  <c r="FM320" i="1"/>
  <c r="FN320" i="1"/>
  <c r="FO320" i="1"/>
  <c r="FP320" i="1"/>
  <c r="FQ320" i="1"/>
  <c r="FR320" i="1"/>
  <c r="FS320" i="1"/>
  <c r="FT320" i="1"/>
  <c r="FU320" i="1"/>
  <c r="FV320" i="1"/>
  <c r="FW320" i="1"/>
  <c r="FX320" i="1"/>
  <c r="FY320" i="1"/>
  <c r="FZ320" i="1"/>
  <c r="GA320" i="1"/>
  <c r="GB320" i="1"/>
  <c r="GC320" i="1"/>
  <c r="GD320" i="1"/>
  <c r="GE320" i="1"/>
  <c r="GF320" i="1"/>
  <c r="GG320" i="1"/>
  <c r="GH320" i="1"/>
  <c r="GI320" i="1"/>
  <c r="GJ320" i="1"/>
  <c r="GK320" i="1"/>
  <c r="GL320" i="1"/>
  <c r="GM320" i="1"/>
  <c r="GN320" i="1"/>
  <c r="GO320" i="1"/>
  <c r="GP320" i="1"/>
  <c r="GQ320" i="1"/>
  <c r="GR320" i="1"/>
  <c r="GS320" i="1"/>
  <c r="GT320" i="1"/>
  <c r="GU320" i="1"/>
  <c r="GV320" i="1"/>
  <c r="GW320" i="1"/>
  <c r="GX320" i="1"/>
  <c r="C322" i="1"/>
  <c r="D322" i="1"/>
  <c r="U322" i="1"/>
  <c r="G901" i="7" s="1"/>
  <c r="V322" i="1"/>
  <c r="G904" i="7" s="1"/>
  <c r="W322" i="1"/>
  <c r="AC322" i="1"/>
  <c r="AE322" i="1"/>
  <c r="AD322" i="1" s="1"/>
  <c r="AF322" i="1"/>
  <c r="AG322" i="1"/>
  <c r="CU322" i="1" s="1"/>
  <c r="T322" i="1" s="1"/>
  <c r="AH322" i="1"/>
  <c r="AI322" i="1"/>
  <c r="AJ322" i="1"/>
  <c r="CQ322" i="1"/>
  <c r="CR322" i="1"/>
  <c r="CS322" i="1"/>
  <c r="CT322" i="1"/>
  <c r="CV322" i="1"/>
  <c r="CW322" i="1"/>
  <c r="CX322" i="1"/>
  <c r="GL322" i="1"/>
  <c r="GN322" i="1"/>
  <c r="GP322" i="1"/>
  <c r="GV322" i="1"/>
  <c r="HC322" i="1" s="1"/>
  <c r="GX322" i="1" s="1"/>
  <c r="CJ329" i="1" s="1"/>
  <c r="I323" i="1"/>
  <c r="Q323" i="1"/>
  <c r="S323" i="1"/>
  <c r="V323" i="1"/>
  <c r="AC323" i="1"/>
  <c r="AB323" i="1" s="1"/>
  <c r="AE323" i="1"/>
  <c r="AD323" i="1" s="1"/>
  <c r="AF323" i="1"/>
  <c r="AG323" i="1"/>
  <c r="CU323" i="1" s="1"/>
  <c r="AH323" i="1"/>
  <c r="AI323" i="1"/>
  <c r="AJ323" i="1"/>
  <c r="CQ323" i="1"/>
  <c r="P323" i="1" s="1"/>
  <c r="CP323" i="1" s="1"/>
  <c r="O323" i="1" s="1"/>
  <c r="CR323" i="1"/>
  <c r="CS323" i="1"/>
  <c r="R323" i="1" s="1"/>
  <c r="CT323" i="1"/>
  <c r="CV323" i="1"/>
  <c r="U323" i="1" s="1"/>
  <c r="CW323" i="1"/>
  <c r="CX323" i="1"/>
  <c r="W323" i="1" s="1"/>
  <c r="GL323" i="1"/>
  <c r="GN323" i="1"/>
  <c r="GP323" i="1"/>
  <c r="GV323" i="1"/>
  <c r="HC323" i="1"/>
  <c r="GX323" i="1" s="1"/>
  <c r="I324" i="1"/>
  <c r="P324" i="1" s="1"/>
  <c r="L917" i="7" s="1"/>
  <c r="O324" i="1"/>
  <c r="R324" i="1"/>
  <c r="U324" i="1"/>
  <c r="V324" i="1"/>
  <c r="AB324" i="1"/>
  <c r="AC324" i="1"/>
  <c r="AE324" i="1"/>
  <c r="AD324" i="1" s="1"/>
  <c r="AF324" i="1"/>
  <c r="AG324" i="1"/>
  <c r="AH324" i="1"/>
  <c r="AI324" i="1"/>
  <c r="AJ324" i="1"/>
  <c r="CP324" i="1"/>
  <c r="CQ324" i="1"/>
  <c r="CR324" i="1"/>
  <c r="Q324" i="1" s="1"/>
  <c r="CS324" i="1"/>
  <c r="CT324" i="1"/>
  <c r="S324" i="1" s="1"/>
  <c r="CU324" i="1"/>
  <c r="T324" i="1" s="1"/>
  <c r="CV324" i="1"/>
  <c r="CW324" i="1"/>
  <c r="CX324" i="1"/>
  <c r="W324" i="1" s="1"/>
  <c r="CY324" i="1"/>
  <c r="X324" i="1" s="1"/>
  <c r="CZ324" i="1"/>
  <c r="Y324" i="1" s="1"/>
  <c r="GL324" i="1"/>
  <c r="GN324" i="1"/>
  <c r="GP324" i="1"/>
  <c r="GV324" i="1"/>
  <c r="HC324" i="1"/>
  <c r="GX324" i="1" s="1"/>
  <c r="C325" i="1"/>
  <c r="D325" i="1"/>
  <c r="U325" i="1"/>
  <c r="G924" i="7" s="1"/>
  <c r="V325" i="1"/>
  <c r="G927" i="7" s="1"/>
  <c r="AC325" i="1"/>
  <c r="AE325" i="1"/>
  <c r="AD325" i="1" s="1"/>
  <c r="AF325" i="1"/>
  <c r="AG325" i="1"/>
  <c r="AH325" i="1"/>
  <c r="AI325" i="1"/>
  <c r="AJ325" i="1"/>
  <c r="CX325" i="1" s="1"/>
  <c r="W325" i="1" s="1"/>
  <c r="CQ325" i="1"/>
  <c r="CR325" i="1"/>
  <c r="CS325" i="1"/>
  <c r="CT325" i="1"/>
  <c r="CU325" i="1"/>
  <c r="T325" i="1" s="1"/>
  <c r="CV325" i="1"/>
  <c r="CW325" i="1"/>
  <c r="GL325" i="1"/>
  <c r="GN325" i="1"/>
  <c r="GP325" i="1"/>
  <c r="GV325" i="1"/>
  <c r="HC325" i="1"/>
  <c r="GX325" i="1" s="1"/>
  <c r="I326" i="1"/>
  <c r="P326" i="1"/>
  <c r="R326" i="1"/>
  <c r="CY326" i="1" s="1"/>
  <c r="X326" i="1" s="1"/>
  <c r="T326" i="1"/>
  <c r="AC326" i="1"/>
  <c r="AD326" i="1"/>
  <c r="AB326" i="1" s="1"/>
  <c r="AE326" i="1"/>
  <c r="AF326" i="1"/>
  <c r="AG326" i="1"/>
  <c r="AH326" i="1"/>
  <c r="AI326" i="1"/>
  <c r="AJ326" i="1"/>
  <c r="CX326" i="1" s="1"/>
  <c r="W326" i="1" s="1"/>
  <c r="CQ326" i="1"/>
  <c r="CR326" i="1"/>
  <c r="Q326" i="1" s="1"/>
  <c r="CS326" i="1"/>
  <c r="CT326" i="1"/>
  <c r="S326" i="1" s="1"/>
  <c r="CZ326" i="1" s="1"/>
  <c r="Y326" i="1" s="1"/>
  <c r="CU326" i="1"/>
  <c r="CV326" i="1"/>
  <c r="U326" i="1" s="1"/>
  <c r="CW326" i="1"/>
  <c r="V326" i="1" s="1"/>
  <c r="GL326" i="1"/>
  <c r="GN326" i="1"/>
  <c r="GP326" i="1"/>
  <c r="GV326" i="1"/>
  <c r="HC326" i="1"/>
  <c r="GX326" i="1" s="1"/>
  <c r="I327" i="1"/>
  <c r="P327" i="1"/>
  <c r="O327" i="1" s="1"/>
  <c r="Q327" i="1"/>
  <c r="U327" i="1"/>
  <c r="AC327" i="1"/>
  <c r="AD327" i="1"/>
  <c r="AE327" i="1"/>
  <c r="AF327" i="1"/>
  <c r="AB327" i="1" s="1"/>
  <c r="AG327" i="1"/>
  <c r="AH327" i="1"/>
  <c r="AI327" i="1"/>
  <c r="AJ327" i="1"/>
  <c r="CP327" i="1"/>
  <c r="CQ327" i="1"/>
  <c r="CR327" i="1"/>
  <c r="CS327" i="1"/>
  <c r="R327" i="1" s="1"/>
  <c r="CT327" i="1"/>
  <c r="S327" i="1" s="1"/>
  <c r="CU327" i="1"/>
  <c r="T327" i="1" s="1"/>
  <c r="CV327" i="1"/>
  <c r="CW327" i="1"/>
  <c r="V327" i="1" s="1"/>
  <c r="CX327" i="1"/>
  <c r="W327" i="1" s="1"/>
  <c r="CY327" i="1"/>
  <c r="X327" i="1" s="1"/>
  <c r="CZ327" i="1"/>
  <c r="Y327" i="1" s="1"/>
  <c r="GL327" i="1"/>
  <c r="GN327" i="1"/>
  <c r="GP327" i="1"/>
  <c r="GV327" i="1"/>
  <c r="HC327" i="1"/>
  <c r="GX327" i="1" s="1"/>
  <c r="B329" i="1"/>
  <c r="C329" i="1"/>
  <c r="C320" i="1" s="1"/>
  <c r="D329" i="1"/>
  <c r="F329" i="1"/>
  <c r="G329" i="1"/>
  <c r="G320" i="1" s="1"/>
  <c r="BX329" i="1"/>
  <c r="BX320" i="1" s="1"/>
  <c r="BY329" i="1"/>
  <c r="AP329" i="1" s="1"/>
  <c r="CK329" i="1"/>
  <c r="BB329" i="1" s="1"/>
  <c r="CL329" i="1"/>
  <c r="CL320" i="1" s="1"/>
  <c r="CM329" i="1"/>
  <c r="CM320" i="1" s="1"/>
  <c r="B359" i="1"/>
  <c r="B22" i="1" s="1"/>
  <c r="C359" i="1"/>
  <c r="C22" i="1" s="1"/>
  <c r="D359" i="1"/>
  <c r="D22" i="1" s="1"/>
  <c r="F359" i="1"/>
  <c r="F22" i="1" s="1"/>
  <c r="G359" i="1"/>
  <c r="G22" i="1" s="1"/>
  <c r="B389" i="1"/>
  <c r="B18" i="1" s="1"/>
  <c r="C389" i="1"/>
  <c r="C18" i="1" s="1"/>
  <c r="D389" i="1"/>
  <c r="D18" i="1" s="1"/>
  <c r="F389" i="1"/>
  <c r="F18" i="1" s="1"/>
  <c r="G389" i="1"/>
  <c r="G18" i="1" s="1"/>
  <c r="F12" i="6"/>
  <c r="G12" i="6"/>
  <c r="CD175" i="1" l="1"/>
  <c r="AU175" i="1" s="1"/>
  <c r="AB255" i="1"/>
  <c r="GM220" i="1"/>
  <c r="GO220" i="1" s="1"/>
  <c r="AB213" i="1"/>
  <c r="AB32" i="1"/>
  <c r="GM324" i="1"/>
  <c r="GO324" i="1" s="1"/>
  <c r="O239" i="1"/>
  <c r="GM239" i="1" s="1"/>
  <c r="GO239" i="1" s="1"/>
  <c r="AB97" i="1"/>
  <c r="AW917" i="7"/>
  <c r="AN917" i="7"/>
  <c r="AW748" i="7"/>
  <c r="AN748" i="7"/>
  <c r="L771" i="7"/>
  <c r="AW771" i="7" s="1"/>
  <c r="L798" i="7"/>
  <c r="AW798" i="7" s="1"/>
  <c r="AB234" i="1"/>
  <c r="CZ40" i="1"/>
  <c r="Y40" i="1" s="1"/>
  <c r="BA138" i="7" s="1"/>
  <c r="L137" i="7" s="1"/>
  <c r="L615" i="7"/>
  <c r="AN615" i="7" s="1"/>
  <c r="AB219" i="1"/>
  <c r="L785" i="7"/>
  <c r="AN785" i="7" s="1"/>
  <c r="L708" i="7"/>
  <c r="AW708" i="7" s="1"/>
  <c r="L727" i="7"/>
  <c r="AW727" i="7" s="1"/>
  <c r="L634" i="7"/>
  <c r="AW634" i="7" s="1"/>
  <c r="AB209" i="1"/>
  <c r="AB84" i="1"/>
  <c r="BZ45" i="1"/>
  <c r="CG45" i="1" s="1"/>
  <c r="L652" i="7"/>
  <c r="AW652" i="7" s="1"/>
  <c r="L666" i="7"/>
  <c r="L938" i="7"/>
  <c r="L812" i="7"/>
  <c r="AW812" i="7" s="1"/>
  <c r="L592" i="7"/>
  <c r="AW592" i="7" s="1"/>
  <c r="G73" i="7"/>
  <c r="AN91" i="7"/>
  <c r="AW91" i="7"/>
  <c r="G558" i="7"/>
  <c r="G89" i="7"/>
  <c r="AT693" i="7"/>
  <c r="L675" i="7"/>
  <c r="AO693" i="7" s="1"/>
  <c r="L717" i="7"/>
  <c r="AN749" i="7"/>
  <c r="AW749" i="7"/>
  <c r="G825" i="7"/>
  <c r="AW916" i="7"/>
  <c r="AN916" i="7"/>
  <c r="J151" i="7"/>
  <c r="L162" i="7"/>
  <c r="AW171" i="7" s="1"/>
  <c r="G215" i="7"/>
  <c r="J123" i="7"/>
  <c r="L190" i="7"/>
  <c r="AT244" i="7"/>
  <c r="G254" i="7"/>
  <c r="G256" i="7"/>
  <c r="AN280" i="7"/>
  <c r="J314" i="7"/>
  <c r="J315" i="7"/>
  <c r="J334" i="7"/>
  <c r="J335" i="7"/>
  <c r="J338" i="7"/>
  <c r="G353" i="7"/>
  <c r="G355" i="7"/>
  <c r="G583" i="7"/>
  <c r="AT639" i="7"/>
  <c r="L625" i="7"/>
  <c r="AO639" i="7" s="1"/>
  <c r="AW747" i="7"/>
  <c r="AN747" i="7"/>
  <c r="L327" i="7"/>
  <c r="AO343" i="7" s="1"/>
  <c r="K369" i="7"/>
  <c r="I369" i="7" s="1"/>
  <c r="AW369" i="7"/>
  <c r="AN369" i="7"/>
  <c r="G477" i="7"/>
  <c r="AW665" i="7"/>
  <c r="AN665" i="7"/>
  <c r="J506" i="7"/>
  <c r="J511" i="7"/>
  <c r="J563" i="7"/>
  <c r="J631" i="7"/>
  <c r="J88" i="7"/>
  <c r="J214" i="7"/>
  <c r="J253" i="7"/>
  <c r="J280" i="7"/>
  <c r="J311" i="7"/>
  <c r="L313" i="7"/>
  <c r="AW320" i="7" s="1"/>
  <c r="G332" i="7"/>
  <c r="J339" i="7"/>
  <c r="G357" i="7"/>
  <c r="I371" i="7"/>
  <c r="J490" i="7"/>
  <c r="J586" i="7"/>
  <c r="AN591" i="7"/>
  <c r="G604" i="7"/>
  <c r="L601" i="7"/>
  <c r="AO619" i="7" s="1"/>
  <c r="G628" i="7"/>
  <c r="J635" i="7"/>
  <c r="J683" i="7"/>
  <c r="J749" i="7"/>
  <c r="G764" i="7"/>
  <c r="J768" i="7"/>
  <c r="J781" i="7"/>
  <c r="AW799" i="7"/>
  <c r="L909" i="7"/>
  <c r="AW921" i="7" s="1"/>
  <c r="J933" i="7"/>
  <c r="J609" i="7"/>
  <c r="L74" i="7"/>
  <c r="AW81" i="7" s="1"/>
  <c r="L184" i="7" s="1"/>
  <c r="L182" i="7" s="1"/>
  <c r="G124" i="7"/>
  <c r="J149" i="7"/>
  <c r="J166" i="7"/>
  <c r="J260" i="7"/>
  <c r="J261" i="7"/>
  <c r="J263" i="7"/>
  <c r="G330" i="7"/>
  <c r="L358" i="7"/>
  <c r="AW367" i="7" s="1"/>
  <c r="I392" i="7"/>
  <c r="L443" i="7"/>
  <c r="L535" i="7"/>
  <c r="J591" i="7"/>
  <c r="J648" i="7"/>
  <c r="J663" i="7"/>
  <c r="L681" i="7"/>
  <c r="AW693" i="7" s="1"/>
  <c r="G720" i="7"/>
  <c r="G739" i="7"/>
  <c r="G741" i="7"/>
  <c r="J745" i="7"/>
  <c r="J796" i="7"/>
  <c r="BK799" i="7"/>
  <c r="AN813" i="7"/>
  <c r="L822" i="7"/>
  <c r="AO832" i="7" s="1"/>
  <c r="G931" i="7"/>
  <c r="L110" i="7"/>
  <c r="AR115" i="7"/>
  <c r="L112" i="7" s="1"/>
  <c r="AR129" i="7"/>
  <c r="L126" i="7" s="1"/>
  <c r="AR171" i="7"/>
  <c r="L168" i="7" s="1"/>
  <c r="L167" i="7"/>
  <c r="AT129" i="7"/>
  <c r="L987" i="7" s="1"/>
  <c r="L121" i="7"/>
  <c r="AO129" i="7" s="1"/>
  <c r="AR155" i="7"/>
  <c r="L152" i="7" s="1"/>
  <c r="L291" i="7"/>
  <c r="AT304" i="7"/>
  <c r="L316" i="7"/>
  <c r="AT367" i="7"/>
  <c r="AR81" i="7"/>
  <c r="AR95" i="7"/>
  <c r="L92" i="7" s="1"/>
  <c r="L100" i="7"/>
  <c r="AN101" i="7"/>
  <c r="L134" i="7"/>
  <c r="AR229" i="7"/>
  <c r="L219" i="7"/>
  <c r="AW229" i="7" s="1"/>
  <c r="L991" i="7" s="1"/>
  <c r="L989" i="7" s="1"/>
  <c r="L239" i="7"/>
  <c r="AR244" i="7"/>
  <c r="L241" i="7" s="1"/>
  <c r="AW300" i="7"/>
  <c r="AR497" i="7"/>
  <c r="AN614" i="7"/>
  <c r="AW614" i="7"/>
  <c r="L70" i="7"/>
  <c r="AO81" i="7" s="1"/>
  <c r="AR138" i="7"/>
  <c r="L135" i="7" s="1"/>
  <c r="AW240" i="7"/>
  <c r="AW265" i="7"/>
  <c r="AR320" i="7"/>
  <c r="L317" i="7" s="1"/>
  <c r="AT343" i="7"/>
  <c r="AR367" i="7"/>
  <c r="L364" i="7" s="1"/>
  <c r="L90" i="7"/>
  <c r="L143" i="7"/>
  <c r="AO155" i="7" s="1"/>
  <c r="L212" i="7"/>
  <c r="AO229" i="7" s="1"/>
  <c r="AR269" i="7"/>
  <c r="L264" i="7"/>
  <c r="AT269" i="7"/>
  <c r="L279" i="7"/>
  <c r="AR284" i="7"/>
  <c r="L281" i="7" s="1"/>
  <c r="AR304" i="7"/>
  <c r="AR343" i="7"/>
  <c r="L340" i="7" s="1"/>
  <c r="AW339" i="7"/>
  <c r="J360" i="7"/>
  <c r="L363" i="7"/>
  <c r="AN392" i="7"/>
  <c r="BB392" i="7"/>
  <c r="L644" i="7"/>
  <c r="AW656" i="7" s="1"/>
  <c r="G678" i="7"/>
  <c r="G680" i="7"/>
  <c r="L383" i="7"/>
  <c r="J384" i="7"/>
  <c r="BB390" i="7"/>
  <c r="AN390" i="7"/>
  <c r="L411" i="7"/>
  <c r="L489" i="7"/>
  <c r="AW497" i="7" s="1"/>
  <c r="L504" i="7"/>
  <c r="AO516" i="7" s="1"/>
  <c r="L523" i="7" s="1"/>
  <c r="AR569" i="7"/>
  <c r="L579" i="7"/>
  <c r="G606" i="7"/>
  <c r="L664" i="7"/>
  <c r="L709" i="7"/>
  <c r="L698" i="7"/>
  <c r="BK800" i="7"/>
  <c r="L885" i="7" s="1"/>
  <c r="L883" i="7" s="1"/>
  <c r="AW800" i="7"/>
  <c r="AN800" i="7"/>
  <c r="AR832" i="7"/>
  <c r="L828" i="7"/>
  <c r="AW937" i="7"/>
  <c r="AN937" i="7"/>
  <c r="J510" i="7"/>
  <c r="L529" i="7"/>
  <c r="L527" i="7" s="1"/>
  <c r="G581" i="7"/>
  <c r="L584" i="7"/>
  <c r="AW596" i="7" s="1"/>
  <c r="J589" i="7"/>
  <c r="AR619" i="7"/>
  <c r="L616" i="7" s="1"/>
  <c r="L613" i="7"/>
  <c r="J614" i="7"/>
  <c r="AR693" i="7"/>
  <c r="L690" i="7" s="1"/>
  <c r="L687" i="7"/>
  <c r="AT921" i="7"/>
  <c r="L951" i="7" s="1"/>
  <c r="L903" i="7"/>
  <c r="L915" i="7" s="1"/>
  <c r="J381" i="7"/>
  <c r="AR388" i="7"/>
  <c r="L385" i="7" s="1"/>
  <c r="K390" i="7"/>
  <c r="I390" i="7" s="1"/>
  <c r="L465" i="7"/>
  <c r="AR469" i="7"/>
  <c r="AR482" i="7"/>
  <c r="AT482" i="7"/>
  <c r="L525" i="7" s="1"/>
  <c r="AR516" i="7"/>
  <c r="L513" i="7" s="1"/>
  <c r="L508" i="7"/>
  <c r="AW516" i="7" s="1"/>
  <c r="G560" i="7"/>
  <c r="L564" i="7"/>
  <c r="AR639" i="7"/>
  <c r="L636" i="7" s="1"/>
  <c r="L633" i="7"/>
  <c r="AR656" i="7"/>
  <c r="L653" i="7" s="1"/>
  <c r="L650" i="7"/>
  <c r="AN688" i="7"/>
  <c r="AW688" i="7"/>
  <c r="AW707" i="7"/>
  <c r="AN707" i="7"/>
  <c r="L759" i="7"/>
  <c r="AT775" i="7"/>
  <c r="L772" i="7" s="1"/>
  <c r="L797" i="7"/>
  <c r="AR804" i="7"/>
  <c r="L801" i="7" s="1"/>
  <c r="AR942" i="7"/>
  <c r="L939" i="7" s="1"/>
  <c r="AW938" i="7"/>
  <c r="AN938" i="7"/>
  <c r="J685" i="7"/>
  <c r="L725" i="7"/>
  <c r="AO731" i="7"/>
  <c r="G762" i="7"/>
  <c r="J767" i="7"/>
  <c r="AR790" i="7"/>
  <c r="L787" i="7" s="1"/>
  <c r="L784" i="7"/>
  <c r="L780" i="7"/>
  <c r="L932" i="7"/>
  <c r="AW942" i="7" s="1"/>
  <c r="L1034" i="7"/>
  <c r="L1031" i="7" s="1"/>
  <c r="L702" i="7"/>
  <c r="AW712" i="7" s="1"/>
  <c r="AW726" i="7"/>
  <c r="AN726" i="7"/>
  <c r="L728" i="7"/>
  <c r="AT754" i="7"/>
  <c r="L751" i="7" s="1"/>
  <c r="L736" i="7"/>
  <c r="AW770" i="7"/>
  <c r="AN770" i="7"/>
  <c r="AW786" i="7"/>
  <c r="AN786" i="7"/>
  <c r="AT832" i="7"/>
  <c r="AR921" i="7"/>
  <c r="L769" i="7"/>
  <c r="L811" i="7"/>
  <c r="AR817" i="7"/>
  <c r="L814" i="7" s="1"/>
  <c r="AB225" i="1"/>
  <c r="AB91" i="1"/>
  <c r="CY40" i="1"/>
  <c r="X40" i="1" s="1"/>
  <c r="AZ138" i="7" s="1"/>
  <c r="L136" i="7" s="1"/>
  <c r="K138" i="7" s="1"/>
  <c r="I138" i="7" s="1"/>
  <c r="AB39" i="1"/>
  <c r="AB37" i="1"/>
  <c r="AB248" i="1"/>
  <c r="AB172" i="1"/>
  <c r="AB79" i="1"/>
  <c r="AB216" i="1"/>
  <c r="CD168" i="1"/>
  <c r="AB82" i="1"/>
  <c r="AB43" i="1"/>
  <c r="CD45" i="1"/>
  <c r="AB242" i="1"/>
  <c r="AI175" i="1"/>
  <c r="AI168" i="1" s="1"/>
  <c r="AB88" i="1"/>
  <c r="AB86" i="1"/>
  <c r="AB35" i="1"/>
  <c r="CB329" i="1"/>
  <c r="AS329" i="1" s="1"/>
  <c r="AB325" i="1"/>
  <c r="AH329" i="1"/>
  <c r="U329" i="1" s="1"/>
  <c r="AB322" i="1"/>
  <c r="AB228" i="1"/>
  <c r="GM218" i="1"/>
  <c r="GO218" i="1" s="1"/>
  <c r="AB173" i="1"/>
  <c r="BZ175" i="1"/>
  <c r="CI175" i="1" s="1"/>
  <c r="AB94" i="1"/>
  <c r="AP320" i="1"/>
  <c r="F338" i="1"/>
  <c r="CZ323" i="1"/>
  <c r="Y323" i="1" s="1"/>
  <c r="CP254" i="1"/>
  <c r="O254" i="1" s="1"/>
  <c r="GM251" i="1"/>
  <c r="BB320" i="1"/>
  <c r="F342" i="1"/>
  <c r="CY241" i="1"/>
  <c r="X241" i="1" s="1"/>
  <c r="CZ241" i="1"/>
  <c r="Y241" i="1" s="1"/>
  <c r="AI329" i="1"/>
  <c r="AJ329" i="1"/>
  <c r="CP247" i="1"/>
  <c r="O247" i="1" s="1"/>
  <c r="BA329" i="1"/>
  <c r="CJ320" i="1"/>
  <c r="GM241" i="1"/>
  <c r="GO241" i="1" s="1"/>
  <c r="CY238" i="1"/>
  <c r="X238" i="1" s="1"/>
  <c r="CP238" i="1"/>
  <c r="O238" i="1" s="1"/>
  <c r="CZ238" i="1"/>
  <c r="Y238" i="1" s="1"/>
  <c r="GM327" i="1"/>
  <c r="GO327" i="1" s="1"/>
  <c r="GM233" i="1"/>
  <c r="GO233" i="1" s="1"/>
  <c r="P230" i="1"/>
  <c r="GX230" i="1"/>
  <c r="CY226" i="1"/>
  <c r="X226" i="1" s="1"/>
  <c r="GM226" i="1" s="1"/>
  <c r="GO226" i="1" s="1"/>
  <c r="CZ226" i="1"/>
  <c r="Y226" i="1" s="1"/>
  <c r="CU80" i="3"/>
  <c r="CV80" i="3"/>
  <c r="U94" i="1" s="1"/>
  <c r="G348" i="7" s="1"/>
  <c r="CX88" i="3"/>
  <c r="CX80" i="3"/>
  <c r="CW83" i="3"/>
  <c r="CX85" i="3"/>
  <c r="BD329" i="1"/>
  <c r="T323" i="1"/>
  <c r="CD329" i="1"/>
  <c r="BZ329" i="1"/>
  <c r="CK320" i="1"/>
  <c r="BD288" i="1"/>
  <c r="BB258" i="1"/>
  <c r="S256" i="1"/>
  <c r="W256" i="1"/>
  <c r="W244" i="1"/>
  <c r="S244" i="1"/>
  <c r="AB241" i="1"/>
  <c r="AB237" i="1"/>
  <c r="CZ232" i="1"/>
  <c r="Y232" i="1" s="1"/>
  <c r="GM224" i="1"/>
  <c r="GO224" i="1" s="1"/>
  <c r="FR223" i="1"/>
  <c r="BY258" i="1" s="1"/>
  <c r="CP223" i="1"/>
  <c r="O223" i="1" s="1"/>
  <c r="GM223" i="1" s="1"/>
  <c r="AB222" i="1"/>
  <c r="R221" i="1"/>
  <c r="S221" i="1"/>
  <c r="GX94" i="1"/>
  <c r="W94" i="1"/>
  <c r="AO329" i="1"/>
  <c r="CY229" i="1"/>
  <c r="X229" i="1" s="1"/>
  <c r="CZ229" i="1"/>
  <c r="Y229" i="1" s="1"/>
  <c r="CP326" i="1"/>
  <c r="O326" i="1" s="1"/>
  <c r="GM326" i="1" s="1"/>
  <c r="GO326" i="1" s="1"/>
  <c r="CZ254" i="1"/>
  <c r="Y254" i="1" s="1"/>
  <c r="CZ247" i="1"/>
  <c r="Y247" i="1" s="1"/>
  <c r="GX244" i="1"/>
  <c r="GM244" i="1" s="1"/>
  <c r="GO244" i="1" s="1"/>
  <c r="GX243" i="1"/>
  <c r="S243" i="1"/>
  <c r="W243" i="1"/>
  <c r="R243" i="1"/>
  <c r="CY240" i="1"/>
  <c r="X240" i="1" s="1"/>
  <c r="GM240" i="1" s="1"/>
  <c r="GO240" i="1" s="1"/>
  <c r="GX235" i="1"/>
  <c r="S235" i="1"/>
  <c r="W235" i="1"/>
  <c r="R235" i="1"/>
  <c r="U230" i="1"/>
  <c r="Q230" i="1"/>
  <c r="V230" i="1"/>
  <c r="CP221" i="1"/>
  <c r="O221" i="1" s="1"/>
  <c r="BZ258" i="1"/>
  <c r="CD258" i="1"/>
  <c r="AG168" i="1"/>
  <c r="T175" i="1"/>
  <c r="GM96" i="1"/>
  <c r="GN96" i="1" s="1"/>
  <c r="CP250" i="1"/>
  <c r="O250" i="1" s="1"/>
  <c r="GM250" i="1" s="1"/>
  <c r="CY323" i="1"/>
  <c r="X323" i="1" s="1"/>
  <c r="GM323" i="1" s="1"/>
  <c r="GO323" i="1" s="1"/>
  <c r="AG329" i="1"/>
  <c r="AB252" i="1"/>
  <c r="AB251" i="1"/>
  <c r="AB245" i="1"/>
  <c r="U244" i="1"/>
  <c r="Q244" i="1"/>
  <c r="AB238" i="1"/>
  <c r="CP232" i="1"/>
  <c r="O232" i="1" s="1"/>
  <c r="GM232" i="1" s="1"/>
  <c r="GO232" i="1" s="1"/>
  <c r="AB231" i="1"/>
  <c r="T230" i="1"/>
  <c r="R230" i="1"/>
  <c r="CP229" i="1"/>
  <c r="O229" i="1" s="1"/>
  <c r="V221" i="1"/>
  <c r="T221" i="1"/>
  <c r="AG258" i="1" s="1"/>
  <c r="CY217" i="1"/>
  <c r="X217" i="1" s="1"/>
  <c r="GM217" i="1" s="1"/>
  <c r="GO217" i="1" s="1"/>
  <c r="CZ217" i="1"/>
  <c r="Y217" i="1" s="1"/>
  <c r="CJ258" i="1"/>
  <c r="BA175" i="1"/>
  <c r="CJ168" i="1"/>
  <c r="AU168" i="1"/>
  <c r="F194" i="1"/>
  <c r="CY87" i="1"/>
  <c r="X87" i="1" s="1"/>
  <c r="CZ87" i="1"/>
  <c r="Y87" i="1" s="1"/>
  <c r="BC258" i="1"/>
  <c r="U221" i="1"/>
  <c r="S214" i="1"/>
  <c r="W214" i="1"/>
  <c r="AJ258" i="1" s="1"/>
  <c r="P210" i="1"/>
  <c r="U210" i="1"/>
  <c r="CZ93" i="1"/>
  <c r="Y93" i="1" s="1"/>
  <c r="CY93" i="1"/>
  <c r="X93" i="1" s="1"/>
  <c r="GM93" i="1" s="1"/>
  <c r="GN93" i="1" s="1"/>
  <c r="CP92" i="1"/>
  <c r="O92" i="1" s="1"/>
  <c r="CC102" i="1"/>
  <c r="GX80" i="1"/>
  <c r="V80" i="1"/>
  <c r="CD102" i="1"/>
  <c r="GM215" i="1"/>
  <c r="GO215" i="1" s="1"/>
  <c r="BC175" i="1"/>
  <c r="BB77" i="1"/>
  <c r="F115" i="1"/>
  <c r="CP98" i="1"/>
  <c r="O98" i="1" s="1"/>
  <c r="GM98" i="1" s="1"/>
  <c r="GN98" i="1" s="1"/>
  <c r="CP95" i="1"/>
  <c r="O95" i="1" s="1"/>
  <c r="GM95" i="1" s="1"/>
  <c r="GN95" i="1" s="1"/>
  <c r="CZ92" i="1"/>
  <c r="Y92" i="1" s="1"/>
  <c r="CY92" i="1"/>
  <c r="X92" i="1" s="1"/>
  <c r="R89" i="1"/>
  <c r="GX89" i="1"/>
  <c r="P89" i="1"/>
  <c r="CP87" i="1"/>
  <c r="O87" i="1" s="1"/>
  <c r="DI198" i="3"/>
  <c r="DG198" i="3"/>
  <c r="DF198" i="3"/>
  <c r="DH198" i="3"/>
  <c r="BC329" i="1"/>
  <c r="AO258" i="1"/>
  <c r="GN99" i="1"/>
  <c r="HD99" i="1"/>
  <c r="CM102" i="1" s="1"/>
  <c r="Q89" i="1"/>
  <c r="U89" i="1"/>
  <c r="CY83" i="1"/>
  <c r="X83" i="1" s="1"/>
  <c r="CZ83" i="1"/>
  <c r="Y83" i="1" s="1"/>
  <c r="CP83" i="1"/>
  <c r="O83" i="1" s="1"/>
  <c r="CM30" i="1"/>
  <c r="BD45" i="1"/>
  <c r="DI228" i="3"/>
  <c r="DG228" i="3"/>
  <c r="DF228" i="3"/>
  <c r="DH228" i="3"/>
  <c r="AO175" i="1"/>
  <c r="AB171" i="1"/>
  <c r="AJ175" i="1"/>
  <c r="CZ98" i="1"/>
  <c r="Y98" i="1" s="1"/>
  <c r="AB96" i="1"/>
  <c r="AB90" i="1"/>
  <c r="AB83" i="1"/>
  <c r="Q80" i="1"/>
  <c r="CP80" i="1" s="1"/>
  <c r="O80" i="1" s="1"/>
  <c r="U80" i="1"/>
  <c r="BC30" i="1"/>
  <c r="F61" i="1"/>
  <c r="CY42" i="1"/>
  <c r="X42" i="1" s="1"/>
  <c r="CZ42" i="1"/>
  <c r="Y42" i="1" s="1"/>
  <c r="AB38" i="1"/>
  <c r="W36" i="1"/>
  <c r="DG220" i="3"/>
  <c r="DI220" i="3"/>
  <c r="DF220" i="3"/>
  <c r="DJ220" i="3" s="1"/>
  <c r="DH220" i="3"/>
  <c r="DG188" i="3"/>
  <c r="DH188" i="3"/>
  <c r="DF188" i="3"/>
  <c r="DI188" i="3"/>
  <c r="DF174" i="3"/>
  <c r="DJ174" i="3" s="1"/>
  <c r="DG174" i="3"/>
  <c r="DI174" i="3"/>
  <c r="DH174" i="3"/>
  <c r="DI152" i="3"/>
  <c r="DF152" i="3"/>
  <c r="DJ152" i="3" s="1"/>
  <c r="DG152" i="3"/>
  <c r="DH152" i="3"/>
  <c r="DH143" i="3"/>
  <c r="DI143" i="3"/>
  <c r="DF143" i="3"/>
  <c r="DJ143" i="3" s="1"/>
  <c r="DG143" i="3"/>
  <c r="BX168" i="1"/>
  <c r="BD168" i="1"/>
  <c r="F111" i="1"/>
  <c r="T94" i="1"/>
  <c r="AG102" i="1" s="1"/>
  <c r="AB87" i="1"/>
  <c r="S85" i="1"/>
  <c r="W85" i="1"/>
  <c r="CP81" i="1"/>
  <c r="O81" i="1" s="1"/>
  <c r="S80" i="1"/>
  <c r="W80" i="1"/>
  <c r="CP34" i="1"/>
  <c r="O34" i="1" s="1"/>
  <c r="DG214" i="3"/>
  <c r="DI214" i="3"/>
  <c r="DF214" i="3"/>
  <c r="DJ214" i="3" s="1"/>
  <c r="DH214" i="3"/>
  <c r="S89" i="1"/>
  <c r="W89" i="1"/>
  <c r="CZ81" i="1"/>
  <c r="Y81" i="1" s="1"/>
  <c r="CY81" i="1"/>
  <c r="X81" i="1" s="1"/>
  <c r="BZ102" i="1"/>
  <c r="CJ102" i="1"/>
  <c r="CP42" i="1"/>
  <c r="O42" i="1" s="1"/>
  <c r="CY36" i="1"/>
  <c r="X36" i="1" s="1"/>
  <c r="CZ36" i="1"/>
  <c r="Y36" i="1" s="1"/>
  <c r="CZ34" i="1"/>
  <c r="Y34" i="1" s="1"/>
  <c r="CY34" i="1"/>
  <c r="X34" i="1" s="1"/>
  <c r="DH217" i="3"/>
  <c r="DF217" i="3"/>
  <c r="DJ217" i="3" s="1"/>
  <c r="DG217" i="3"/>
  <c r="DI217" i="3"/>
  <c r="AB42" i="1"/>
  <c r="AB41" i="1"/>
  <c r="GX36" i="1"/>
  <c r="T36" i="1"/>
  <c r="AG45" i="1" s="1"/>
  <c r="AJ45" i="1"/>
  <c r="DF234" i="3"/>
  <c r="DJ234" i="3" s="1"/>
  <c r="DH234" i="3"/>
  <c r="DG234" i="3"/>
  <c r="DI234" i="3"/>
  <c r="DH232" i="3"/>
  <c r="DF232" i="3"/>
  <c r="DJ232" i="3" s="1"/>
  <c r="DG232" i="3"/>
  <c r="DG229" i="3"/>
  <c r="DI229" i="3"/>
  <c r="DF229" i="3"/>
  <c r="DH229" i="3"/>
  <c r="DI218" i="3"/>
  <c r="DG218" i="3"/>
  <c r="Q252" i="1" s="1"/>
  <c r="DF218" i="3"/>
  <c r="DH218" i="3"/>
  <c r="DF209" i="3"/>
  <c r="DJ209" i="3" s="1"/>
  <c r="DH209" i="3"/>
  <c r="DG209" i="3"/>
  <c r="DI209" i="3"/>
  <c r="DI204" i="3"/>
  <c r="DG204" i="3"/>
  <c r="DF204" i="3"/>
  <c r="DJ204" i="3" s="1"/>
  <c r="DF203" i="3"/>
  <c r="DJ203" i="3" s="1"/>
  <c r="DH203" i="3"/>
  <c r="DI203" i="3"/>
  <c r="DF200" i="3"/>
  <c r="DH200" i="3"/>
  <c r="DG200" i="3"/>
  <c r="DI200" i="3"/>
  <c r="DF195" i="3"/>
  <c r="DJ195" i="3" s="1"/>
  <c r="DH195" i="3"/>
  <c r="DG195" i="3"/>
  <c r="DI195" i="3"/>
  <c r="CW190" i="3"/>
  <c r="V237" i="1" s="1"/>
  <c r="G737" i="7" s="1"/>
  <c r="CX190" i="3"/>
  <c r="DI172" i="3"/>
  <c r="DJ172" i="3" s="1"/>
  <c r="DF172" i="3"/>
  <c r="DG172" i="3"/>
  <c r="DH172" i="3"/>
  <c r="DI170" i="3"/>
  <c r="DF170" i="3"/>
  <c r="DJ170" i="3" s="1"/>
  <c r="DG170" i="3"/>
  <c r="DH170" i="3"/>
  <c r="DH132" i="3"/>
  <c r="DI132" i="3"/>
  <c r="DF132" i="3"/>
  <c r="DJ132" i="3" s="1"/>
  <c r="DG132" i="3"/>
  <c r="DI101" i="3"/>
  <c r="DF101" i="3"/>
  <c r="DJ101" i="3" s="1"/>
  <c r="DH101" i="3"/>
  <c r="DG101" i="3"/>
  <c r="DH97" i="3"/>
  <c r="R171" i="1" s="1"/>
  <c r="DI97" i="3"/>
  <c r="DG97" i="3"/>
  <c r="DF97" i="3"/>
  <c r="CX86" i="3"/>
  <c r="BB175" i="1"/>
  <c r="AP175" i="1"/>
  <c r="CM168" i="1"/>
  <c r="AO102" i="1"/>
  <c r="F49" i="1"/>
  <c r="GX38" i="1"/>
  <c r="T38" i="1"/>
  <c r="P38" i="1"/>
  <c r="CP38" i="1" s="1"/>
  <c r="O38" i="1" s="1"/>
  <c r="GM38" i="1" s="1"/>
  <c r="GN38" i="1" s="1"/>
  <c r="DH238" i="3"/>
  <c r="DF238" i="3"/>
  <c r="DG238" i="3"/>
  <c r="DH236" i="3"/>
  <c r="DF236" i="3"/>
  <c r="DJ236" i="3" s="1"/>
  <c r="DG236" i="3"/>
  <c r="DI236" i="3"/>
  <c r="DI223" i="3"/>
  <c r="DG223" i="3"/>
  <c r="DF223" i="3"/>
  <c r="DH223" i="3"/>
  <c r="CX213" i="3"/>
  <c r="CV213" i="3"/>
  <c r="U248" i="1" s="1"/>
  <c r="G793" i="7" s="1"/>
  <c r="DH211" i="3"/>
  <c r="DF211" i="3"/>
  <c r="DJ211" i="3" s="1"/>
  <c r="DG211" i="3"/>
  <c r="DI211" i="3"/>
  <c r="DG206" i="3"/>
  <c r="DI206" i="3"/>
  <c r="DF206" i="3"/>
  <c r="DJ206" i="3" s="1"/>
  <c r="DI196" i="3"/>
  <c r="DH196" i="3"/>
  <c r="DF196" i="3"/>
  <c r="DJ196" i="3" s="1"/>
  <c r="DG196" i="3"/>
  <c r="CW173" i="3"/>
  <c r="V231" i="1" s="1"/>
  <c r="G699" i="7" s="1"/>
  <c r="CX173" i="3"/>
  <c r="CV171" i="3"/>
  <c r="U231" i="1" s="1"/>
  <c r="G696" i="7" s="1"/>
  <c r="CX171" i="3"/>
  <c r="DI142" i="3"/>
  <c r="DF142" i="3"/>
  <c r="DJ142" i="3" s="1"/>
  <c r="DG142" i="3"/>
  <c r="DH142" i="3"/>
  <c r="DI119" i="3"/>
  <c r="DF119" i="3"/>
  <c r="DG119" i="3"/>
  <c r="DJ119" i="3" s="1"/>
  <c r="DH119" i="3"/>
  <c r="DH129" i="3"/>
  <c r="DI129" i="3"/>
  <c r="DF129" i="3"/>
  <c r="DG129" i="3"/>
  <c r="DH120" i="3"/>
  <c r="DI120" i="3"/>
  <c r="DF120" i="3"/>
  <c r="DJ120" i="3" s="1"/>
  <c r="DG120" i="3"/>
  <c r="BC102" i="1"/>
  <c r="CC45" i="1"/>
  <c r="U36" i="1"/>
  <c r="P36" i="1"/>
  <c r="CP36" i="1" s="1"/>
  <c r="O36" i="1" s="1"/>
  <c r="GM36" i="1" s="1"/>
  <c r="GN36" i="1" s="1"/>
  <c r="AB34" i="1"/>
  <c r="AB33" i="1"/>
  <c r="CJ45" i="1"/>
  <c r="DH244" i="3"/>
  <c r="DF244" i="3"/>
  <c r="DJ244" i="3" s="1"/>
  <c r="DG244" i="3"/>
  <c r="DG241" i="3"/>
  <c r="DI241" i="3"/>
  <c r="DF241" i="3"/>
  <c r="DJ241" i="3" s="1"/>
  <c r="DH241" i="3"/>
  <c r="DG225" i="3"/>
  <c r="DI225" i="3"/>
  <c r="DF225" i="3"/>
  <c r="DJ225" i="3" s="1"/>
  <c r="DH225" i="3"/>
  <c r="DG222" i="3"/>
  <c r="Q255" i="1" s="1"/>
  <c r="DI222" i="3"/>
  <c r="DF222" i="3"/>
  <c r="DG203" i="3"/>
  <c r="DI184" i="3"/>
  <c r="DG184" i="3"/>
  <c r="DF184" i="3"/>
  <c r="DJ184" i="3" s="1"/>
  <c r="DF183" i="3"/>
  <c r="DJ183" i="3" s="1"/>
  <c r="DG183" i="3"/>
  <c r="DI183" i="3"/>
  <c r="DH183" i="3"/>
  <c r="DF178" i="3"/>
  <c r="DJ178" i="3" s="1"/>
  <c r="DG178" i="3"/>
  <c r="DI178" i="3"/>
  <c r="DH178" i="3"/>
  <c r="DH153" i="3"/>
  <c r="DI153" i="3"/>
  <c r="DF153" i="3"/>
  <c r="DJ153" i="3" s="1"/>
  <c r="DG153" i="3"/>
  <c r="DI131" i="3"/>
  <c r="DF131" i="3"/>
  <c r="DJ131" i="3" s="1"/>
  <c r="DG131" i="3"/>
  <c r="DH131" i="3"/>
  <c r="CW118" i="3"/>
  <c r="V213" i="1" s="1"/>
  <c r="G579" i="7" s="1"/>
  <c r="CX118" i="3"/>
  <c r="DI117" i="3"/>
  <c r="DJ117" i="3" s="1"/>
  <c r="DF117" i="3"/>
  <c r="DG117" i="3"/>
  <c r="BB45" i="1"/>
  <c r="AP45" i="1"/>
  <c r="CU14" i="3"/>
  <c r="CW16" i="3"/>
  <c r="V39" i="1" s="1"/>
  <c r="CV14" i="3"/>
  <c r="U39" i="1" s="1"/>
  <c r="G119" i="7" s="1"/>
  <c r="CX15" i="3"/>
  <c r="DG245" i="3"/>
  <c r="DI245" i="3"/>
  <c r="DI243" i="3"/>
  <c r="DG243" i="3"/>
  <c r="DI237" i="3"/>
  <c r="DG237" i="3"/>
  <c r="Q325" i="1" s="1"/>
  <c r="DG233" i="3"/>
  <c r="DI233" i="3"/>
  <c r="DI231" i="3"/>
  <c r="DG231" i="3"/>
  <c r="DI216" i="3"/>
  <c r="DG216" i="3"/>
  <c r="DG208" i="3"/>
  <c r="DI208" i="3"/>
  <c r="DH207" i="3"/>
  <c r="R245" i="1" s="1"/>
  <c r="DF207" i="3"/>
  <c r="P245" i="1" s="1"/>
  <c r="DH205" i="3"/>
  <c r="DF205" i="3"/>
  <c r="DJ205" i="3" s="1"/>
  <c r="DH199" i="3"/>
  <c r="DF199" i="3"/>
  <c r="DI192" i="3"/>
  <c r="DG192" i="3"/>
  <c r="DG186" i="3"/>
  <c r="DH186" i="3"/>
  <c r="CV116" i="3"/>
  <c r="U213" i="1" s="1"/>
  <c r="G576" i="7" s="1"/>
  <c r="CX116" i="3"/>
  <c r="DI115" i="3"/>
  <c r="DF115" i="3"/>
  <c r="DJ115" i="3" s="1"/>
  <c r="DG115" i="3"/>
  <c r="DH104" i="3"/>
  <c r="DG104" i="3"/>
  <c r="DF104" i="3"/>
  <c r="DI104" i="3"/>
  <c r="DH245" i="3"/>
  <c r="DH243" i="3"/>
  <c r="DF242" i="3"/>
  <c r="DJ242" i="3" s="1"/>
  <c r="DH242" i="3"/>
  <c r="DF239" i="3"/>
  <c r="DH239" i="3"/>
  <c r="DJ239" i="3" s="1"/>
  <c r="DH237" i="3"/>
  <c r="DI235" i="3"/>
  <c r="DG235" i="3"/>
  <c r="DH233" i="3"/>
  <c r="DH231" i="3"/>
  <c r="DF230" i="3"/>
  <c r="DJ230" i="3" s="1"/>
  <c r="DH230" i="3"/>
  <c r="DG227" i="3"/>
  <c r="Q322" i="1" s="1"/>
  <c r="DI227" i="3"/>
  <c r="DH226" i="3"/>
  <c r="R322" i="1" s="1"/>
  <c r="DF226" i="3"/>
  <c r="DH224" i="3"/>
  <c r="DF224" i="3"/>
  <c r="DJ224" i="3" s="1"/>
  <c r="DF221" i="3"/>
  <c r="DJ221" i="3" s="1"/>
  <c r="DH221" i="3"/>
  <c r="DH219" i="3"/>
  <c r="DF219" i="3"/>
  <c r="DJ219" i="3" s="1"/>
  <c r="DH216" i="3"/>
  <c r="DF215" i="3"/>
  <c r="DJ215" i="3" s="1"/>
  <c r="DH215" i="3"/>
  <c r="DG212" i="3"/>
  <c r="DI212" i="3"/>
  <c r="DI210" i="3"/>
  <c r="DG210" i="3"/>
  <c r="DG202" i="3"/>
  <c r="DI202" i="3"/>
  <c r="DH197" i="3"/>
  <c r="DF197" i="3"/>
  <c r="DJ197" i="3" s="1"/>
  <c r="DG194" i="3"/>
  <c r="DH194" i="3"/>
  <c r="DF191" i="3"/>
  <c r="DJ191" i="3" s="1"/>
  <c r="DI191" i="3"/>
  <c r="DG191" i="3"/>
  <c r="DF180" i="3"/>
  <c r="DG180" i="3"/>
  <c r="DI180" i="3"/>
  <c r="DJ180" i="3" s="1"/>
  <c r="DI175" i="3"/>
  <c r="DF175" i="3"/>
  <c r="DJ175" i="3" s="1"/>
  <c r="DH175" i="3"/>
  <c r="DH155" i="3"/>
  <c r="R225" i="1" s="1"/>
  <c r="DI155" i="3"/>
  <c r="DF155" i="3"/>
  <c r="P225" i="1" s="1"/>
  <c r="DG155" i="3"/>
  <c r="DH117" i="3"/>
  <c r="DH112" i="3"/>
  <c r="DJ112" i="3" s="1"/>
  <c r="DI112" i="3"/>
  <c r="S209" i="1" s="1"/>
  <c r="DF112" i="3"/>
  <c r="P209" i="1" s="1"/>
  <c r="DF189" i="3"/>
  <c r="DG185" i="3"/>
  <c r="CV179" i="3"/>
  <c r="U234" i="1" s="1"/>
  <c r="G715" i="7" s="1"/>
  <c r="CX179" i="3"/>
  <c r="DH163" i="3"/>
  <c r="DJ163" i="3" s="1"/>
  <c r="DI163" i="3"/>
  <c r="DF163" i="3"/>
  <c r="DH159" i="3"/>
  <c r="DI159" i="3"/>
  <c r="DF159" i="3"/>
  <c r="DJ159" i="3" s="1"/>
  <c r="DI158" i="3"/>
  <c r="DF158" i="3"/>
  <c r="DJ158" i="3" s="1"/>
  <c r="DG158" i="3"/>
  <c r="CV147" i="3"/>
  <c r="U222" i="1" s="1"/>
  <c r="G642" i="7" s="1"/>
  <c r="CX147" i="3"/>
  <c r="DI146" i="3"/>
  <c r="DF146" i="3"/>
  <c r="DJ146" i="3" s="1"/>
  <c r="DG146" i="3"/>
  <c r="DH140" i="3"/>
  <c r="DI140" i="3"/>
  <c r="DJ140" i="3" s="1"/>
  <c r="DF140" i="3"/>
  <c r="DI139" i="3"/>
  <c r="DJ139" i="3" s="1"/>
  <c r="DF139" i="3"/>
  <c r="DG139" i="3"/>
  <c r="DH138" i="3"/>
  <c r="DI138" i="3"/>
  <c r="DF138" i="3"/>
  <c r="P219" i="1" s="1"/>
  <c r="DH176" i="3"/>
  <c r="DI176" i="3"/>
  <c r="DH167" i="3"/>
  <c r="DI167" i="3"/>
  <c r="DF167" i="3"/>
  <c r="DJ167" i="3" s="1"/>
  <c r="DI166" i="3"/>
  <c r="DF166" i="3"/>
  <c r="DJ166" i="3" s="1"/>
  <c r="DG166" i="3"/>
  <c r="DH161" i="3"/>
  <c r="R228" i="1" s="1"/>
  <c r="DI161" i="3"/>
  <c r="DJ161" i="3" s="1"/>
  <c r="DF161" i="3"/>
  <c r="DI160" i="3"/>
  <c r="DF160" i="3"/>
  <c r="DG160" i="3"/>
  <c r="DH149" i="3"/>
  <c r="DI149" i="3"/>
  <c r="DF149" i="3"/>
  <c r="DJ149" i="3" s="1"/>
  <c r="DI148" i="3"/>
  <c r="DF148" i="3"/>
  <c r="DJ148" i="3" s="1"/>
  <c r="DG148" i="3"/>
  <c r="DH136" i="3"/>
  <c r="DI136" i="3"/>
  <c r="DF136" i="3"/>
  <c r="DJ136" i="3" s="1"/>
  <c r="DI135" i="3"/>
  <c r="DF135" i="3"/>
  <c r="DJ135" i="3" s="1"/>
  <c r="DG135" i="3"/>
  <c r="DH124" i="3"/>
  <c r="DI124" i="3"/>
  <c r="DF124" i="3"/>
  <c r="DJ124" i="3" s="1"/>
  <c r="DI123" i="3"/>
  <c r="DF123" i="3"/>
  <c r="DJ123" i="3" s="1"/>
  <c r="DG123" i="3"/>
  <c r="DI106" i="3"/>
  <c r="DF106" i="3"/>
  <c r="DJ106" i="3" s="1"/>
  <c r="DG106" i="3"/>
  <c r="DF100" i="3"/>
  <c r="DJ100" i="3" s="1"/>
  <c r="DG100" i="3"/>
  <c r="DI100" i="3"/>
  <c r="DH100" i="3"/>
  <c r="DF105" i="3"/>
  <c r="DI105" i="3"/>
  <c r="DH102" i="3"/>
  <c r="DI102" i="3"/>
  <c r="DG102" i="3"/>
  <c r="DH95" i="3"/>
  <c r="R170" i="1" s="1"/>
  <c r="DI95" i="3"/>
  <c r="DG95" i="3"/>
  <c r="Q170" i="1" s="1"/>
  <c r="DH89" i="3"/>
  <c r="DI89" i="3"/>
  <c r="DF89" i="3"/>
  <c r="DG89" i="3"/>
  <c r="CX87" i="3"/>
  <c r="CW84" i="3"/>
  <c r="CW82" i="3"/>
  <c r="DI75" i="3"/>
  <c r="S91" i="1" s="1"/>
  <c r="DH75" i="3"/>
  <c r="DF75" i="3"/>
  <c r="DJ75" i="3" s="1"/>
  <c r="DG75" i="3"/>
  <c r="DF67" i="3"/>
  <c r="DI67" i="3"/>
  <c r="DJ67" i="3" s="1"/>
  <c r="DG67" i="3"/>
  <c r="DH67" i="3"/>
  <c r="DG169" i="3"/>
  <c r="DG165" i="3"/>
  <c r="DG162" i="3"/>
  <c r="DJ162" i="3" s="1"/>
  <c r="DG157" i="3"/>
  <c r="DG151" i="3"/>
  <c r="DG145" i="3"/>
  <c r="DG141" i="3"/>
  <c r="DJ141" i="3" s="1"/>
  <c r="DG134" i="3"/>
  <c r="DG130" i="3"/>
  <c r="DJ130" i="3" s="1"/>
  <c r="DG128" i="3"/>
  <c r="CX127" i="3"/>
  <c r="DG126" i="3"/>
  <c r="DG122" i="3"/>
  <c r="DG114" i="3"/>
  <c r="DG111" i="3"/>
  <c r="DI107" i="3"/>
  <c r="DH105" i="3"/>
  <c r="CV99" i="3"/>
  <c r="U172" i="1" s="1"/>
  <c r="G487" i="7" s="1"/>
  <c r="CX99" i="3"/>
  <c r="DF98" i="3"/>
  <c r="DG98" i="3"/>
  <c r="DJ98" i="3" s="1"/>
  <c r="DI98" i="3"/>
  <c r="DI92" i="3"/>
  <c r="DF92" i="3"/>
  <c r="DJ92" i="3" s="1"/>
  <c r="DH92" i="3"/>
  <c r="DH110" i="3"/>
  <c r="R209" i="1" s="1"/>
  <c r="DH108" i="3"/>
  <c r="DG107" i="3"/>
  <c r="DG105" i="3"/>
  <c r="DJ105" i="3" s="1"/>
  <c r="DF95" i="3"/>
  <c r="P170" i="1" s="1"/>
  <c r="DH93" i="3"/>
  <c r="DI93" i="3"/>
  <c r="DG93" i="3"/>
  <c r="CX83" i="3"/>
  <c r="CX81" i="3"/>
  <c r="DF65" i="3"/>
  <c r="DJ65" i="3" s="1"/>
  <c r="DI65" i="3"/>
  <c r="DG65" i="3"/>
  <c r="DH65" i="3"/>
  <c r="DI58" i="3"/>
  <c r="DF58" i="3"/>
  <c r="DJ58" i="3" s="1"/>
  <c r="DG58" i="3"/>
  <c r="DH58" i="3"/>
  <c r="CV95" i="3"/>
  <c r="U170" i="1" s="1"/>
  <c r="G463" i="7" s="1"/>
  <c r="DF94" i="3"/>
  <c r="DJ94" i="3" s="1"/>
  <c r="DI91" i="3"/>
  <c r="DF90" i="3"/>
  <c r="DJ90" i="3" s="1"/>
  <c r="CW68" i="3"/>
  <c r="V90" i="1" s="1"/>
  <c r="G310" i="7" s="1"/>
  <c r="CW63" i="3"/>
  <c r="V88" i="1" s="1"/>
  <c r="G292" i="7" s="1"/>
  <c r="CV56" i="3"/>
  <c r="U86" i="1" s="1"/>
  <c r="G274" i="7" s="1"/>
  <c r="CX56" i="3"/>
  <c r="DG49" i="3"/>
  <c r="DH49" i="3"/>
  <c r="DI49" i="3"/>
  <c r="DF49" i="3"/>
  <c r="DJ49" i="3" s="1"/>
  <c r="DH63" i="3"/>
  <c r="DI63" i="3"/>
  <c r="DH61" i="3"/>
  <c r="DI61" i="3"/>
  <c r="DJ61" i="3" s="1"/>
  <c r="DF57" i="3"/>
  <c r="DJ57" i="3" s="1"/>
  <c r="DG57" i="3"/>
  <c r="DF55" i="3"/>
  <c r="DJ55" i="3" s="1"/>
  <c r="DG55" i="3"/>
  <c r="DG91" i="3"/>
  <c r="CX84" i="3"/>
  <c r="CX82" i="3"/>
  <c r="DH78" i="3"/>
  <c r="DH77" i="3"/>
  <c r="DH72" i="3"/>
  <c r="DH71" i="3"/>
  <c r="R91" i="1" s="1"/>
  <c r="DH70" i="3"/>
  <c r="DH69" i="3"/>
  <c r="DG68" i="3"/>
  <c r="DJ68" i="3" s="1"/>
  <c r="DG63" i="3"/>
  <c r="DJ63" i="3" s="1"/>
  <c r="DF62" i="3"/>
  <c r="DG62" i="3"/>
  <c r="DJ62" i="3" s="1"/>
  <c r="DI60" i="3"/>
  <c r="DF60" i="3"/>
  <c r="DH59" i="3"/>
  <c r="DI59" i="3"/>
  <c r="DI57" i="3"/>
  <c r="DI55" i="3"/>
  <c r="DG79" i="3"/>
  <c r="DG78" i="3"/>
  <c r="DF77" i="3"/>
  <c r="DJ77" i="3" s="1"/>
  <c r="DF76" i="3"/>
  <c r="DJ76" i="3" s="1"/>
  <c r="DH74" i="3"/>
  <c r="DJ74" i="3" s="1"/>
  <c r="DG72" i="3"/>
  <c r="Q91" i="1" s="1"/>
  <c r="DF71" i="3"/>
  <c r="DG70" i="3"/>
  <c r="DF69" i="3"/>
  <c r="DJ69" i="3" s="1"/>
  <c r="DF68" i="3"/>
  <c r="CX66" i="3"/>
  <c r="DF63" i="3"/>
  <c r="DG61" i="3"/>
  <c r="DH57" i="3"/>
  <c r="DH55" i="3"/>
  <c r="DG53" i="3"/>
  <c r="DH53" i="3"/>
  <c r="DI53" i="3"/>
  <c r="DF53" i="3"/>
  <c r="DJ53" i="3" s="1"/>
  <c r="DI41" i="3"/>
  <c r="S82" i="1" s="1"/>
  <c r="DG41" i="3"/>
  <c r="DH41" i="3"/>
  <c r="DF41" i="3"/>
  <c r="DI30" i="3"/>
  <c r="DJ30" i="3" s="1"/>
  <c r="DF30" i="3"/>
  <c r="DH30" i="3"/>
  <c r="DG30" i="3"/>
  <c r="DG48" i="3"/>
  <c r="DJ48" i="3" s="1"/>
  <c r="DG46" i="3"/>
  <c r="DI42" i="3"/>
  <c r="DH40" i="3"/>
  <c r="DH38" i="3"/>
  <c r="DJ32" i="3"/>
  <c r="DF29" i="3"/>
  <c r="DG29" i="3"/>
  <c r="DH25" i="3"/>
  <c r="R43" i="1" s="1"/>
  <c r="DI25" i="3"/>
  <c r="DF25" i="3"/>
  <c r="DJ25" i="3" s="1"/>
  <c r="CX16" i="3"/>
  <c r="DF12" i="3"/>
  <c r="P37" i="1" s="1"/>
  <c r="DG12" i="3"/>
  <c r="Q37" i="1" s="1"/>
  <c r="DH12" i="3"/>
  <c r="R37" i="1" s="1"/>
  <c r="DI12" i="3"/>
  <c r="DF52" i="3"/>
  <c r="DJ52" i="3" s="1"/>
  <c r="DG51" i="3"/>
  <c r="DF48" i="3"/>
  <c r="CX47" i="3"/>
  <c r="DF46" i="3"/>
  <c r="DG45" i="3"/>
  <c r="DH44" i="3"/>
  <c r="DH43" i="3"/>
  <c r="DG42" i="3"/>
  <c r="DF40" i="3"/>
  <c r="DF39" i="3"/>
  <c r="DF38" i="3"/>
  <c r="DJ38" i="3" s="1"/>
  <c r="DH35" i="3"/>
  <c r="DH34" i="3"/>
  <c r="DG33" i="3"/>
  <c r="DJ33" i="3" s="1"/>
  <c r="CW31" i="3"/>
  <c r="V79" i="1" s="1"/>
  <c r="G213" i="7" s="1"/>
  <c r="CX31" i="3"/>
  <c r="DI29" i="3"/>
  <c r="DG26" i="3"/>
  <c r="DH26" i="3"/>
  <c r="DI26" i="3"/>
  <c r="DG23" i="3"/>
  <c r="DH23" i="3"/>
  <c r="DI23" i="3"/>
  <c r="DF23" i="3"/>
  <c r="DJ23" i="3" s="1"/>
  <c r="CX14" i="3"/>
  <c r="DG44" i="3"/>
  <c r="DF43" i="3"/>
  <c r="DJ43" i="3" s="1"/>
  <c r="DF42" i="3"/>
  <c r="DJ42" i="3" s="1"/>
  <c r="CV39" i="3"/>
  <c r="U82" i="1" s="1"/>
  <c r="G234" i="7" s="1"/>
  <c r="DG36" i="3"/>
  <c r="DG35" i="3"/>
  <c r="DF34" i="3"/>
  <c r="DJ34" i="3" s="1"/>
  <c r="DF33" i="3"/>
  <c r="DH29" i="3"/>
  <c r="DI28" i="3"/>
  <c r="DF28" i="3"/>
  <c r="DJ28" i="3" s="1"/>
  <c r="DG28" i="3"/>
  <c r="DF10" i="3"/>
  <c r="P35" i="1" s="1"/>
  <c r="DG10" i="3"/>
  <c r="Q35" i="1" s="1"/>
  <c r="DH10" i="3"/>
  <c r="R35" i="1" s="1"/>
  <c r="DI10" i="3"/>
  <c r="DG24" i="3"/>
  <c r="DG22" i="3"/>
  <c r="DG19" i="3"/>
  <c r="CX18" i="3"/>
  <c r="DG17" i="3"/>
  <c r="Q40" i="1" s="1"/>
  <c r="DG7" i="3"/>
  <c r="CX6" i="3"/>
  <c r="DG5" i="3"/>
  <c r="DG2" i="3"/>
  <c r="CX1" i="3"/>
  <c r="DG27" i="3"/>
  <c r="DF24" i="3"/>
  <c r="DF22" i="3"/>
  <c r="DJ22" i="3" s="1"/>
  <c r="DG21" i="3"/>
  <c r="CX20" i="3"/>
  <c r="DF19" i="3"/>
  <c r="DF17" i="3"/>
  <c r="P40" i="1" s="1"/>
  <c r="CP40" i="1" s="1"/>
  <c r="O40" i="1" s="1"/>
  <c r="CX8" i="3"/>
  <c r="DF7" i="3"/>
  <c r="DF5" i="3"/>
  <c r="DJ5" i="3" s="1"/>
  <c r="CX3" i="3"/>
  <c r="AN708" i="7" l="1"/>
  <c r="AN138" i="7"/>
  <c r="AD329" i="1"/>
  <c r="GM40" i="1"/>
  <c r="GN40" i="1" s="1"/>
  <c r="V175" i="1"/>
  <c r="V168" i="1" s="1"/>
  <c r="BZ30" i="1"/>
  <c r="AN634" i="7"/>
  <c r="CG175" i="1"/>
  <c r="AQ175" i="1"/>
  <c r="F185" i="1" s="1"/>
  <c r="BZ168" i="1"/>
  <c r="AN771" i="7"/>
  <c r="AQ45" i="1"/>
  <c r="AQ30" i="1" s="1"/>
  <c r="AN812" i="7"/>
  <c r="CI45" i="1"/>
  <c r="CI30" i="1" s="1"/>
  <c r="AN652" i="7"/>
  <c r="AH320" i="1"/>
  <c r="AW785" i="7"/>
  <c r="AW615" i="7"/>
  <c r="AI45" i="1"/>
  <c r="V45" i="1" s="1"/>
  <c r="G122" i="7"/>
  <c r="O230" i="1"/>
  <c r="GM230" i="1" s="1"/>
  <c r="GO230" i="1" s="1"/>
  <c r="L689" i="7"/>
  <c r="AN727" i="7"/>
  <c r="AN592" i="7"/>
  <c r="AN798" i="7"/>
  <c r="AW666" i="7"/>
  <c r="AN666" i="7"/>
  <c r="O210" i="1"/>
  <c r="GM210" i="1" s="1"/>
  <c r="GO210" i="1" s="1"/>
  <c r="L565" i="7"/>
  <c r="L1070" i="7"/>
  <c r="L1068" i="7" s="1"/>
  <c r="L223" i="7"/>
  <c r="L1020" i="7"/>
  <c r="L1018" i="7" s="1"/>
  <c r="L955" i="7"/>
  <c r="L953" i="7" s="1"/>
  <c r="L829" i="7"/>
  <c r="L493" i="7"/>
  <c r="L437" i="7"/>
  <c r="L435" i="7" s="1"/>
  <c r="L853" i="7"/>
  <c r="L851" i="7" s="1"/>
  <c r="L337" i="7"/>
  <c r="L180" i="7"/>
  <c r="L1023" i="7"/>
  <c r="L1072" i="7" s="1"/>
  <c r="L1029" i="7"/>
  <c r="L836" i="7"/>
  <c r="L566" i="7"/>
  <c r="L401" i="7"/>
  <c r="AO304" i="7"/>
  <c r="L985" i="7" s="1"/>
  <c r="L983" i="7" s="1"/>
  <c r="L299" i="7"/>
  <c r="L399" i="7"/>
  <c r="L397" i="7" s="1"/>
  <c r="L512" i="7"/>
  <c r="L150" i="7"/>
  <c r="L125" i="7"/>
  <c r="AO754" i="7"/>
  <c r="L746" i="7"/>
  <c r="L520" i="7"/>
  <c r="L868" i="7"/>
  <c r="L466" i="7"/>
  <c r="L532" i="7"/>
  <c r="AO921" i="7"/>
  <c r="L949" i="7" s="1"/>
  <c r="L947" i="7" s="1"/>
  <c r="L706" i="7"/>
  <c r="AO712" i="7"/>
  <c r="AT596" i="7"/>
  <c r="L1014" i="7" s="1"/>
  <c r="L578" i="7"/>
  <c r="L433" i="7"/>
  <c r="L936" i="7"/>
  <c r="AO775" i="7"/>
  <c r="L479" i="7"/>
  <c r="L958" i="7"/>
  <c r="L946" i="7"/>
  <c r="L918" i="7"/>
  <c r="L873" i="7"/>
  <c r="AW790" i="7"/>
  <c r="L521" i="7"/>
  <c r="L1064" i="7"/>
  <c r="L993" i="7"/>
  <c r="L439" i="7"/>
  <c r="L407" i="7"/>
  <c r="L301" i="7"/>
  <c r="L266" i="7"/>
  <c r="L405" i="7"/>
  <c r="L403" i="7" s="1"/>
  <c r="L408" i="7"/>
  <c r="L396" i="7"/>
  <c r="L226" i="7"/>
  <c r="L1053" i="7"/>
  <c r="L994" i="7"/>
  <c r="K47" i="7"/>
  <c r="L982" i="7"/>
  <c r="L187" i="7"/>
  <c r="L440" i="7"/>
  <c r="L78" i="7"/>
  <c r="L428" i="7"/>
  <c r="L175" i="7"/>
  <c r="L77" i="7"/>
  <c r="L431" i="7"/>
  <c r="L429" i="7" s="1"/>
  <c r="L178" i="7"/>
  <c r="L176" i="7" s="1"/>
  <c r="L1002" i="7"/>
  <c r="L494" i="7"/>
  <c r="CB320" i="1"/>
  <c r="AH175" i="1"/>
  <c r="U175" i="1" s="1"/>
  <c r="AH45" i="1"/>
  <c r="AH30" i="1" s="1"/>
  <c r="AI258" i="1"/>
  <c r="V258" i="1" s="1"/>
  <c r="CD30" i="1"/>
  <c r="AU45" i="1"/>
  <c r="AG207" i="1"/>
  <c r="T258" i="1"/>
  <c r="AG30" i="1"/>
  <c r="T45" i="1"/>
  <c r="AG77" i="1"/>
  <c r="T102" i="1"/>
  <c r="DF3" i="3"/>
  <c r="DG3" i="3"/>
  <c r="DJ3" i="3" s="1"/>
  <c r="DH3" i="3"/>
  <c r="DI3" i="3"/>
  <c r="P43" i="1"/>
  <c r="DI18" i="3"/>
  <c r="DF18" i="3"/>
  <c r="DG18" i="3"/>
  <c r="DH18" i="3"/>
  <c r="DJ10" i="3"/>
  <c r="S35" i="1"/>
  <c r="CP35" i="1" s="1"/>
  <c r="O35" i="1" s="1"/>
  <c r="DF14" i="3"/>
  <c r="DG14" i="3"/>
  <c r="DH14" i="3"/>
  <c r="DI14" i="3"/>
  <c r="DJ29" i="3"/>
  <c r="S43" i="1"/>
  <c r="DJ41" i="3"/>
  <c r="Q82" i="1"/>
  <c r="Q88" i="1"/>
  <c r="DG56" i="3"/>
  <c r="Q86" i="1" s="1"/>
  <c r="DH56" i="3"/>
  <c r="R86" i="1" s="1"/>
  <c r="DF56" i="3"/>
  <c r="P86" i="1" s="1"/>
  <c r="DI56" i="3"/>
  <c r="V94" i="1"/>
  <c r="G351" i="7" s="1"/>
  <c r="P97" i="1"/>
  <c r="DJ95" i="3"/>
  <c r="S170" i="1"/>
  <c r="CP170" i="1" s="1"/>
  <c r="O170" i="1" s="1"/>
  <c r="Q228" i="1"/>
  <c r="DJ138" i="3"/>
  <c r="S219" i="1"/>
  <c r="DJ155" i="3"/>
  <c r="S225" i="1"/>
  <c r="DJ227" i="3"/>
  <c r="S322" i="1"/>
  <c r="R325" i="1"/>
  <c r="AE329" i="1" s="1"/>
  <c r="P173" i="1"/>
  <c r="DI15" i="3"/>
  <c r="DJ15" i="3" s="1"/>
  <c r="DF15" i="3"/>
  <c r="DG15" i="3"/>
  <c r="DH15" i="3"/>
  <c r="AP132" i="1"/>
  <c r="AP30" i="1"/>
  <c r="F54" i="1"/>
  <c r="P255" i="1"/>
  <c r="CC30" i="1"/>
  <c r="AT45" i="1"/>
  <c r="DG173" i="3"/>
  <c r="DJ173" i="3" s="1"/>
  <c r="DH173" i="3"/>
  <c r="DF173" i="3"/>
  <c r="DI173" i="3"/>
  <c r="P325" i="1"/>
  <c r="F184" i="1"/>
  <c r="AP168" i="1"/>
  <c r="Q171" i="1"/>
  <c r="P252" i="1"/>
  <c r="GM42" i="1"/>
  <c r="GN42" i="1" s="1"/>
  <c r="AJ102" i="1"/>
  <c r="CZ85" i="1"/>
  <c r="Y85" i="1" s="1"/>
  <c r="CY85" i="1"/>
  <c r="X85" i="1" s="1"/>
  <c r="CP85" i="1"/>
  <c r="O85" i="1" s="1"/>
  <c r="F345" i="1"/>
  <c r="BC320" i="1"/>
  <c r="DJ198" i="3"/>
  <c r="S242" i="1"/>
  <c r="BC168" i="1"/>
  <c r="F191" i="1"/>
  <c r="BC288" i="1"/>
  <c r="CZ214" i="1"/>
  <c r="Y214" i="1" s="1"/>
  <c r="CY214" i="1"/>
  <c r="X214" i="1" s="1"/>
  <c r="BA168" i="1"/>
  <c r="F195" i="1"/>
  <c r="BZ207" i="1"/>
  <c r="AQ258" i="1"/>
  <c r="CG258" i="1"/>
  <c r="CZ243" i="1"/>
  <c r="Y243" i="1" s="1"/>
  <c r="CY243" i="1"/>
  <c r="X243" i="1" s="1"/>
  <c r="F333" i="1"/>
  <c r="AO320" i="1"/>
  <c r="CZ221" i="1"/>
  <c r="Y221" i="1" s="1"/>
  <c r="CY221" i="1"/>
  <c r="X221" i="1" s="1"/>
  <c r="BY207" i="1"/>
  <c r="AP258" i="1"/>
  <c r="CI258" i="1"/>
  <c r="CZ256" i="1"/>
  <c r="Y256" i="1" s="1"/>
  <c r="CY256" i="1"/>
  <c r="X256" i="1" s="1"/>
  <c r="BZ320" i="1"/>
  <c r="AQ329" i="1"/>
  <c r="CI329" i="1"/>
  <c r="CG329" i="1"/>
  <c r="DF85" i="3"/>
  <c r="DJ85" i="3" s="1"/>
  <c r="DG85" i="3"/>
  <c r="DH85" i="3"/>
  <c r="DI85" i="3"/>
  <c r="AZ175" i="1"/>
  <c r="CI168" i="1"/>
  <c r="GM238" i="1"/>
  <c r="GO238" i="1" s="1"/>
  <c r="DF20" i="3"/>
  <c r="DG20" i="3"/>
  <c r="DJ20" i="3" s="1"/>
  <c r="DH20" i="3"/>
  <c r="DI20" i="3"/>
  <c r="DI6" i="3"/>
  <c r="DF6" i="3"/>
  <c r="DG6" i="3"/>
  <c r="DH6" i="3"/>
  <c r="DG31" i="3"/>
  <c r="DH31" i="3"/>
  <c r="DI31" i="3"/>
  <c r="S79" i="1" s="1"/>
  <c r="DF31" i="3"/>
  <c r="P88" i="1"/>
  <c r="DG82" i="3"/>
  <c r="DH82" i="3"/>
  <c r="DI82" i="3"/>
  <c r="DF82" i="3"/>
  <c r="R88" i="1"/>
  <c r="DI81" i="3"/>
  <c r="DJ81" i="3" s="1"/>
  <c r="DF81" i="3"/>
  <c r="DG81" i="3"/>
  <c r="DH81" i="3"/>
  <c r="DG99" i="3"/>
  <c r="Q172" i="1" s="1"/>
  <c r="DH99" i="3"/>
  <c r="R172" i="1" s="1"/>
  <c r="DF99" i="3"/>
  <c r="P172" i="1" s="1"/>
  <c r="DI99" i="3"/>
  <c r="DJ111" i="3"/>
  <c r="Q209" i="1"/>
  <c r="CP209" i="1" s="1"/>
  <c r="O209" i="1" s="1"/>
  <c r="DG127" i="3"/>
  <c r="Q216" i="1" s="1"/>
  <c r="DH127" i="3"/>
  <c r="R216" i="1" s="1"/>
  <c r="DI127" i="3"/>
  <c r="DF127" i="3"/>
  <c r="P216" i="1" s="1"/>
  <c r="DJ89" i="3"/>
  <c r="S97" i="1"/>
  <c r="P228" i="1"/>
  <c r="R219" i="1"/>
  <c r="AD320" i="1"/>
  <c r="Q329" i="1"/>
  <c r="Q173" i="1"/>
  <c r="BB30" i="1"/>
  <c r="BB132" i="1"/>
  <c r="F58" i="1"/>
  <c r="DJ222" i="3"/>
  <c r="S255" i="1"/>
  <c r="F118" i="1"/>
  <c r="BC77" i="1"/>
  <c r="BC132" i="1"/>
  <c r="DJ223" i="3"/>
  <c r="F188" i="1"/>
  <c r="BB168" i="1"/>
  <c r="BB288" i="1"/>
  <c r="DJ97" i="3"/>
  <c r="S171" i="1"/>
  <c r="CJ77" i="1"/>
  <c r="BA102" i="1"/>
  <c r="CZ80" i="1"/>
  <c r="Y80" i="1" s="1"/>
  <c r="CY80" i="1"/>
  <c r="X80" i="1" s="1"/>
  <c r="GM80" i="1" s="1"/>
  <c r="GN80" i="1" s="1"/>
  <c r="AH102" i="1"/>
  <c r="AO168" i="1"/>
  <c r="F179" i="1"/>
  <c r="AO288" i="1"/>
  <c r="DJ228" i="3"/>
  <c r="GM83" i="1"/>
  <c r="GN83" i="1" s="1"/>
  <c r="F198" i="1"/>
  <c r="G547" i="7" s="1"/>
  <c r="R242" i="1"/>
  <c r="CG30" i="1"/>
  <c r="AX45" i="1"/>
  <c r="CC77" i="1"/>
  <c r="AT102" i="1"/>
  <c r="AH258" i="1"/>
  <c r="BA258" i="1"/>
  <c r="BA288" i="1" s="1"/>
  <c r="CJ207" i="1"/>
  <c r="AG320" i="1"/>
  <c r="T329" i="1"/>
  <c r="F196" i="1"/>
  <c r="T168" i="1"/>
  <c r="T288" i="1"/>
  <c r="GM221" i="1"/>
  <c r="GO221" i="1" s="1"/>
  <c r="BB207" i="1"/>
  <c r="F271" i="1"/>
  <c r="CD320" i="1"/>
  <c r="AU329" i="1"/>
  <c r="F349" i="1"/>
  <c r="BA320" i="1"/>
  <c r="W329" i="1"/>
  <c r="AJ320" i="1"/>
  <c r="GM254" i="1"/>
  <c r="GO254" i="1" s="1"/>
  <c r="DF8" i="3"/>
  <c r="DG8" i="3"/>
  <c r="DH8" i="3"/>
  <c r="DI8" i="3"/>
  <c r="DI1" i="3"/>
  <c r="DF1" i="3"/>
  <c r="P32" i="1" s="1"/>
  <c r="DG1" i="3"/>
  <c r="Q32" i="1" s="1"/>
  <c r="DH1" i="3"/>
  <c r="R32" i="1" s="1"/>
  <c r="DF47" i="3"/>
  <c r="P84" i="1" s="1"/>
  <c r="DG47" i="3"/>
  <c r="DJ47" i="3" s="1"/>
  <c r="DH47" i="3"/>
  <c r="R84" i="1" s="1"/>
  <c r="DI47" i="3"/>
  <c r="S84" i="1" s="1"/>
  <c r="DJ12" i="3"/>
  <c r="S37" i="1"/>
  <c r="DG16" i="3"/>
  <c r="DH16" i="3"/>
  <c r="DI16" i="3"/>
  <c r="DF16" i="3"/>
  <c r="Q79" i="1"/>
  <c r="R82" i="1"/>
  <c r="CY82" i="1" s="1"/>
  <c r="X82" i="1" s="1"/>
  <c r="AZ244" i="7" s="1"/>
  <c r="L242" i="7" s="1"/>
  <c r="DG66" i="3"/>
  <c r="Q90" i="1" s="1"/>
  <c r="DI66" i="3"/>
  <c r="DF66" i="3"/>
  <c r="P90" i="1" s="1"/>
  <c r="DH66" i="3"/>
  <c r="R90" i="1" s="1"/>
  <c r="P91" i="1"/>
  <c r="CP91" i="1" s="1"/>
  <c r="O91" i="1" s="1"/>
  <c r="DJ60" i="3"/>
  <c r="S88" i="1"/>
  <c r="DG84" i="3"/>
  <c r="DJ84" i="3" s="1"/>
  <c r="DH84" i="3"/>
  <c r="DI84" i="3"/>
  <c r="DF84" i="3"/>
  <c r="DI83" i="3"/>
  <c r="DF83" i="3"/>
  <c r="DG83" i="3"/>
  <c r="DJ83" i="3" s="1"/>
  <c r="DH83" i="3"/>
  <c r="DH87" i="3"/>
  <c r="DI87" i="3"/>
  <c r="DF87" i="3"/>
  <c r="DJ87" i="3" s="1"/>
  <c r="DG87" i="3"/>
  <c r="R97" i="1"/>
  <c r="DJ160" i="3"/>
  <c r="S228" i="1"/>
  <c r="Q219" i="1"/>
  <c r="DG179" i="3"/>
  <c r="Q234" i="1" s="1"/>
  <c r="DH179" i="3"/>
  <c r="R234" i="1" s="1"/>
  <c r="DF179" i="3"/>
  <c r="P234" i="1" s="1"/>
  <c r="DI179" i="3"/>
  <c r="Q225" i="1"/>
  <c r="P322" i="1"/>
  <c r="R173" i="1"/>
  <c r="DF116" i="3"/>
  <c r="DG116" i="3"/>
  <c r="DH116" i="3"/>
  <c r="DI116" i="3"/>
  <c r="S245" i="1"/>
  <c r="DG118" i="3"/>
  <c r="DH118" i="3"/>
  <c r="DI118" i="3"/>
  <c r="DF118" i="3"/>
  <c r="DJ129" i="3"/>
  <c r="DF171" i="3"/>
  <c r="P231" i="1" s="1"/>
  <c r="DG171" i="3"/>
  <c r="Q231" i="1" s="1"/>
  <c r="DH171" i="3"/>
  <c r="R231" i="1" s="1"/>
  <c r="DI171" i="3"/>
  <c r="DH213" i="3"/>
  <c r="R248" i="1" s="1"/>
  <c r="DF213" i="3"/>
  <c r="P248" i="1" s="1"/>
  <c r="DI213" i="3"/>
  <c r="DG213" i="3"/>
  <c r="Q248" i="1" s="1"/>
  <c r="AO77" i="1"/>
  <c r="F106" i="1"/>
  <c r="AO132" i="1"/>
  <c r="DI86" i="3"/>
  <c r="DF86" i="3"/>
  <c r="DJ86" i="3" s="1"/>
  <c r="DG86" i="3"/>
  <c r="DH86" i="3"/>
  <c r="DJ200" i="3"/>
  <c r="DJ218" i="3"/>
  <c r="S252" i="1"/>
  <c r="DJ229" i="3"/>
  <c r="BZ77" i="1"/>
  <c r="AQ102" i="1"/>
  <c r="CG102" i="1"/>
  <c r="CI102" i="1"/>
  <c r="CZ89" i="1"/>
  <c r="Y89" i="1" s="1"/>
  <c r="CY89" i="1"/>
  <c r="X89" i="1" s="1"/>
  <c r="GM81" i="1"/>
  <c r="GN81" i="1" s="1"/>
  <c r="CG168" i="1"/>
  <c r="AX175" i="1"/>
  <c r="P242" i="1"/>
  <c r="GM87" i="1"/>
  <c r="GN87" i="1" s="1"/>
  <c r="CD77" i="1"/>
  <c r="AU102" i="1"/>
  <c r="GM92" i="1"/>
  <c r="GN92" i="1" s="1"/>
  <c r="BC207" i="1"/>
  <c r="F274" i="1"/>
  <c r="GM229" i="1"/>
  <c r="GO229" i="1" s="1"/>
  <c r="BD164" i="1"/>
  <c r="F313" i="1"/>
  <c r="DF80" i="3"/>
  <c r="DG80" i="3"/>
  <c r="DH80" i="3"/>
  <c r="DI80" i="3"/>
  <c r="AQ168" i="1"/>
  <c r="GM247" i="1"/>
  <c r="GO247" i="1" s="1"/>
  <c r="AI320" i="1"/>
  <c r="V329" i="1"/>
  <c r="CP243" i="1"/>
  <c r="O243" i="1" s="1"/>
  <c r="GM243" i="1" s="1"/>
  <c r="GO243" i="1" s="1"/>
  <c r="CP256" i="1"/>
  <c r="O256" i="1" s="1"/>
  <c r="GM256" i="1" s="1"/>
  <c r="GN256" i="1" s="1"/>
  <c r="U320" i="1"/>
  <c r="F351" i="1"/>
  <c r="G972" i="7" s="1"/>
  <c r="Q43" i="1"/>
  <c r="R79" i="1"/>
  <c r="P82" i="1"/>
  <c r="P79" i="1"/>
  <c r="CZ91" i="1"/>
  <c r="Y91" i="1" s="1"/>
  <c r="BA343" i="7" s="1"/>
  <c r="L342" i="7" s="1"/>
  <c r="CY91" i="1"/>
  <c r="X91" i="1" s="1"/>
  <c r="AZ343" i="7" s="1"/>
  <c r="L341" i="7" s="1"/>
  <c r="Q97" i="1"/>
  <c r="DF147" i="3"/>
  <c r="P222" i="1" s="1"/>
  <c r="DG147" i="3"/>
  <c r="Q222" i="1" s="1"/>
  <c r="DH147" i="3"/>
  <c r="R222" i="1" s="1"/>
  <c r="DI147" i="3"/>
  <c r="CY209" i="1"/>
  <c r="X209" i="1" s="1"/>
  <c r="AZ569" i="7" s="1"/>
  <c r="CZ209" i="1"/>
  <c r="Y209" i="1" s="1"/>
  <c r="BA569" i="7" s="1"/>
  <c r="DJ104" i="3"/>
  <c r="S173" i="1"/>
  <c r="Q245" i="1"/>
  <c r="DJ237" i="3"/>
  <c r="S325" i="1"/>
  <c r="CJ30" i="1"/>
  <c r="BA45" i="1"/>
  <c r="R255" i="1"/>
  <c r="P171" i="1"/>
  <c r="DG190" i="3"/>
  <c r="DJ190" i="3" s="1"/>
  <c r="DI190" i="3"/>
  <c r="DF190" i="3"/>
  <c r="P237" i="1" s="1"/>
  <c r="DH190" i="3"/>
  <c r="R237" i="1" s="1"/>
  <c r="R252" i="1"/>
  <c r="AJ30" i="1"/>
  <c r="W45" i="1"/>
  <c r="GM34" i="1"/>
  <c r="GN34" i="1" s="1"/>
  <c r="DJ188" i="3"/>
  <c r="S237" i="1"/>
  <c r="AJ168" i="1"/>
  <c r="W175" i="1"/>
  <c r="BD30" i="1"/>
  <c r="F70" i="1"/>
  <c r="CM77" i="1"/>
  <c r="BD102" i="1"/>
  <c r="BD132" i="1" s="1"/>
  <c r="AO207" i="1"/>
  <c r="F262" i="1"/>
  <c r="Q242" i="1"/>
  <c r="CP89" i="1"/>
  <c r="O89" i="1" s="1"/>
  <c r="GM89" i="1" s="1"/>
  <c r="GN89" i="1" s="1"/>
  <c r="W258" i="1"/>
  <c r="AJ207" i="1"/>
  <c r="CD207" i="1"/>
  <c r="AU258" i="1"/>
  <c r="CZ235" i="1"/>
  <c r="Y235" i="1" s="1"/>
  <c r="CY235" i="1"/>
  <c r="X235" i="1" s="1"/>
  <c r="CP214" i="1"/>
  <c r="O214" i="1" s="1"/>
  <c r="GM214" i="1" s="1"/>
  <c r="GO214" i="1" s="1"/>
  <c r="BD320" i="1"/>
  <c r="F354" i="1"/>
  <c r="DG88" i="3"/>
  <c r="DH88" i="3"/>
  <c r="DI88" i="3"/>
  <c r="DF88" i="3"/>
  <c r="DJ88" i="3" s="1"/>
  <c r="AS320" i="1"/>
  <c r="F346" i="1"/>
  <c r="CP235" i="1"/>
  <c r="O235" i="1" s="1"/>
  <c r="AI30" i="1" l="1"/>
  <c r="V288" i="1"/>
  <c r="V164" i="1" s="1"/>
  <c r="CP245" i="1"/>
  <c r="O245" i="1" s="1"/>
  <c r="AZ45" i="1"/>
  <c r="AH168" i="1"/>
  <c r="AI102" i="1"/>
  <c r="AQ288" i="1"/>
  <c r="AD175" i="1"/>
  <c r="Q175" i="1" s="1"/>
  <c r="F55" i="1"/>
  <c r="AQ132" i="1"/>
  <c r="AQ26" i="1" s="1"/>
  <c r="AN565" i="7"/>
  <c r="AW565" i="7"/>
  <c r="L567" i="7"/>
  <c r="AE175" i="1"/>
  <c r="R175" i="1" s="1"/>
  <c r="CP219" i="1"/>
  <c r="O219" i="1" s="1"/>
  <c r="AN689" i="7"/>
  <c r="AW689" i="7"/>
  <c r="L568" i="7"/>
  <c r="CP225" i="1"/>
  <c r="O225" i="1" s="1"/>
  <c r="AN343" i="7"/>
  <c r="K343" i="7"/>
  <c r="I343" i="7" s="1"/>
  <c r="L944" i="7"/>
  <c r="L173" i="7"/>
  <c r="L394" i="7"/>
  <c r="L1058" i="7"/>
  <c r="K48" i="7"/>
  <c r="L593" i="7"/>
  <c r="L1007" i="7"/>
  <c r="L841" i="7"/>
  <c r="L880" i="7"/>
  <c r="L848" i="7"/>
  <c r="L426" i="7"/>
  <c r="L980" i="7"/>
  <c r="L1065" i="7"/>
  <c r="AO596" i="7"/>
  <c r="L1056" i="7" s="1"/>
  <c r="L1054" i="7" s="1"/>
  <c r="L590" i="7"/>
  <c r="L518" i="7"/>
  <c r="CP171" i="1"/>
  <c r="O171" i="1" s="1"/>
  <c r="AI207" i="1"/>
  <c r="U45" i="1"/>
  <c r="F67" i="1" s="1"/>
  <c r="G201" i="7" s="1"/>
  <c r="CP82" i="1"/>
  <c r="O82" i="1" s="1"/>
  <c r="AU30" i="1"/>
  <c r="F64" i="1"/>
  <c r="CY79" i="1"/>
  <c r="X79" i="1" s="1"/>
  <c r="AZ229" i="7" s="1"/>
  <c r="CZ79" i="1"/>
  <c r="Y79" i="1" s="1"/>
  <c r="BA229" i="7" s="1"/>
  <c r="BD26" i="1"/>
  <c r="F157" i="1"/>
  <c r="BD359" i="1"/>
  <c r="BA164" i="1"/>
  <c r="F308" i="1"/>
  <c r="CY237" i="1"/>
  <c r="X237" i="1" s="1"/>
  <c r="AZ754" i="7" s="1"/>
  <c r="L752" i="7" s="1"/>
  <c r="CZ237" i="1"/>
  <c r="Y237" i="1" s="1"/>
  <c r="BA754" i="7" s="1"/>
  <c r="L753" i="7" s="1"/>
  <c r="BA30" i="1"/>
  <c r="F65" i="1"/>
  <c r="BA132" i="1"/>
  <c r="DJ147" i="3"/>
  <c r="S222" i="1"/>
  <c r="CP222" i="1" s="1"/>
  <c r="O222" i="1" s="1"/>
  <c r="AQ164" i="1"/>
  <c r="F298" i="1"/>
  <c r="R94" i="1"/>
  <c r="AE102" i="1" s="1"/>
  <c r="CP242" i="1"/>
  <c r="O242" i="1" s="1"/>
  <c r="CG77" i="1"/>
  <c r="AX102" i="1"/>
  <c r="AX132" i="1" s="1"/>
  <c r="CY252" i="1"/>
  <c r="X252" i="1" s="1"/>
  <c r="AZ817" i="7" s="1"/>
  <c r="L815" i="7" s="1"/>
  <c r="CZ252" i="1"/>
  <c r="Y252" i="1" s="1"/>
  <c r="BA817" i="7" s="1"/>
  <c r="L816" i="7" s="1"/>
  <c r="DJ116" i="3"/>
  <c r="S213" i="1"/>
  <c r="CZ88" i="1"/>
  <c r="Y88" i="1" s="1"/>
  <c r="BA304" i="7" s="1"/>
  <c r="L303" i="7" s="1"/>
  <c r="CY88" i="1"/>
  <c r="X88" i="1" s="1"/>
  <c r="AZ304" i="7" s="1"/>
  <c r="L302" i="7" s="1"/>
  <c r="DJ16" i="3"/>
  <c r="F311" i="1"/>
  <c r="G895" i="7" s="1"/>
  <c r="AH77" i="1"/>
  <c r="U102" i="1"/>
  <c r="BA77" i="1"/>
  <c r="F122" i="1"/>
  <c r="BB164" i="1"/>
  <c r="F301" i="1"/>
  <c r="BC26" i="1"/>
  <c r="F148" i="1"/>
  <c r="BC359" i="1"/>
  <c r="CP228" i="1"/>
  <c r="O228" i="1" s="1"/>
  <c r="CZ82" i="1"/>
  <c r="Y82" i="1" s="1"/>
  <c r="BA244" i="7" s="1"/>
  <c r="L243" i="7" s="1"/>
  <c r="K244" i="7" s="1"/>
  <c r="I244" i="7" s="1"/>
  <c r="Q33" i="1"/>
  <c r="AQ320" i="1"/>
  <c r="F339" i="1"/>
  <c r="CI207" i="1"/>
  <c r="AZ258" i="1"/>
  <c r="AZ288" i="1" s="1"/>
  <c r="AZ30" i="1"/>
  <c r="F56" i="1"/>
  <c r="CP252" i="1"/>
  <c r="O252" i="1" s="1"/>
  <c r="CP255" i="1"/>
  <c r="O255" i="1" s="1"/>
  <c r="CP97" i="1"/>
  <c r="O97" i="1" s="1"/>
  <c r="DJ56" i="3"/>
  <c r="S86" i="1"/>
  <c r="Q84" i="1"/>
  <c r="CP84" i="1" s="1"/>
  <c r="O84" i="1" s="1"/>
  <c r="R39" i="1"/>
  <c r="DJ18" i="3"/>
  <c r="S41" i="1"/>
  <c r="F68" i="1"/>
  <c r="G202" i="7" s="1"/>
  <c r="V30" i="1"/>
  <c r="W207" i="1"/>
  <c r="F282" i="1"/>
  <c r="CY173" i="1"/>
  <c r="X173" i="1" s="1"/>
  <c r="AZ516" i="7" s="1"/>
  <c r="L514" i="7" s="1"/>
  <c r="CZ173" i="1"/>
  <c r="Y173" i="1" s="1"/>
  <c r="BA516" i="7" s="1"/>
  <c r="L515" i="7" s="1"/>
  <c r="CP79" i="1"/>
  <c r="O79" i="1" s="1"/>
  <c r="V320" i="1"/>
  <c r="F352" i="1"/>
  <c r="G973" i="7" s="1"/>
  <c r="Q94" i="1"/>
  <c r="AU77" i="1"/>
  <c r="F121" i="1"/>
  <c r="AU132" i="1"/>
  <c r="F182" i="1"/>
  <c r="AX168" i="1"/>
  <c r="F112" i="1"/>
  <c r="AQ77" i="1"/>
  <c r="R213" i="1"/>
  <c r="AE258" i="1" s="1"/>
  <c r="AC329" i="1"/>
  <c r="CP322" i="1"/>
  <c r="O322" i="1" s="1"/>
  <c r="DJ179" i="3"/>
  <c r="S234" i="1"/>
  <c r="CP234" i="1" s="1"/>
  <c r="O234" i="1" s="1"/>
  <c r="DJ66" i="3"/>
  <c r="S90" i="1"/>
  <c r="CY37" i="1"/>
  <c r="X37" i="1" s="1"/>
  <c r="AZ115" i="7" s="1"/>
  <c r="L113" i="7" s="1"/>
  <c r="CZ37" i="1"/>
  <c r="Y37" i="1" s="1"/>
  <c r="BA115" i="7" s="1"/>
  <c r="L114" i="7" s="1"/>
  <c r="BA207" i="1"/>
  <c r="F278" i="1"/>
  <c r="F52" i="1"/>
  <c r="AX30" i="1"/>
  <c r="AO164" i="1"/>
  <c r="F292" i="1"/>
  <c r="F341" i="1"/>
  <c r="Q320" i="1"/>
  <c r="DJ127" i="3"/>
  <c r="S216" i="1"/>
  <c r="P33" i="1"/>
  <c r="F186" i="1"/>
  <c r="AZ168" i="1"/>
  <c r="AP207" i="1"/>
  <c r="F267" i="1"/>
  <c r="CG207" i="1"/>
  <c r="AX258" i="1"/>
  <c r="BC164" i="1"/>
  <c r="F304" i="1"/>
  <c r="CP325" i="1"/>
  <c r="O325" i="1" s="1"/>
  <c r="CP173" i="1"/>
  <c r="O173" i="1" s="1"/>
  <c r="CY225" i="1"/>
  <c r="X225" i="1" s="1"/>
  <c r="AZ670" i="7" s="1"/>
  <c r="L668" i="7" s="1"/>
  <c r="CZ225" i="1"/>
  <c r="Y225" i="1" s="1"/>
  <c r="BA670" i="7" s="1"/>
  <c r="L669" i="7" s="1"/>
  <c r="Q39" i="1"/>
  <c r="R41" i="1"/>
  <c r="CP43" i="1"/>
  <c r="O43" i="1" s="1"/>
  <c r="BD77" i="1"/>
  <c r="F127" i="1"/>
  <c r="GM235" i="1"/>
  <c r="GO235" i="1" s="1"/>
  <c r="AU207" i="1"/>
  <c r="F277" i="1"/>
  <c r="AU288" i="1"/>
  <c r="W168" i="1"/>
  <c r="F199" i="1"/>
  <c r="W288" i="1"/>
  <c r="CZ325" i="1"/>
  <c r="Y325" i="1" s="1"/>
  <c r="BA942" i="7" s="1"/>
  <c r="L941" i="7" s="1"/>
  <c r="CY325" i="1"/>
  <c r="X325" i="1" s="1"/>
  <c r="AZ942" i="7" s="1"/>
  <c r="L940" i="7" s="1"/>
  <c r="P94" i="1"/>
  <c r="DJ171" i="3"/>
  <c r="S231" i="1"/>
  <c r="CP231" i="1" s="1"/>
  <c r="O231" i="1" s="1"/>
  <c r="DJ118" i="3"/>
  <c r="Q213" i="1"/>
  <c r="CY228" i="1"/>
  <c r="X228" i="1" s="1"/>
  <c r="AZ693" i="7" s="1"/>
  <c r="L691" i="7" s="1"/>
  <c r="CZ228" i="1"/>
  <c r="Y228" i="1" s="1"/>
  <c r="BA693" i="7" s="1"/>
  <c r="L692" i="7" s="1"/>
  <c r="AC175" i="1"/>
  <c r="GM91" i="1"/>
  <c r="GN91" i="1" s="1"/>
  <c r="DJ8" i="3"/>
  <c r="F348" i="1"/>
  <c r="AU320" i="1"/>
  <c r="T320" i="1"/>
  <c r="F350" i="1"/>
  <c r="AH207" i="1"/>
  <c r="U258" i="1"/>
  <c r="U288" i="1" s="1"/>
  <c r="CY171" i="1"/>
  <c r="X171" i="1" s="1"/>
  <c r="AZ482" i="7" s="1"/>
  <c r="L480" i="7" s="1"/>
  <c r="CZ171" i="1"/>
  <c r="Y171" i="1" s="1"/>
  <c r="BA482" i="7" s="1"/>
  <c r="L481" i="7" s="1"/>
  <c r="BB26" i="1"/>
  <c r="F145" i="1"/>
  <c r="BB359" i="1"/>
  <c r="CZ97" i="1"/>
  <c r="Y97" i="1" s="1"/>
  <c r="BA388" i="7" s="1"/>
  <c r="L387" i="7" s="1"/>
  <c r="CY97" i="1"/>
  <c r="X97" i="1" s="1"/>
  <c r="AZ388" i="7" s="1"/>
  <c r="L386" i="7" s="1"/>
  <c r="DJ99" i="3"/>
  <c r="S172" i="1"/>
  <c r="AF175" i="1" s="1"/>
  <c r="DJ82" i="3"/>
  <c r="CP37" i="1"/>
  <c r="O37" i="1" s="1"/>
  <c r="DJ31" i="3"/>
  <c r="DJ6" i="3"/>
  <c r="S33" i="1"/>
  <c r="CG320" i="1"/>
  <c r="AX329" i="1"/>
  <c r="AQ207" i="1"/>
  <c r="F268" i="1"/>
  <c r="CZ242" i="1"/>
  <c r="Y242" i="1" s="1"/>
  <c r="BA775" i="7" s="1"/>
  <c r="L774" i="7" s="1"/>
  <c r="CY242" i="1"/>
  <c r="X242" i="1" s="1"/>
  <c r="AZ775" i="7" s="1"/>
  <c r="L773" i="7" s="1"/>
  <c r="GM85" i="1"/>
  <c r="GN85" i="1" s="1"/>
  <c r="W102" i="1"/>
  <c r="AJ77" i="1"/>
  <c r="AP288" i="1"/>
  <c r="F63" i="1"/>
  <c r="AT30" i="1"/>
  <c r="AT132" i="1"/>
  <c r="CZ170" i="1"/>
  <c r="Y170" i="1" s="1"/>
  <c r="BA469" i="7" s="1"/>
  <c r="CY170" i="1"/>
  <c r="X170" i="1" s="1"/>
  <c r="AZ469" i="7" s="1"/>
  <c r="U168" i="1"/>
  <c r="F197" i="1"/>
  <c r="G546" i="7" s="1"/>
  <c r="P39" i="1"/>
  <c r="Q41" i="1"/>
  <c r="V207" i="1"/>
  <c r="F281" i="1"/>
  <c r="G863" i="7" s="1"/>
  <c r="T30" i="1"/>
  <c r="F66" i="1"/>
  <c r="T132" i="1"/>
  <c r="T207" i="1"/>
  <c r="F279" i="1"/>
  <c r="W30" i="1"/>
  <c r="F69" i="1"/>
  <c r="W132" i="1"/>
  <c r="R329" i="1"/>
  <c r="AE320" i="1"/>
  <c r="DJ80" i="3"/>
  <c r="S94" i="1"/>
  <c r="Q237" i="1"/>
  <c r="CP237" i="1" s="1"/>
  <c r="O237" i="1" s="1"/>
  <c r="CI77" i="1"/>
  <c r="AZ102" i="1"/>
  <c r="AO26" i="1"/>
  <c r="F136" i="1"/>
  <c r="AO359" i="1"/>
  <c r="DJ213" i="3"/>
  <c r="S248" i="1"/>
  <c r="CP248" i="1" s="1"/>
  <c r="O248" i="1" s="1"/>
  <c r="CY245" i="1"/>
  <c r="X245" i="1" s="1"/>
  <c r="CZ245" i="1"/>
  <c r="Y245" i="1" s="1"/>
  <c r="BA790" i="7" s="1"/>
  <c r="L789" i="7" s="1"/>
  <c r="P213" i="1"/>
  <c r="GM209" i="1"/>
  <c r="CZ84" i="1"/>
  <c r="Y84" i="1" s="1"/>
  <c r="BA269" i="7" s="1"/>
  <c r="L268" i="7" s="1"/>
  <c r="CY84" i="1"/>
  <c r="X84" i="1" s="1"/>
  <c r="AZ269" i="7" s="1"/>
  <c r="L267" i="7" s="1"/>
  <c r="V102" i="1"/>
  <c r="AI77" i="1"/>
  <c r="DJ1" i="3"/>
  <c r="S32" i="1"/>
  <c r="F353" i="1"/>
  <c r="W320" i="1"/>
  <c r="T164" i="1"/>
  <c r="F309" i="1"/>
  <c r="AT77" i="1"/>
  <c r="F120" i="1"/>
  <c r="CZ255" i="1"/>
  <c r="Y255" i="1" s="1"/>
  <c r="BA832" i="7" s="1"/>
  <c r="L831" i="7" s="1"/>
  <c r="CY255" i="1"/>
  <c r="X255" i="1" s="1"/>
  <c r="AZ832" i="7" s="1"/>
  <c r="L830" i="7" s="1"/>
  <c r="CP88" i="1"/>
  <c r="O88" i="1" s="1"/>
  <c r="R33" i="1"/>
  <c r="CI320" i="1"/>
  <c r="AZ329" i="1"/>
  <c r="AP26" i="1"/>
  <c r="F141" i="1"/>
  <c r="AP359" i="1"/>
  <c r="CY322" i="1"/>
  <c r="X322" i="1" s="1"/>
  <c r="AZ921" i="7" s="1"/>
  <c r="CZ322" i="1"/>
  <c r="Y322" i="1" s="1"/>
  <c r="AF329" i="1"/>
  <c r="CZ219" i="1"/>
  <c r="Y219" i="1" s="1"/>
  <c r="BA639" i="7" s="1"/>
  <c r="L638" i="7" s="1"/>
  <c r="CY219" i="1"/>
  <c r="X219" i="1" s="1"/>
  <c r="CZ43" i="1"/>
  <c r="Y43" i="1" s="1"/>
  <c r="BA171" i="7" s="1"/>
  <c r="L170" i="7" s="1"/>
  <c r="CY43" i="1"/>
  <c r="X43" i="1" s="1"/>
  <c r="AZ171" i="7" s="1"/>
  <c r="L169" i="7" s="1"/>
  <c r="DJ14" i="3"/>
  <c r="S39" i="1"/>
  <c r="CY35" i="1"/>
  <c r="X35" i="1" s="1"/>
  <c r="AZ105" i="7" s="1"/>
  <c r="L103" i="7" s="1"/>
  <c r="CZ35" i="1"/>
  <c r="Y35" i="1" s="1"/>
  <c r="BA105" i="7" s="1"/>
  <c r="L104" i="7" s="1"/>
  <c r="P41" i="1"/>
  <c r="T77" i="1"/>
  <c r="F123" i="1"/>
  <c r="AD168" i="1" l="1"/>
  <c r="AQ359" i="1"/>
  <c r="AQ22" i="1" s="1"/>
  <c r="F142" i="1"/>
  <c r="AE45" i="1"/>
  <c r="AD102" i="1"/>
  <c r="CP172" i="1"/>
  <c r="O172" i="1" s="1"/>
  <c r="AB175" i="1" s="1"/>
  <c r="AB168" i="1" s="1"/>
  <c r="U132" i="1"/>
  <c r="U26" i="1" s="1"/>
  <c r="U30" i="1"/>
  <c r="AE168" i="1"/>
  <c r="L1011" i="7"/>
  <c r="L1009" i="7" s="1"/>
  <c r="GM237" i="1"/>
  <c r="GO237" i="1" s="1"/>
  <c r="GM252" i="1"/>
  <c r="GO252" i="1" s="1"/>
  <c r="AN832" i="7"/>
  <c r="K832" i="7"/>
  <c r="I832" i="7" s="1"/>
  <c r="AL329" i="1"/>
  <c r="AL320" i="1" s="1"/>
  <c r="BA921" i="7"/>
  <c r="L845" i="7"/>
  <c r="L843" i="7" s="1"/>
  <c r="L959" i="7"/>
  <c r="L919" i="7"/>
  <c r="L228" i="7"/>
  <c r="L227" i="7"/>
  <c r="GM245" i="1"/>
  <c r="GO245" i="1" s="1"/>
  <c r="AZ790" i="7"/>
  <c r="L788" i="7" s="1"/>
  <c r="K817" i="7"/>
  <c r="I817" i="7" s="1"/>
  <c r="AN817" i="7"/>
  <c r="AN569" i="7"/>
  <c r="K569" i="7"/>
  <c r="I569" i="7" s="1"/>
  <c r="GM219" i="1"/>
  <c r="GO219" i="1" s="1"/>
  <c r="AZ639" i="7"/>
  <c r="L637" i="7" s="1"/>
  <c r="L467" i="7"/>
  <c r="AN244" i="7"/>
  <c r="AN269" i="7"/>
  <c r="K269" i="7"/>
  <c r="I269" i="7" s="1"/>
  <c r="K670" i="7"/>
  <c r="I670" i="7" s="1"/>
  <c r="AN670" i="7"/>
  <c r="K115" i="7"/>
  <c r="I115" i="7" s="1"/>
  <c r="AN115" i="7"/>
  <c r="AN304" i="7"/>
  <c r="K304" i="7"/>
  <c r="I304" i="7" s="1"/>
  <c r="GM170" i="1"/>
  <c r="GN170" i="1" s="1"/>
  <c r="AN693" i="7"/>
  <c r="K693" i="7"/>
  <c r="I693" i="7" s="1"/>
  <c r="L877" i="7"/>
  <c r="L875" i="7" s="1"/>
  <c r="K482" i="7"/>
  <c r="I482" i="7" s="1"/>
  <c r="AN482" i="7"/>
  <c r="K105" i="7"/>
  <c r="I105" i="7" s="1"/>
  <c r="AN105" i="7"/>
  <c r="AN754" i="7"/>
  <c r="K754" i="7"/>
  <c r="I754" i="7" s="1"/>
  <c r="GM82" i="1"/>
  <c r="GN82" i="1" s="1"/>
  <c r="AN171" i="7"/>
  <c r="K171" i="7"/>
  <c r="I171" i="7" s="1"/>
  <c r="AN516" i="7"/>
  <c r="K516" i="7"/>
  <c r="I516" i="7" s="1"/>
  <c r="L468" i="7"/>
  <c r="L1062" i="7"/>
  <c r="L1060" i="7" s="1"/>
  <c r="L1051" i="7" s="1"/>
  <c r="AN775" i="7"/>
  <c r="K775" i="7"/>
  <c r="I775" i="7" s="1"/>
  <c r="AN942" i="7"/>
  <c r="K942" i="7"/>
  <c r="I942" i="7" s="1"/>
  <c r="GM88" i="1"/>
  <c r="GN88" i="1" s="1"/>
  <c r="AN388" i="7"/>
  <c r="K388" i="7"/>
  <c r="I388" i="7" s="1"/>
  <c r="L1005" i="7"/>
  <c r="L1003" i="7" s="1"/>
  <c r="L871" i="7"/>
  <c r="L869" i="7" s="1"/>
  <c r="L839" i="7"/>
  <c r="L837" i="7" s="1"/>
  <c r="CP41" i="1"/>
  <c r="O41" i="1" s="1"/>
  <c r="GM173" i="1"/>
  <c r="GO173" i="1" s="1"/>
  <c r="AK329" i="1"/>
  <c r="X329" i="1" s="1"/>
  <c r="GM225" i="1"/>
  <c r="GO225" i="1" s="1"/>
  <c r="GM37" i="1"/>
  <c r="GN37" i="1" s="1"/>
  <c r="GM84" i="1"/>
  <c r="GN84" i="1" s="1"/>
  <c r="AD45" i="1"/>
  <c r="AD30" i="1" s="1"/>
  <c r="AD258" i="1"/>
  <c r="AD207" i="1" s="1"/>
  <c r="GM35" i="1"/>
  <c r="GN35" i="1" s="1"/>
  <c r="GM171" i="1"/>
  <c r="GN171" i="1" s="1"/>
  <c r="AE30" i="1"/>
  <c r="R45" i="1"/>
  <c r="AD77" i="1"/>
  <c r="Q102" i="1"/>
  <c r="AZ77" i="1"/>
  <c r="F113" i="1"/>
  <c r="AT26" i="1"/>
  <c r="F150" i="1"/>
  <c r="AX207" i="1"/>
  <c r="F265" i="1"/>
  <c r="AZ164" i="1"/>
  <c r="F299" i="1"/>
  <c r="CY216" i="1"/>
  <c r="X216" i="1" s="1"/>
  <c r="AZ619" i="7" s="1"/>
  <c r="L617" i="7" s="1"/>
  <c r="CZ216" i="1"/>
  <c r="Y216" i="1" s="1"/>
  <c r="BA619" i="7" s="1"/>
  <c r="L618" i="7" s="1"/>
  <c r="CZ234" i="1"/>
  <c r="Y234" i="1" s="1"/>
  <c r="BA731" i="7" s="1"/>
  <c r="L730" i="7" s="1"/>
  <c r="CY234" i="1"/>
  <c r="X234" i="1" s="1"/>
  <c r="AE207" i="1"/>
  <c r="R258" i="1"/>
  <c r="R288" i="1" s="1"/>
  <c r="Q168" i="1"/>
  <c r="F187" i="1"/>
  <c r="CZ41" i="1"/>
  <c r="Y41" i="1" s="1"/>
  <c r="BA155" i="7" s="1"/>
  <c r="L154" i="7" s="1"/>
  <c r="CY41" i="1"/>
  <c r="X41" i="1" s="1"/>
  <c r="AZ155" i="7" s="1"/>
  <c r="L153" i="7" s="1"/>
  <c r="CY86" i="1"/>
  <c r="X86" i="1" s="1"/>
  <c r="AZ284" i="7" s="1"/>
  <c r="L282" i="7" s="1"/>
  <c r="CZ86" i="1"/>
  <c r="Y86" i="1" s="1"/>
  <c r="BA284" i="7" s="1"/>
  <c r="L283" i="7" s="1"/>
  <c r="AZ207" i="1"/>
  <c r="F269" i="1"/>
  <c r="GM228" i="1"/>
  <c r="GO228" i="1" s="1"/>
  <c r="U77" i="1"/>
  <c r="F124" i="1"/>
  <c r="G422" i="7" s="1"/>
  <c r="CP213" i="1"/>
  <c r="O213" i="1" s="1"/>
  <c r="AC258" i="1"/>
  <c r="CY39" i="1"/>
  <c r="X39" i="1" s="1"/>
  <c r="AZ129" i="7" s="1"/>
  <c r="L127" i="7" s="1"/>
  <c r="CZ39" i="1"/>
  <c r="Y39" i="1" s="1"/>
  <c r="BA129" i="7" s="1"/>
  <c r="L128" i="7" s="1"/>
  <c r="AZ320" i="1"/>
  <c r="F340" i="1"/>
  <c r="V77" i="1"/>
  <c r="F125" i="1"/>
  <c r="G423" i="7" s="1"/>
  <c r="AO22" i="1"/>
  <c r="AO389" i="1"/>
  <c r="F363" i="1"/>
  <c r="AE77" i="1"/>
  <c r="R102" i="1"/>
  <c r="R320" i="1"/>
  <c r="F343" i="1"/>
  <c r="CP39" i="1"/>
  <c r="O39" i="1" s="1"/>
  <c r="F126" i="1"/>
  <c r="W77" i="1"/>
  <c r="CZ33" i="1"/>
  <c r="Y33" i="1" s="1"/>
  <c r="BA95" i="7" s="1"/>
  <c r="L94" i="7" s="1"/>
  <c r="CY33" i="1"/>
  <c r="X33" i="1" s="1"/>
  <c r="AZ95" i="7" s="1"/>
  <c r="L93" i="7" s="1"/>
  <c r="AC168" i="1"/>
  <c r="P175" i="1"/>
  <c r="CE175" i="1"/>
  <c r="CH175" i="1"/>
  <c r="CF175" i="1"/>
  <c r="CP94" i="1"/>
  <c r="O94" i="1" s="1"/>
  <c r="AU164" i="1"/>
  <c r="F307" i="1"/>
  <c r="CP86" i="1"/>
  <c r="O86" i="1" s="1"/>
  <c r="GM325" i="1"/>
  <c r="GO325" i="1" s="1"/>
  <c r="AX288" i="1"/>
  <c r="AX359" i="1" s="1"/>
  <c r="AC102" i="1"/>
  <c r="V132" i="1"/>
  <c r="AZ132" i="1"/>
  <c r="BC22" i="1"/>
  <c r="F375" i="1"/>
  <c r="BC389" i="1"/>
  <c r="GM242" i="1"/>
  <c r="GO242" i="1" s="1"/>
  <c r="BA26" i="1"/>
  <c r="F152" i="1"/>
  <c r="BA359" i="1"/>
  <c r="BD22" i="1"/>
  <c r="F384" i="1"/>
  <c r="BD389" i="1"/>
  <c r="AF102" i="1"/>
  <c r="W26" i="1"/>
  <c r="F156" i="1"/>
  <c r="W359" i="1"/>
  <c r="U164" i="1"/>
  <c r="F310" i="1"/>
  <c r="G894" i="7" s="1"/>
  <c r="AF168" i="1"/>
  <c r="S175" i="1"/>
  <c r="CZ172" i="1"/>
  <c r="Y172" i="1" s="1"/>
  <c r="BA497" i="7" s="1"/>
  <c r="CY172" i="1"/>
  <c r="X172" i="1" s="1"/>
  <c r="BB22" i="1"/>
  <c r="F372" i="1"/>
  <c r="BB389" i="1"/>
  <c r="AC45" i="1"/>
  <c r="W164" i="1"/>
  <c r="F312" i="1"/>
  <c r="GM43" i="1"/>
  <c r="GN43" i="1" s="1"/>
  <c r="CY90" i="1"/>
  <c r="X90" i="1" s="1"/>
  <c r="AZ320" i="7" s="1"/>
  <c r="L318" i="7" s="1"/>
  <c r="CZ90" i="1"/>
  <c r="Y90" i="1" s="1"/>
  <c r="BA320" i="7" s="1"/>
  <c r="L319" i="7" s="1"/>
  <c r="AB329" i="1"/>
  <c r="GM322" i="1"/>
  <c r="GM79" i="1"/>
  <c r="GM97" i="1"/>
  <c r="GN97" i="1" s="1"/>
  <c r="CZ213" i="1"/>
  <c r="Y213" i="1" s="1"/>
  <c r="BA596" i="7" s="1"/>
  <c r="CY213" i="1"/>
  <c r="X213" i="1" s="1"/>
  <c r="AZ596" i="7" s="1"/>
  <c r="AF258" i="1"/>
  <c r="CY222" i="1"/>
  <c r="X222" i="1" s="1"/>
  <c r="AZ656" i="7" s="1"/>
  <c r="L654" i="7" s="1"/>
  <c r="CZ222" i="1"/>
  <c r="Y222" i="1" s="1"/>
  <c r="O175" i="1"/>
  <c r="AP22" i="1"/>
  <c r="F368" i="1"/>
  <c r="G16" i="2" s="1"/>
  <c r="AP389" i="1"/>
  <c r="CY32" i="1"/>
  <c r="X32" i="1" s="1"/>
  <c r="AZ81" i="7" s="1"/>
  <c r="AF45" i="1"/>
  <c r="CZ32" i="1"/>
  <c r="Y32" i="1" s="1"/>
  <c r="S329" i="1"/>
  <c r="AF320" i="1"/>
  <c r="GO209" i="1"/>
  <c r="CZ248" i="1"/>
  <c r="Y248" i="1" s="1"/>
  <c r="BA804" i="7" s="1"/>
  <c r="L803" i="7" s="1"/>
  <c r="CY248" i="1"/>
  <c r="X248" i="1" s="1"/>
  <c r="CY94" i="1"/>
  <c r="X94" i="1" s="1"/>
  <c r="CZ94" i="1"/>
  <c r="Y94" i="1" s="1"/>
  <c r="BA367" i="7" s="1"/>
  <c r="L366" i="7" s="1"/>
  <c r="T26" i="1"/>
  <c r="F153" i="1"/>
  <c r="T359" i="1"/>
  <c r="AP164" i="1"/>
  <c r="F297" i="1"/>
  <c r="AX320" i="1"/>
  <c r="F336" i="1"/>
  <c r="U207" i="1"/>
  <c r="F280" i="1"/>
  <c r="G862" i="7" s="1"/>
  <c r="CP32" i="1"/>
  <c r="O32" i="1" s="1"/>
  <c r="CY231" i="1"/>
  <c r="X231" i="1" s="1"/>
  <c r="CZ231" i="1"/>
  <c r="Y231" i="1" s="1"/>
  <c r="BA712" i="7" s="1"/>
  <c r="L711" i="7" s="1"/>
  <c r="CP33" i="1"/>
  <c r="O33" i="1" s="1"/>
  <c r="AX26" i="1"/>
  <c r="F139" i="1"/>
  <c r="CH329" i="1"/>
  <c r="AC320" i="1"/>
  <c r="CE329" i="1"/>
  <c r="P329" i="1"/>
  <c r="CF329" i="1"/>
  <c r="AU26" i="1"/>
  <c r="F151" i="1"/>
  <c r="AU359" i="1"/>
  <c r="GM255" i="1"/>
  <c r="GN255" i="1" s="1"/>
  <c r="CB258" i="1" s="1"/>
  <c r="CP216" i="1"/>
  <c r="O216" i="1" s="1"/>
  <c r="GM216" i="1" s="1"/>
  <c r="GO216" i="1" s="1"/>
  <c r="CP90" i="1"/>
  <c r="O90" i="1" s="1"/>
  <c r="AX77" i="1"/>
  <c r="F109" i="1"/>
  <c r="R168" i="1"/>
  <c r="F189" i="1"/>
  <c r="F369" i="1" l="1"/>
  <c r="AQ389" i="1"/>
  <c r="F399" i="1" s="1"/>
  <c r="U359" i="1"/>
  <c r="F154" i="1"/>
  <c r="G454" i="7" s="1"/>
  <c r="Y329" i="1"/>
  <c r="GM41" i="1"/>
  <c r="GN41" i="1" s="1"/>
  <c r="Q45" i="1"/>
  <c r="Q30" i="1" s="1"/>
  <c r="L866" i="7"/>
  <c r="CB175" i="1"/>
  <c r="GM39" i="1"/>
  <c r="GN39" i="1" s="1"/>
  <c r="L1000" i="7"/>
  <c r="GM90" i="1"/>
  <c r="GN90" i="1" s="1"/>
  <c r="AL175" i="1"/>
  <c r="Y175" i="1" s="1"/>
  <c r="K469" i="7"/>
  <c r="I469" i="7" s="1"/>
  <c r="K639" i="7"/>
  <c r="I639" i="7" s="1"/>
  <c r="AN639" i="7"/>
  <c r="GM248" i="1"/>
  <c r="GO248" i="1" s="1"/>
  <c r="AZ804" i="7"/>
  <c r="L802" i="7" s="1"/>
  <c r="K804" i="7" s="1"/>
  <c r="I804" i="7" s="1"/>
  <c r="AK175" i="1"/>
  <c r="AK168" i="1" s="1"/>
  <c r="AZ497" i="7"/>
  <c r="L410" i="7"/>
  <c r="L496" i="7"/>
  <c r="L534" i="7"/>
  <c r="K619" i="7"/>
  <c r="I619" i="7" s="1"/>
  <c r="AN619" i="7"/>
  <c r="L834" i="7"/>
  <c r="AN469" i="7"/>
  <c r="GM222" i="1"/>
  <c r="GO222" i="1" s="1"/>
  <c r="BA656" i="7"/>
  <c r="L1016" i="7" s="1"/>
  <c r="AK320" i="1"/>
  <c r="AN284" i="7"/>
  <c r="K284" i="7"/>
  <c r="I284" i="7" s="1"/>
  <c r="L960" i="7"/>
  <c r="L968" i="7" s="1"/>
  <c r="L920" i="7"/>
  <c r="AN921" i="7" s="1"/>
  <c r="AL45" i="1"/>
  <c r="AL30" i="1" s="1"/>
  <c r="BA81" i="7"/>
  <c r="K155" i="7"/>
  <c r="I155" i="7" s="1"/>
  <c r="AN155" i="7"/>
  <c r="AN790" i="7"/>
  <c r="K790" i="7"/>
  <c r="I790" i="7" s="1"/>
  <c r="GM231" i="1"/>
  <c r="GO231" i="1" s="1"/>
  <c r="AZ712" i="7"/>
  <c r="L710" i="7" s="1"/>
  <c r="AK102" i="1"/>
  <c r="X102" i="1" s="1"/>
  <c r="AZ367" i="7"/>
  <c r="L995" i="7" s="1"/>
  <c r="GM234" i="1"/>
  <c r="GO234" i="1" s="1"/>
  <c r="AZ731" i="7"/>
  <c r="L729" i="7" s="1"/>
  <c r="L594" i="7"/>
  <c r="K320" i="7"/>
  <c r="I320" i="7" s="1"/>
  <c r="AN320" i="7"/>
  <c r="L441" i="7"/>
  <c r="L79" i="7"/>
  <c r="L188" i="7"/>
  <c r="L595" i="7"/>
  <c r="AN129" i="7"/>
  <c r="K129" i="7"/>
  <c r="I129" i="7" s="1"/>
  <c r="K95" i="7"/>
  <c r="I95" i="7" s="1"/>
  <c r="AN95" i="7"/>
  <c r="AN229" i="7"/>
  <c r="K229" i="7"/>
  <c r="I229" i="7" s="1"/>
  <c r="Q258" i="1"/>
  <c r="F270" i="1" s="1"/>
  <c r="GM33" i="1"/>
  <c r="GN33" i="1" s="1"/>
  <c r="GM86" i="1"/>
  <c r="GN86" i="1" s="1"/>
  <c r="AK45" i="1"/>
  <c r="AK30" i="1" s="1"/>
  <c r="AL102" i="1"/>
  <c r="Y102" i="1" s="1"/>
  <c r="CB207" i="1"/>
  <c r="AS258" i="1"/>
  <c r="R164" i="1"/>
  <c r="F302" i="1"/>
  <c r="AF30" i="1"/>
  <c r="S45" i="1"/>
  <c r="AF207" i="1"/>
  <c r="S258" i="1"/>
  <c r="S288" i="1" s="1"/>
  <c r="GN79" i="1"/>
  <c r="AC30" i="1"/>
  <c r="CF45" i="1"/>
  <c r="P45" i="1"/>
  <c r="CE45" i="1"/>
  <c r="CH45" i="1"/>
  <c r="AX164" i="1"/>
  <c r="F295" i="1"/>
  <c r="AV175" i="1"/>
  <c r="CE168" i="1"/>
  <c r="AS175" i="1"/>
  <c r="CB168" i="1"/>
  <c r="GM172" i="1"/>
  <c r="X320" i="1"/>
  <c r="F355" i="1"/>
  <c r="GM213" i="1"/>
  <c r="AB258" i="1"/>
  <c r="F59" i="1"/>
  <c r="R30" i="1"/>
  <c r="R132" i="1"/>
  <c r="S320" i="1"/>
  <c r="F344" i="1"/>
  <c r="O168" i="1"/>
  <c r="F177" i="1"/>
  <c r="AK258" i="1"/>
  <c r="AQ18" i="1"/>
  <c r="GO322" i="1"/>
  <c r="CC329" i="1" s="1"/>
  <c r="CA329" i="1"/>
  <c r="BB18" i="1"/>
  <c r="F402" i="1"/>
  <c r="AZ26" i="1"/>
  <c r="F143" i="1"/>
  <c r="AZ359" i="1"/>
  <c r="GM94" i="1"/>
  <c r="GN94" i="1" s="1"/>
  <c r="F178" i="1"/>
  <c r="P168" i="1"/>
  <c r="AW329" i="1"/>
  <c r="CF320" i="1"/>
  <c r="F332" i="1"/>
  <c r="P320" i="1"/>
  <c r="AX22" i="1"/>
  <c r="AX389" i="1"/>
  <c r="F366" i="1"/>
  <c r="U22" i="1"/>
  <c r="F381" i="1"/>
  <c r="U389" i="1"/>
  <c r="AP18" i="1"/>
  <c r="F398" i="1"/>
  <c r="AL258" i="1"/>
  <c r="O329" i="1"/>
  <c r="AB320" i="1"/>
  <c r="S168" i="1"/>
  <c r="F190" i="1"/>
  <c r="W22" i="1"/>
  <c r="W389" i="1"/>
  <c r="F383" i="1"/>
  <c r="AF77" i="1"/>
  <c r="S102" i="1"/>
  <c r="BA22" i="1"/>
  <c r="F379" i="1"/>
  <c r="BA389" i="1"/>
  <c r="BC18" i="1"/>
  <c r="F405" i="1"/>
  <c r="V26" i="1"/>
  <c r="F155" i="1"/>
  <c r="G455" i="7" s="1"/>
  <c r="V359" i="1"/>
  <c r="CF168" i="1"/>
  <c r="AW175" i="1"/>
  <c r="AO18" i="1"/>
  <c r="F393" i="1"/>
  <c r="R207" i="1"/>
  <c r="F272" i="1"/>
  <c r="Q77" i="1"/>
  <c r="F114" i="1"/>
  <c r="F57" i="1"/>
  <c r="CH320" i="1"/>
  <c r="AY329" i="1"/>
  <c r="AU22" i="1"/>
  <c r="AU389" i="1"/>
  <c r="F378" i="1"/>
  <c r="AV329" i="1"/>
  <c r="CE320" i="1"/>
  <c r="GM32" i="1"/>
  <c r="AB45" i="1"/>
  <c r="T22" i="1"/>
  <c r="F380" i="1"/>
  <c r="T389" i="1"/>
  <c r="Y320" i="1"/>
  <c r="F356" i="1"/>
  <c r="AB102" i="1"/>
  <c r="BD18" i="1"/>
  <c r="F414" i="1"/>
  <c r="AC77" i="1"/>
  <c r="CH102" i="1"/>
  <c r="CF102" i="1"/>
  <c r="CE102" i="1"/>
  <c r="P102" i="1"/>
  <c r="AY175" i="1"/>
  <c r="CH168" i="1"/>
  <c r="R77" i="1"/>
  <c r="F116" i="1"/>
  <c r="AC207" i="1"/>
  <c r="CF258" i="1"/>
  <c r="CH258" i="1"/>
  <c r="CE258" i="1"/>
  <c r="P258" i="1"/>
  <c r="AL168" i="1" l="1"/>
  <c r="Q132" i="1"/>
  <c r="F144" i="1" s="1"/>
  <c r="Y45" i="1"/>
  <c r="Y30" i="1" s="1"/>
  <c r="AN804" i="7"/>
  <c r="Q207" i="1"/>
  <c r="Q288" i="1"/>
  <c r="F300" i="1" s="1"/>
  <c r="L1066" i="7"/>
  <c r="K921" i="7"/>
  <c r="I921" i="7" s="1"/>
  <c r="AN712" i="7"/>
  <c r="K712" i="7"/>
  <c r="I712" i="7" s="1"/>
  <c r="H16" i="2"/>
  <c r="C52" i="7"/>
  <c r="L849" i="7"/>
  <c r="L1067" i="7"/>
  <c r="L996" i="7"/>
  <c r="L978" i="7" s="1"/>
  <c r="L189" i="7"/>
  <c r="L197" i="7" s="1"/>
  <c r="L80" i="7"/>
  <c r="AN81" i="7" s="1"/>
  <c r="L442" i="7"/>
  <c r="L450" i="7" s="1"/>
  <c r="X175" i="1"/>
  <c r="X168" i="1" s="1"/>
  <c r="AN596" i="7"/>
  <c r="K596" i="7"/>
  <c r="I596" i="7" s="1"/>
  <c r="L655" i="7"/>
  <c r="L882" i="7"/>
  <c r="K731" i="7"/>
  <c r="I731" i="7" s="1"/>
  <c r="AN731" i="7"/>
  <c r="AK77" i="1"/>
  <c r="L850" i="7"/>
  <c r="G1076" i="7"/>
  <c r="K49" i="7"/>
  <c r="L495" i="7"/>
  <c r="L1015" i="7"/>
  <c r="L998" i="7" s="1"/>
  <c r="L881" i="7"/>
  <c r="L533" i="7"/>
  <c r="L542" i="7" s="1"/>
  <c r="L365" i="7"/>
  <c r="L409" i="7"/>
  <c r="L418" i="7" s="1"/>
  <c r="X45" i="1"/>
  <c r="F71" i="1" s="1"/>
  <c r="AL77" i="1"/>
  <c r="CE207" i="1"/>
  <c r="AV258" i="1"/>
  <c r="AV288" i="1" s="1"/>
  <c r="P207" i="1"/>
  <c r="F261" i="1"/>
  <c r="AY168" i="1"/>
  <c r="F183" i="1"/>
  <c r="CH77" i="1"/>
  <c r="AY102" i="1"/>
  <c r="O102" i="1"/>
  <c r="AB77" i="1"/>
  <c r="AV320" i="1"/>
  <c r="F334" i="1"/>
  <c r="F337" i="1"/>
  <c r="AY320" i="1"/>
  <c r="BA18" i="1"/>
  <c r="F409" i="1"/>
  <c r="F303" i="1"/>
  <c r="S164" i="1"/>
  <c r="O320" i="1"/>
  <c r="F331" i="1"/>
  <c r="P288" i="1"/>
  <c r="AZ22" i="1"/>
  <c r="F370" i="1"/>
  <c r="AZ389" i="1"/>
  <c r="AB207" i="1"/>
  <c r="O258" i="1"/>
  <c r="GO172" i="1"/>
  <c r="CC175" i="1" s="1"/>
  <c r="CA175" i="1"/>
  <c r="F180" i="1"/>
  <c r="AV168" i="1"/>
  <c r="CE30" i="1"/>
  <c r="AV45" i="1"/>
  <c r="CA102" i="1"/>
  <c r="S30" i="1"/>
  <c r="F60" i="1"/>
  <c r="S132" i="1"/>
  <c r="AS207" i="1"/>
  <c r="F275" i="1"/>
  <c r="AB30" i="1"/>
  <c r="O45" i="1"/>
  <c r="AK207" i="1"/>
  <c r="X258" i="1"/>
  <c r="X288" i="1" s="1"/>
  <c r="R26" i="1"/>
  <c r="F146" i="1"/>
  <c r="R359" i="1"/>
  <c r="GO213" i="1"/>
  <c r="CC258" i="1" s="1"/>
  <c r="CA258" i="1"/>
  <c r="P30" i="1"/>
  <c r="F48" i="1"/>
  <c r="P132" i="1"/>
  <c r="CB102" i="1"/>
  <c r="AL207" i="1"/>
  <c r="Y258" i="1"/>
  <c r="Y288" i="1" s="1"/>
  <c r="AR329" i="1"/>
  <c r="CA320" i="1"/>
  <c r="CH207" i="1"/>
  <c r="AY258" i="1"/>
  <c r="CE77" i="1"/>
  <c r="AV102" i="1"/>
  <c r="T18" i="1"/>
  <c r="F410" i="1"/>
  <c r="GN32" i="1"/>
  <c r="CB45" i="1" s="1"/>
  <c r="CA45" i="1"/>
  <c r="AU18" i="1"/>
  <c r="F408" i="1"/>
  <c r="W18" i="1"/>
  <c r="F413" i="1"/>
  <c r="U18" i="1"/>
  <c r="F411" i="1"/>
  <c r="AX18" i="1"/>
  <c r="F396" i="1"/>
  <c r="CC320" i="1"/>
  <c r="AT329" i="1"/>
  <c r="AS168" i="1"/>
  <c r="F192" i="1"/>
  <c r="AS288" i="1"/>
  <c r="AW45" i="1"/>
  <c r="CF30" i="1"/>
  <c r="F273" i="1"/>
  <c r="S207" i="1"/>
  <c r="F128" i="1"/>
  <c r="X77" i="1"/>
  <c r="Y77" i="1"/>
  <c r="F129" i="1"/>
  <c r="P77" i="1"/>
  <c r="F105" i="1"/>
  <c r="AW168" i="1"/>
  <c r="F181" i="1"/>
  <c r="Y168" i="1"/>
  <c r="F202" i="1"/>
  <c r="Q164" i="1"/>
  <c r="CF207" i="1"/>
  <c r="AW258" i="1"/>
  <c r="AW288" i="1" s="1"/>
  <c r="CF77" i="1"/>
  <c r="AW102" i="1"/>
  <c r="V22" i="1"/>
  <c r="V389" i="1"/>
  <c r="F382" i="1"/>
  <c r="S77" i="1"/>
  <c r="F117" i="1"/>
  <c r="AW320" i="1"/>
  <c r="F335" i="1"/>
  <c r="CH30" i="1"/>
  <c r="AY45" i="1"/>
  <c r="X30" i="1" l="1"/>
  <c r="Y132" i="1"/>
  <c r="F159" i="1" s="1"/>
  <c r="F72" i="1"/>
  <c r="Q26" i="1"/>
  <c r="F201" i="1"/>
  <c r="L858" i="7"/>
  <c r="Q359" i="1"/>
  <c r="F371" i="1" s="1"/>
  <c r="L890" i="7"/>
  <c r="AN367" i="7"/>
  <c r="K367" i="7"/>
  <c r="I367" i="7" s="1"/>
  <c r="L1049" i="7"/>
  <c r="L1079" i="7" s="1"/>
  <c r="L1080" i="7" s="1"/>
  <c r="K497" i="7"/>
  <c r="I497" i="7" s="1"/>
  <c r="AN497" i="7"/>
  <c r="G1077" i="7"/>
  <c r="K50" i="7"/>
  <c r="K81" i="7"/>
  <c r="I81" i="7" s="1"/>
  <c r="X132" i="1"/>
  <c r="X26" i="1" s="1"/>
  <c r="AN656" i="7"/>
  <c r="K656" i="7"/>
  <c r="I656" i="7" s="1"/>
  <c r="AW164" i="1"/>
  <c r="F294" i="1"/>
  <c r="AY30" i="1"/>
  <c r="F53" i="1"/>
  <c r="AY132" i="1"/>
  <c r="Y359" i="1"/>
  <c r="AW30" i="1"/>
  <c r="F51" i="1"/>
  <c r="AW132" i="1"/>
  <c r="AT320" i="1"/>
  <c r="F347" i="1"/>
  <c r="AY207" i="1"/>
  <c r="F266" i="1"/>
  <c r="Y207" i="1"/>
  <c r="F285" i="1"/>
  <c r="R22" i="1"/>
  <c r="R389" i="1"/>
  <c r="F373" i="1"/>
  <c r="AV164" i="1"/>
  <c r="F293" i="1"/>
  <c r="CC168" i="1"/>
  <c r="AT175" i="1"/>
  <c r="V18" i="1"/>
  <c r="F412" i="1"/>
  <c r="F264" i="1"/>
  <c r="AW207" i="1"/>
  <c r="Y164" i="1"/>
  <c r="F315" i="1"/>
  <c r="AS164" i="1"/>
  <c r="F305" i="1"/>
  <c r="Q22" i="1"/>
  <c r="X164" i="1"/>
  <c r="F314" i="1"/>
  <c r="AR102" i="1"/>
  <c r="CA77" i="1"/>
  <c r="O207" i="1"/>
  <c r="F260" i="1"/>
  <c r="O288" i="1"/>
  <c r="AY288" i="1"/>
  <c r="CA30" i="1"/>
  <c r="AR45" i="1"/>
  <c r="AV77" i="1"/>
  <c r="F107" i="1"/>
  <c r="CB77" i="1"/>
  <c r="AS102" i="1"/>
  <c r="CA207" i="1"/>
  <c r="AR258" i="1"/>
  <c r="F284" i="1"/>
  <c r="X207" i="1"/>
  <c r="S26" i="1"/>
  <c r="F147" i="1"/>
  <c r="S359" i="1"/>
  <c r="AV132" i="1"/>
  <c r="AV30" i="1"/>
  <c r="F50" i="1"/>
  <c r="P164" i="1"/>
  <c r="F291" i="1"/>
  <c r="O77" i="1"/>
  <c r="F104" i="1"/>
  <c r="AV207" i="1"/>
  <c r="F263" i="1"/>
  <c r="AW77" i="1"/>
  <c r="F108" i="1"/>
  <c r="CB30" i="1"/>
  <c r="AS45" i="1"/>
  <c r="F357" i="1"/>
  <c r="AR320" i="1"/>
  <c r="P26" i="1"/>
  <c r="F135" i="1"/>
  <c r="P359" i="1"/>
  <c r="CC207" i="1"/>
  <c r="AT258" i="1"/>
  <c r="O30" i="1"/>
  <c r="F47" i="1"/>
  <c r="O132" i="1"/>
  <c r="AR175" i="1"/>
  <c r="CA168" i="1"/>
  <c r="AZ18" i="1"/>
  <c r="F400" i="1"/>
  <c r="F110" i="1"/>
  <c r="AY77" i="1"/>
  <c r="Y26" i="1" l="1"/>
  <c r="Q389" i="1"/>
  <c r="F401" i="1" s="1"/>
  <c r="X359" i="1"/>
  <c r="X389" i="1" s="1"/>
  <c r="F158" i="1"/>
  <c r="AT207" i="1"/>
  <c r="F276" i="1"/>
  <c r="S22" i="1"/>
  <c r="F374" i="1"/>
  <c r="J16" i="2" s="1"/>
  <c r="S389" i="1"/>
  <c r="AT168" i="1"/>
  <c r="AT288" i="1"/>
  <c r="F193" i="1"/>
  <c r="Y22" i="1"/>
  <c r="F386" i="1"/>
  <c r="Y389" i="1"/>
  <c r="X22" i="1"/>
  <c r="F385" i="1"/>
  <c r="F286" i="1"/>
  <c r="AR207" i="1"/>
  <c r="F296" i="1"/>
  <c r="AY164" i="1"/>
  <c r="R18" i="1"/>
  <c r="F403" i="1"/>
  <c r="AW26" i="1"/>
  <c r="F138" i="1"/>
  <c r="AW359" i="1"/>
  <c r="AR168" i="1"/>
  <c r="F203" i="1"/>
  <c r="AR288" i="1"/>
  <c r="P22" i="1"/>
  <c r="P389" i="1"/>
  <c r="F362" i="1"/>
  <c r="O164" i="1"/>
  <c r="F290" i="1"/>
  <c r="F130" i="1"/>
  <c r="AR77" i="1"/>
  <c r="O26" i="1"/>
  <c r="F134" i="1"/>
  <c r="O359" i="1"/>
  <c r="AS30" i="1"/>
  <c r="F62" i="1"/>
  <c r="AS132" i="1"/>
  <c r="AV26" i="1"/>
  <c r="F137" i="1"/>
  <c r="AV359" i="1"/>
  <c r="AS77" i="1"/>
  <c r="F119" i="1"/>
  <c r="AR30" i="1"/>
  <c r="AR132" i="1"/>
  <c r="F73" i="1"/>
  <c r="AY26" i="1"/>
  <c r="F140" i="1"/>
  <c r="AY359" i="1"/>
  <c r="Q18" i="1" l="1"/>
  <c r="AR26" i="1"/>
  <c r="AR359" i="1"/>
  <c r="F160" i="1"/>
  <c r="AV22" i="1"/>
  <c r="F364" i="1"/>
  <c r="AV389" i="1"/>
  <c r="AR164" i="1"/>
  <c r="F316" i="1"/>
  <c r="Y18" i="1"/>
  <c r="F416" i="1"/>
  <c r="AT164" i="1"/>
  <c r="F306" i="1"/>
  <c r="AT359" i="1"/>
  <c r="AY22" i="1"/>
  <c r="AY389" i="1"/>
  <c r="F367" i="1"/>
  <c r="O22" i="1"/>
  <c r="F361" i="1"/>
  <c r="O389" i="1"/>
  <c r="P18" i="1"/>
  <c r="F392" i="1"/>
  <c r="X18" i="1"/>
  <c r="F415" i="1"/>
  <c r="AS26" i="1"/>
  <c r="F149" i="1"/>
  <c r="AS359" i="1"/>
  <c r="AW22" i="1"/>
  <c r="F365" i="1"/>
  <c r="AW389" i="1"/>
  <c r="S18" i="1"/>
  <c r="F404" i="1"/>
  <c r="AT22" i="1" l="1"/>
  <c r="AT389" i="1"/>
  <c r="F377" i="1"/>
  <c r="O18" i="1"/>
  <c r="F391" i="1"/>
  <c r="AY18" i="1"/>
  <c r="F397" i="1"/>
  <c r="AS22" i="1"/>
  <c r="F376" i="1"/>
  <c r="AS389" i="1"/>
  <c r="AV18" i="1"/>
  <c r="F394" i="1"/>
  <c r="F387" i="1"/>
  <c r="AR22" i="1"/>
  <c r="AR389" i="1"/>
  <c r="AW18" i="1"/>
  <c r="F395" i="1"/>
  <c r="E16" i="2" l="1"/>
  <c r="C49" i="7"/>
  <c r="F16" i="2"/>
  <c r="I16" i="2" s="1"/>
  <c r="N16" i="2" s="1"/>
  <c r="C50" i="7"/>
  <c r="AR18" i="1"/>
  <c r="F417" i="1"/>
  <c r="AS18" i="1"/>
  <c r="F406" i="1"/>
  <c r="AT18" i="1"/>
  <c r="F407" i="1"/>
  <c r="C46" i="7" l="1"/>
</calcChain>
</file>

<file path=xl/sharedStrings.xml><?xml version="1.0" encoding="utf-8"?>
<sst xmlns="http://schemas.openxmlformats.org/spreadsheetml/2006/main" count="12495" uniqueCount="1061">
  <si>
    <t>Smeta.RU  (495) 974-1589</t>
  </si>
  <si>
    <t>_PS_</t>
  </si>
  <si>
    <t>Smeta.RU</t>
  </si>
  <si>
    <t/>
  </si>
  <si>
    <t>Новый объект</t>
  </si>
  <si>
    <t>И17 Ремонт кабинета 131</t>
  </si>
  <si>
    <t>Сметные нормы списания</t>
  </si>
  <si>
    <t>Коды ценников</t>
  </si>
  <si>
    <t>ФСНБ-2022_И17</t>
  </si>
  <si>
    <t>Версия 1.17.0 для ФСНБ-2022 И17</t>
  </si>
  <si>
    <t>ФСНБ-2022 - Изменения И17</t>
  </si>
  <si>
    <t>Поправки для ФСНБ-2022 от 25.02.2026 г И17 (55/пр) Капитальный ремонт жилых и общественных зданий</t>
  </si>
  <si>
    <t>Приказ Минстроя России от 30.12.2021 г. № 1046/пр;  Приказ Минстроя России от 04.08.2020 г. № 421/пр;  Приказ Минстроя России от 21.12.2020 г. № 812/пр;  Приказ Минстроя России от 11.12.2020 г. № 774/пр</t>
  </si>
  <si>
    <t>ГСН</t>
  </si>
  <si>
    <t>Новая локальная смета</t>
  </si>
  <si>
    <t>Новый раздел</t>
  </si>
  <si>
    <t>Строительные работы</t>
  </si>
  <si>
    <t>Новый подраздел</t>
  </si>
  <si>
    <t>Демонтажные работы</t>
  </si>
  <si>
    <t>1</t>
  </si>
  <si>
    <t>09-03-050-01</t>
  </si>
  <si>
    <t>Демонтаж алюминиевого  профиля</t>
  </si>
  <si>
    <t>100 м</t>
  </si>
  <si>
    <t>ГЭСН-2022, 09-03-050-01, приказ Минстроя России от 18.05.2022 г. № 378/пр</t>
  </si>
  <si>
    <t>*0</t>
  </si>
  <si>
    <t>*(0,35+1)*0,7</t>
  </si>
  <si>
    <t>Общестроительные работы</t>
  </si>
  <si>
    <t>Строительные металлические конструкции</t>
  </si>
  <si>
    <t>ФЕР-09</t>
  </si>
  <si>
    <t>Поправка: 421/пр_2020_прил.10_т.5_п.1.2_гр.3 Поправка: 571/пр_2022_п.83_т.2_стр.4_стб.3</t>
  </si>
  <si>
    <t>Пр/812-009.0-1</t>
  </si>
  <si>
    <t>Пр/774-009.0</t>
  </si>
  <si>
    <t>2</t>
  </si>
  <si>
    <t>57-01-002-01</t>
  </si>
  <si>
    <t>Разборка покрытий полов: из линолеума и релина</t>
  </si>
  <si>
    <t>100 м2</t>
  </si>
  <si>
    <t>ГЭСНр-2022 доп.3, 57-01-002-01, приказ Минстроя России от 26.10.2022 г. № 905/пр</t>
  </si>
  <si>
    <t>*(0,15+1)</t>
  </si>
  <si>
    <t>Ремонтно-строительные работы</t>
  </si>
  <si>
    <t>Полы</t>
  </si>
  <si>
    <t>рФЕР-57</t>
  </si>
  <si>
    <t>Поправка: 421/пр_2020_прил.10_т.5_п.1.2_гр.5</t>
  </si>
  <si>
    <t>Пр/812-091.0-1</t>
  </si>
  <si>
    <t>Пр/774-091.0</t>
  </si>
  <si>
    <t>2,1</t>
  </si>
  <si>
    <t>999-9900</t>
  </si>
  <si>
    <t>Строительный мусор</t>
  </si>
  <si>
    <t>т</t>
  </si>
  <si>
    <t>3</t>
  </si>
  <si>
    <t>57-01-003-01</t>
  </si>
  <si>
    <t>Разборка плинтусов: деревянных и из пластмассовых материалов</t>
  </si>
  <si>
    <t>ГЭСНр-2022, 57-01-003-01, приказ Минстроя России от 18.05.2022 г. № 378/пр</t>
  </si>
  <si>
    <t>3,1</t>
  </si>
  <si>
    <t>4</t>
  </si>
  <si>
    <t>63-03-009-01</t>
  </si>
  <si>
    <t>Разборка элементов облицовки потолков с разборкой каркаса: плит растровых</t>
  </si>
  <si>
    <t>ГЭСНр-2022, 63-03-009-01, приказ Минстроя России от 18.05.2022 г. № 378/пр</t>
  </si>
  <si>
    <t>Стекольные, обойные и облицовочные работы</t>
  </si>
  <si>
    <t>Стекольные, обойные, облицовочные работы</t>
  </si>
  <si>
    <t>рФЕР-63</t>
  </si>
  <si>
    <t>Пр/812-097.0-1</t>
  </si>
  <si>
    <t>Пр/774-097.0</t>
  </si>
  <si>
    <t>4,1</t>
  </si>
  <si>
    <t>999-9899</t>
  </si>
  <si>
    <t>Строительный мусор и масса возвратных материалов</t>
  </si>
  <si>
    <t>5</t>
  </si>
  <si>
    <t>46-04-012-03</t>
  </si>
  <si>
    <t>Разборка деревянных заполнений проемов: дверных и воротных</t>
  </si>
  <si>
    <t>ГЭСН-2022, 46-04-012-03, приказ Минстроя России от 18.05.2022 г. № 378/пр</t>
  </si>
  <si>
    <t>Работы по реконструкции зданий и сооружений</t>
  </si>
  <si>
    <t>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</si>
  <si>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ФЕР-46</t>
  </si>
  <si>
    <t>Пр/812-040.2-1</t>
  </si>
  <si>
    <t>Пр/774-040.2</t>
  </si>
  <si>
    <t>6</t>
  </si>
  <si>
    <t>62-04-005-05</t>
  </si>
  <si>
    <t>Очистка вручную поверхности стен от краски</t>
  </si>
  <si>
    <t>ГЭСНр-2022 доп.17, 62-04-005-05, приказ Минстроя России от 17.02.2026 г. № 91/пр</t>
  </si>
  <si>
    <t>Малярные работы</t>
  </si>
  <si>
    <t>рФЕР-62</t>
  </si>
  <si>
    <t>Пр/812-096.0-1</t>
  </si>
  <si>
    <t>Пр/774-096.0</t>
  </si>
  <si>
    <t>7</t>
  </si>
  <si>
    <t>62-03-006-01</t>
  </si>
  <si>
    <t>Окраска масляными составами ранее окрашенных поверхностей радиаторов и ребристых труб отопления: за 1 раз</t>
  </si>
  <si>
    <t>ГЭСНр-2022 доп.17, 62-03-006-01, приказ Минстроя России от 17.02.2026 г. № 91/пр</t>
  </si>
  <si>
    <t>7,1</t>
  </si>
  <si>
    <t>14.4.01.02-0014</t>
  </si>
  <si>
    <t>Грунт-эмаль акриловая антикоррозионная пленкообразующая для защиты поверхности металлических, бетонных и железобетонных конструкций от воздействия ультрафиолета и атмосферных осадков, расход 0,20 кг/м2</t>
  </si>
  <si>
    <t>кг</t>
  </si>
  <si>
    <t>ФСБЦ-2022 доп.4, 14.4.01.02-0014, приказ Минстроя России от 27.12.2022 г. № 1133/пр</t>
  </si>
  <si>
    <t>8</t>
  </si>
  <si>
    <t>17-01-002-04</t>
  </si>
  <si>
    <t>Демонтаж навесного оформления (жалюзи)</t>
  </si>
  <si>
    <t>10 ШТ</t>
  </si>
  <si>
    <t>ГЭСН-2022 доп.7, 17-01-002-04, приказ Минстроя России от 02.08.2023 г. № 551/пр</t>
  </si>
  <si>
    <t>*(0,35+1)*0,4</t>
  </si>
  <si>
    <t>Сантехнические работы: внутренние трубопроводы, внутренние устройства водопровода, канализации, отопления, газоснабжения, вентиляция  кондиционирование воздуха</t>
  </si>
  <si>
    <t>Водопровод и канализация - внутренние устройства</t>
  </si>
  <si>
    <t>ФЕР-17</t>
  </si>
  <si>
    <t>Поправка: 421/пр_2020_прил.10_т.5_п.1.2_гр.3 Поправка: 571/пр_2022_п.83_т.2_стр.3_стб.3</t>
  </si>
  <si>
    <t>Пр/812-016.0-1</t>
  </si>
  <si>
    <t>Пр/774-016.0</t>
  </si>
  <si>
    <t>ПЗ</t>
  </si>
  <si>
    <t>Прямые затраты</t>
  </si>
  <si>
    <t>СтМатОб</t>
  </si>
  <si>
    <t>Стоимость материальных ресурсов (всего)</t>
  </si>
  <si>
    <t>СтМатОбЗак</t>
  </si>
  <si>
    <t>Стоимость материалов и оборудования заказчика</t>
  </si>
  <si>
    <t>СтМатОбПод</t>
  </si>
  <si>
    <t>Стоимость материалов и оборудования подрядчика</t>
  </si>
  <si>
    <t>СтМат</t>
  </si>
  <si>
    <t>Стоимость материалов (всего)</t>
  </si>
  <si>
    <t>СтМатЗак</t>
  </si>
  <si>
    <t>Стоимость материалов заказчика</t>
  </si>
  <si>
    <t>СтМатПод</t>
  </si>
  <si>
    <t>Стоимость материалов подрядчика</t>
  </si>
  <si>
    <t>Оборуд</t>
  </si>
  <si>
    <t>Стоимость оборудования (всего)</t>
  </si>
  <si>
    <t>ОборудЗак</t>
  </si>
  <si>
    <t>Стоимость оборудования заказчика</t>
  </si>
  <si>
    <t>ОборудПод</t>
  </si>
  <si>
    <t>Стоимость оборудования подрядчика</t>
  </si>
  <si>
    <t>ЭММ</t>
  </si>
  <si>
    <t>Эксплуатация машин</t>
  </si>
  <si>
    <t>ЭММсНРиСП</t>
  </si>
  <si>
    <t>Эксплуатация машин по ТСН-2001.16</t>
  </si>
  <si>
    <t>ЗПМ</t>
  </si>
  <si>
    <t>ЗП машинистов</t>
  </si>
  <si>
    <t>ОЗП</t>
  </si>
  <si>
    <t>Основная ЗП рабочих</t>
  </si>
  <si>
    <t>ОЗПсНРиСП</t>
  </si>
  <si>
    <t>Основная ЗП рабочих по ТСН-2001.16</t>
  </si>
  <si>
    <t>Строит</t>
  </si>
  <si>
    <t>Строительные работы с НР и СП</t>
  </si>
  <si>
    <t>Монтаж</t>
  </si>
  <si>
    <t>Монтажные работы с НР и СП</t>
  </si>
  <si>
    <t>Прочие</t>
  </si>
  <si>
    <t>Прочие работы с НР и СП</t>
  </si>
  <si>
    <t>ПрочиеЗатр</t>
  </si>
  <si>
    <t>Прочие затраты по ТСН-2001.16</t>
  </si>
  <si>
    <t>ВозврМат</t>
  </si>
  <si>
    <t>Возврат материалов</t>
  </si>
  <si>
    <t>ТрудСтр</t>
  </si>
  <si>
    <t>Трудозатраты строителей</t>
  </si>
  <si>
    <t>ТрудМаш</t>
  </si>
  <si>
    <t>Трудозатраты машинистов</t>
  </si>
  <si>
    <t>ТранспМат</t>
  </si>
  <si>
    <t>Транспорт материалов</t>
  </si>
  <si>
    <t>Перевозка</t>
  </si>
  <si>
    <t>Перевозка грузов</t>
  </si>
  <si>
    <t>НР</t>
  </si>
  <si>
    <t>Накладные расходы</t>
  </si>
  <si>
    <t>СмПриб</t>
  </si>
  <si>
    <t>Сметная прибыль</t>
  </si>
  <si>
    <t>Всего</t>
  </si>
  <si>
    <t>Всего с НР и СП</t>
  </si>
  <si>
    <t>Монтажные работы</t>
  </si>
  <si>
    <t>9</t>
  </si>
  <si>
    <t>11-01-011-09</t>
  </si>
  <si>
    <t>Устройство стяжек: из самовыравнивающейся смеси на цементной основе, толщиной 3 мм</t>
  </si>
  <si>
    <t>ГЭСН-2022 доп.14, 11-01-011-09, приказ Минстроя России от 19.05.2025 г. № 299/пр</t>
  </si>
  <si>
    <t>*(0,35+1)*1,25</t>
  </si>
  <si>
    <t>*(0,35+1)*1,15</t>
  </si>
  <si>
    <t>*0,9</t>
  </si>
  <si>
    <t>*0,85</t>
  </si>
  <si>
    <t>ФЕР-11</t>
  </si>
  <si>
    <t>Поправка: 421/пр_2020_прил.10_т.5_п.1.2_гр.3 Поправка: 421/пр_2020_п.58_пп.б</t>
  </si>
  <si>
    <t>Пр/812-011.0-1</t>
  </si>
  <si>
    <t>Пр/774-011.0</t>
  </si>
  <si>
    <t>9,1</t>
  </si>
  <si>
    <t>04.3.02.01-0413</t>
  </si>
  <si>
    <t>Смеси сухие наливные быстротвердеющие финишные на цементной основе для выравнивания оснований пола, расход 1,5 на 1 м2 при слое 1 мм</t>
  </si>
  <si>
    <t>ФСБЦ-2022, 04.3.02.01-0413, приказ Минстроя России от 18.05.2022 г. № 378/пр</t>
  </si>
  <si>
    <t>9,2</t>
  </si>
  <si>
    <t>14.4.01.02-0012</t>
  </si>
  <si>
    <t>Грунтовка укрепляющая, глубокого проникновения, быстросохнущая, паропроницаемая</t>
  </si>
  <si>
    <t>ФСБЦ-2022, 14.4.01.02-0012, приказ Минстроя России от 18.05.2022 г. № 378/пр</t>
  </si>
  <si>
    <t>10</t>
  </si>
  <si>
    <t>11-01-034-04</t>
  </si>
  <si>
    <t>Устройство покрытий: из досок ламинированных замковым способом</t>
  </si>
  <si>
    <t>ГЭСН-2022 доп.12, 11-01-034-04, приказ Минстроя России от 07.11.2024 г. № 747/пр</t>
  </si>
  <si>
    <t>10,1</t>
  </si>
  <si>
    <t>11.2.03.02-0004</t>
  </si>
  <si>
    <t>Покрытие напольное ламинированное, класс износостойкости 33, класс пожарной опасности КМ3 (Г2, В2, Д3, Т2, РП2), плотность плиты 930 кг/м3, толщина 8 мм</t>
  </si>
  <si>
    <t>м2</t>
  </si>
  <si>
    <t>ФСБЦ-2022, 11.2.03.02-0004, приказ Минстроя России от 18.05.2022 г. № 378/пр</t>
  </si>
  <si>
    <t>11</t>
  </si>
  <si>
    <t>11-01-040-03</t>
  </si>
  <si>
    <t>Устройство плинтусов поливинилхлоридных: на винтах самонарезающих</t>
  </si>
  <si>
    <t>ГЭСН-2022, 11-01-040-03, приказ Минстроя России от 18.05.2022 г. № 378/пр</t>
  </si>
  <si>
    <t>11,1</t>
  </si>
  <si>
    <t>11.3.03.06-0001</t>
  </si>
  <si>
    <t>Плинтус для полов из ПВХ, размеры 19х48 мм</t>
  </si>
  <si>
    <t>м</t>
  </si>
  <si>
    <t>ФСБЦ-2022, 11.3.03.06-0001, приказ Минстроя России от 18.05.2022 г. № 378/пр</t>
  </si>
  <si>
    <t>12</t>
  </si>
  <si>
    <t>11-01-049-01</t>
  </si>
  <si>
    <t>Укладка металлического накладного профиля (порога)</t>
  </si>
  <si>
    <t>ГЭСН-2022, 11-01-049-01, приказ Минстроя России от 18.05.2022 г. № 378/пр</t>
  </si>
  <si>
    <t>12,1</t>
  </si>
  <si>
    <t>09.2.03.02-0019</t>
  </si>
  <si>
    <t>Профиль стыкоперекрывающий из алюминиевых сплавов (порожки) с покрытием, ширина 37 мм, длина 0,9 м</t>
  </si>
  <si>
    <t>ШТ</t>
  </si>
  <si>
    <t>ФСБЦ-2022, 09.2.03.02-0019, приказ Минстроя России от 18.05.2022 г. № 378/пр</t>
  </si>
  <si>
    <t>13</t>
  </si>
  <si>
    <t>15-01-047-15</t>
  </si>
  <si>
    <t>Устройство потолков: плитно-ячеистых по каркасу из оцинкованного профиля</t>
  </si>
  <si>
    <t>ГЭСН-2022 доп.17, 15-01-047-15, приказ Минстроя России от 17.02.2026 г. № 91/пр</t>
  </si>
  <si>
    <t>Отделочные работы</t>
  </si>
  <si>
    <t>ФЕР-15</t>
  </si>
  <si>
    <t>Пр/812-015.0-1</t>
  </si>
  <si>
    <t>Пр/774-015.0</t>
  </si>
  <si>
    <t>13,1</t>
  </si>
  <si>
    <t>01.6.04.02-0011</t>
  </si>
  <si>
    <t>Панели потолочные декоративные из минерального волокна в комплекте с подвесной системой из оцинкованной стали, твердые, с прямой кромкой, класс пожарной опасности КМ1, класс звукопоглощения D-E, толщина 12 мм</t>
  </si>
  <si>
    <t>ФСБЦ-2022 доп.3, 01.6.04.02-0011, приказ Минстроя России от 26.10.2022 г. № 905/пр</t>
  </si>
  <si>
    <t>14</t>
  </si>
  <si>
    <t>61-01-001-02</t>
  </si>
  <si>
    <t>Сплошное выравнивание штукатурки стен цементно-известковым раствором при толщине намета: свыше 5 до 10 мм</t>
  </si>
  <si>
    <t>ГЭСНр-2022 доп.8, 61-01-001-02, приказ Минстроя России от 14.11.2023 г. № 817/пр</t>
  </si>
  <si>
    <t>Штукатурные работы</t>
  </si>
  <si>
    <t>рФЕР-61</t>
  </si>
  <si>
    <t>Пр/812-095.0-1</t>
  </si>
  <si>
    <t>Пр/774-095.0</t>
  </si>
  <si>
    <t>15</t>
  </si>
  <si>
    <t>15-04-007-01</t>
  </si>
  <si>
    <t>Окраска водно-дисперсионными акриловыми составами улучшенная: по штукатурке стен</t>
  </si>
  <si>
    <t>ГЭСН-2022, 15-04-007-01, приказ Минстроя России от 18.05.2022 г. № 378/пр</t>
  </si>
  <si>
    <t>15,1</t>
  </si>
  <si>
    <t>14.3.02.01-0111</t>
  </si>
  <si>
    <t>Краска водно-дисперсионная акрилатная ВД-АК-101</t>
  </si>
  <si>
    <t>ФСБЦ-2022, 14.3.02.01-0111, приказ Минстроя России от 18.05.2022 г. № 378/пр</t>
  </si>
  <si>
    <t>15,2</t>
  </si>
  <si>
    <t>16</t>
  </si>
  <si>
    <t>10-01-039-01</t>
  </si>
  <si>
    <t>Установка блоков в наружных и внутренних дверных проемах: в каменных стенах, площадь проема до 3 м2</t>
  </si>
  <si>
    <t>ГЭСН-2022 доп.11, 10-01-039-01, приказ Минстроя России от 09.08.2024 г. № 524/пр</t>
  </si>
  <si>
    <t>Деревянные конструкции</t>
  </si>
  <si>
    <t>ФЕР-10</t>
  </si>
  <si>
    <t>Пр/812-010.0-1</t>
  </si>
  <si>
    <t>Пр/774-010.0</t>
  </si>
  <si>
    <t>17</t>
  </si>
  <si>
    <t>01.7.04.04-1006</t>
  </si>
  <si>
    <t>Замок врезной цилиндровый, тип ЗВ4, с защелкой</t>
  </si>
  <si>
    <t>КОМПЛ</t>
  </si>
  <si>
    <t>ФСБЦ-2022, 01.7.04.04-1006, приказ Минстроя России от 18.05.2022 г. № 378/пр</t>
  </si>
  <si>
    <t>Материалы строительные</t>
  </si>
  <si>
    <t>Материалы и конструкции ( строительные ) по ценникам и каталогом</t>
  </si>
  <si>
    <t>ФССЦст</t>
  </si>
  <si>
    <t>18</t>
  </si>
  <si>
    <t>11.3.01.02-0012</t>
  </si>
  <si>
    <t>Блок дверной для медицинских учреждений, прим</t>
  </si>
  <si>
    <t>ФСБЦ-2022, 11.3.01.02-0012, приказ Минстроя России от 18.05.2022 г. № 378/пр</t>
  </si>
  <si>
    <t>19</t>
  </si>
  <si>
    <t>Установка гарнитуры туалетной: вешалок, подстаканников, поручней для ванн и т.д./жалюзи</t>
  </si>
  <si>
    <t>19,1</t>
  </si>
  <si>
    <t>19.2.03.01-0186</t>
  </si>
  <si>
    <t>Решетка жалюзийная , площадь проема от 5,01 до 6,5 м2/рулонные шторы</t>
  </si>
  <si>
    <t>ФСБЦ-2022, 19.2.03.01-0186, приказ Минстроя России от 18.05.2022 г. № 378/пр</t>
  </si>
  <si>
    <t>20</t>
  </si>
  <si>
    <t>47-1</t>
  </si>
  <si>
    <t>Погрузка в автотранспортное средство: мусор строительный с погрузкой вручную</t>
  </si>
  <si>
    <t>1т груза</t>
  </si>
  <si>
    <t>Погрузочно-разгрузочные работы</t>
  </si>
  <si>
    <t>812/пр и 774/пр п.106</t>
  </si>
  <si>
    <t>Пр/812-106.0-1</t>
  </si>
  <si>
    <t>Пр/774-106.0</t>
  </si>
  <si>
    <t>21</t>
  </si>
  <si>
    <t>01-20-1-01-0060</t>
  </si>
  <si>
    <t>Перевозка грузов I класса автомобилями бортовыми грузоподъемностью до 20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60 км</t>
  </si>
  <si>
    <t>Автомобили бортовые</t>
  </si>
  <si>
    <t>Перевозка строительных грузов автомобильным транспортом</t>
  </si>
  <si>
    <t>Перевозка строительных грузов автомобильным транспортом, тракторами и прицепами</t>
  </si>
  <si>
    <t>812/пр и 774/пр п.107</t>
  </si>
  <si>
    <t>Пр/812-107.0-1</t>
  </si>
  <si>
    <t>Пр/774-107.0</t>
  </si>
  <si>
    <t>Электромонтажные работы</t>
  </si>
  <si>
    <t>22</t>
  </si>
  <si>
    <t>67-01-004-01</t>
  </si>
  <si>
    <t>Демонтаж: выключателей, розеток</t>
  </si>
  <si>
    <t>100 ШТ</t>
  </si>
  <si>
    <t>ГЭСНр-2022, 67-01-004-01, приказ Минстроя России от 18.05.2022 г. № 378/пр</t>
  </si>
  <si>
    <t>рФЕР-67</t>
  </si>
  <si>
    <t>Пр/812-101.0-1</t>
  </si>
  <si>
    <t>Пр/774-101.0</t>
  </si>
  <si>
    <t>23</t>
  </si>
  <si>
    <t>67-01-004-05</t>
  </si>
  <si>
    <t>Демонтаж: светильников для люминесцентных ламп</t>
  </si>
  <si>
    <t>ГЭСНр-2022, 67-01-004-05, приказ Минстроя России от 18.05.2022 г. № 378/пр</t>
  </si>
  <si>
    <t>24</t>
  </si>
  <si>
    <t>м10-08-019-01</t>
  </si>
  <si>
    <t>Демонтаж, Коробка ответвительная на стене</t>
  </si>
  <si>
    <t>ГЭСНм-2022, м10-08-019-01, приказ Минстроя России от 18.05.2022 г. № 378/пр</t>
  </si>
  <si>
    <t>*(0,35+1)*0,3</t>
  </si>
  <si>
    <t>Оборудование связи: прокладка и монтаж сетей связи</t>
  </si>
  <si>
    <t>мФЕР-10</t>
  </si>
  <si>
    <t>Поправка: 421/пр_2020_прил.10_т.5_п.1.2_гр.4 Поправка: 571/пр_2022_п.84_т.3_стр.4_стб.3</t>
  </si>
  <si>
    <t>Пр/812-051.1-1</t>
  </si>
  <si>
    <t>Пр/774-051.1</t>
  </si>
  <si>
    <t>25</t>
  </si>
  <si>
    <t>м08-02-390-01</t>
  </si>
  <si>
    <t>Демонтаж, Короба пластмассовые: шириной до 40 мм</t>
  </si>
  <si>
    <t>ГЭСНм-2022, м08-02-390-01, приказ Минстроя России от 18.05.2022 г. № 378/пр</t>
  </si>
  <si>
    <t>Электротехнические установки: на других объектах</t>
  </si>
  <si>
    <t>мФЕР-08</t>
  </si>
  <si>
    <t>Пр/812-049.3-1</t>
  </si>
  <si>
    <t>Пр/774-049.3</t>
  </si>
  <si>
    <t>26</t>
  </si>
  <si>
    <t>м08-03-591-05</t>
  </si>
  <si>
    <t>Выключатель: двухклавишный утопленного типа при скрытой проводке</t>
  </si>
  <si>
    <t>ГЭСНм-2022 доп.7, м08-03-591-05, приказ Минстроя России от 02.08.2023 г. № 551/пр</t>
  </si>
  <si>
    <t>*(0,35+1)</t>
  </si>
  <si>
    <t>Поправка: 421/пр_2020_прил.10_т.5_п.1.2_гр.4</t>
  </si>
  <si>
    <t>26,1</t>
  </si>
  <si>
    <t>421/пр_2020_п.75_пп.а</t>
  </si>
  <si>
    <t>Сметная стоимость вспомогательных ненормируемых материальных ресурсов, не учтенная в сметной норме, 2%</t>
  </si>
  <si>
    <t>%</t>
  </si>
  <si>
    <t>27</t>
  </si>
  <si>
    <t>20.4.01.02-1027</t>
  </si>
  <si>
    <t>Выключатель скрытого монтажа, двухклавишный, с индикатором 10 А, цветной, IP20</t>
  </si>
  <si>
    <t>ФСБЦ-2022, 20.4.01.02-1027, приказ Минстроя России от 18.05.2022 г. № 378/пр</t>
  </si>
  <si>
    <t>Материалы монтажные</t>
  </si>
  <si>
    <t>Материалы и конструкции ( монтажные )  по ценникам и каталогам</t>
  </si>
  <si>
    <t>ФССЦм</t>
  </si>
  <si>
    <t>28</t>
  </si>
  <si>
    <t>20.5.02.11-0001</t>
  </si>
  <si>
    <t>Коробки для установки розеток и выключателей скрытой проводки</t>
  </si>
  <si>
    <t>1000 ШТ</t>
  </si>
  <si>
    <t>ФСБЦ-2022, 20.5.02.11-0001, приказ Минстроя России от 18.05.2022 г. № 378/пр</t>
  </si>
  <si>
    <t>29</t>
  </si>
  <si>
    <t>м08-03-591-08</t>
  </si>
  <si>
    <t>Розетка штепсельная: неутопленного типа при открытой проводке</t>
  </si>
  <si>
    <t>ГЭСНм-2022 доп.7, м08-03-591-08, приказ Минстроя России от 02.08.2023 г. № 551/пр</t>
  </si>
  <si>
    <t>29,1</t>
  </si>
  <si>
    <t>20.4.03.05-0004</t>
  </si>
  <si>
    <t>Розетки открытой проводки с заземлением 16 А, 250 В, IP20</t>
  </si>
  <si>
    <t>ФСБЦ-2022, 20.4.03.05-0004, приказ Минстроя России от 18.05.2022 г. № 378/пр</t>
  </si>
  <si>
    <t>29,2</t>
  </si>
  <si>
    <t>30</t>
  </si>
  <si>
    <t>30,1</t>
  </si>
  <si>
    <t>20.4.03.03-1046</t>
  </si>
  <si>
    <t>Розетка компьютерная RJ-45 для монтажа в кабель-каналы, 2 модуля, 1,5 А, 150 В, цвет белый, IP20</t>
  </si>
  <si>
    <t>ФСБЦ-2022 доп.5, 20.4.03.03-1046, приказ Минстроя России от 10.02.2023 г. № 84/пр</t>
  </si>
  <si>
    <t>30,2</t>
  </si>
  <si>
    <t>31</t>
  </si>
  <si>
    <t>м08-03-609-04</t>
  </si>
  <si>
    <t>Светильник светодиодный накладной и подвесной одиночный с креплением на: бетонное основание (стена, потолок)</t>
  </si>
  <si>
    <t>ГЭСНм-2022 доп.12, м08-03-609-04, приказ Минстроя России от 07.11.2024 г. № 747/пр</t>
  </si>
  <si>
    <t>31,1</t>
  </si>
  <si>
    <t>31,2</t>
  </si>
  <si>
    <t>20.3.03.04-1104</t>
  </si>
  <si>
    <t>Светильник с люминесцентными лампами потолочный, встраиваемый, с рассеивателем из полиметилметакрилата, степень защиты IP20, цоколь G13, мощность 4х18 Вт, ЭПРА, напряжение 220 В, размеры 595х595х70 мм</t>
  </si>
  <si>
    <t>ФСБЦ-2022, 20.3.03.04-1104, приказ Минстроя России от 18.05.2022 г. № 378/пр</t>
  </si>
  <si>
    <t>32</t>
  </si>
  <si>
    <t>м10-08-002-02</t>
  </si>
  <si>
    <t>Извещатель ПС автоматический: дымовой, фотоэлектрический, радиоизотопный, световой в нормальном исполнении/Датчик пожарной сигнализации</t>
  </si>
  <si>
    <t>ГЭСНм-2022 доп.14, м10-08-002-02, приказ Минстроя России от 19.05.2025 г. № 299/пр</t>
  </si>
  <si>
    <t>32,1</t>
  </si>
  <si>
    <t>61.2.02.01-0105</t>
  </si>
  <si>
    <t>ФСБЦ-2022 доп.11, 61.2.02.01-0105, приказ Минстроя России от 09.08.2024 г. № 524/пр</t>
  </si>
  <si>
    <t>оборудование</t>
  </si>
  <si>
    <t>Оборудование по ценникам</t>
  </si>
  <si>
    <t>ОБОРУД.</t>
  </si>
  <si>
    <t>32,2</t>
  </si>
  <si>
    <t>33</t>
  </si>
  <si>
    <t>м08-02-409-09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</si>
  <si>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</si>
  <si>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>ГЭСНм-2022, м08-02-409-09, приказ Минстроя России от 18.05.2022 г. № 378/пр</t>
  </si>
  <si>
    <t>33,1</t>
  </si>
  <si>
    <t>24.3.03.05-0002</t>
  </si>
  <si>
    <t>Трубы полиэтиленовые гибкие гофрированные легкие без протяжки, номинальный внутренний диаметр 20 мм</t>
  </si>
  <si>
    <t>ФСБЦ-2022, 24.3.03.05-0002, приказ Минстроя России от 18.05.2022 г. № 378/пр</t>
  </si>
  <si>
    <t>33,2</t>
  </si>
  <si>
    <t>34</t>
  </si>
  <si>
    <t>м08-02-412-03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</si>
  <si>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16 мм2</t>
  </si>
  <si>
    <t>ГЭСНм-2022 доп.9, м08-02-412-03, приказ Минстроя России от 16.02.2024 г. № 102/пр</t>
  </si>
  <si>
    <t>34,1</t>
  </si>
  <si>
    <t>21.1.06.09-0152</t>
  </si>
  <si>
    <t>Кабель силовой с медными жилами ВВГнг(A)-LS 3х2,5ок(N, PE)-660</t>
  </si>
  <si>
    <t>1000 м</t>
  </si>
  <si>
    <t>ФСБЦ-2022, 21.1.06.09-0152, приказ Минстроя России от 18.05.2022 г. № 378/пр</t>
  </si>
  <si>
    <t>1000 М</t>
  </si>
  <si>
    <t>34,2</t>
  </si>
  <si>
    <t>35</t>
  </si>
  <si>
    <t>Короба пластмассовые: шириной до 40 мм</t>
  </si>
  <si>
    <t>35,1</t>
  </si>
  <si>
    <t>20.2.05.04-0055</t>
  </si>
  <si>
    <t>Короб кабельный (кабель-канал) ПВХ с крышкой, размеры 25х16 мм</t>
  </si>
  <si>
    <t>ФСБЦ-2022 доп.14, 20.2.05.04-0055, приказ Минстроя России от 19.05.2025 г. № 299/пр</t>
  </si>
  <si>
    <t>35,2</t>
  </si>
  <si>
    <t>36</t>
  </si>
  <si>
    <t>м08-02-390-03</t>
  </si>
  <si>
    <t>Короба пластмассовые: шириной до 120 мм</t>
  </si>
  <si>
    <t>ГЭСНм-2022, м08-02-390-03, приказ Минстроя России от 18.05.2022 г. № 378/пр</t>
  </si>
  <si>
    <t>36,1</t>
  </si>
  <si>
    <t>20.2.05.04-0075</t>
  </si>
  <si>
    <t>Короб кабельный (кабель-канал) ПВХ с крышкой, размеры 100х60 мм</t>
  </si>
  <si>
    <t>ФСБЦ-2022 доп.14, 20.2.05.04-0075, приказ Минстроя России от 19.05.2025 г. № 299/пр</t>
  </si>
  <si>
    <t>36,2</t>
  </si>
  <si>
    <t>37</t>
  </si>
  <si>
    <t>м08-02-399-01</t>
  </si>
  <si>
    <t>Провод в коробах, сечением: до 6 мм2</t>
  </si>
  <si>
    <t>ГЭСНм-2022, м08-02-399-01, приказ Минстроя России от 18.05.2022 г. № 378/пр</t>
  </si>
  <si>
    <t>37,1</t>
  </si>
  <si>
    <t>21.1.06.09-0151</t>
  </si>
  <si>
    <t>Кабель силовой с медными жилами ВВГнг(A)-LS 3х1,5ок(N, PE)-660</t>
  </si>
  <si>
    <t>ФСБЦ-2022, 21.1.06.09-0151, приказ Минстроя России от 18.05.2022 г. № 378/пр</t>
  </si>
  <si>
    <t>37,2</t>
  </si>
  <si>
    <t>37,3</t>
  </si>
  <si>
    <t>20.5.04.01-0001</t>
  </si>
  <si>
    <t>Блоки зажимов для соединения жил проводов сечением 1,5 мм2, количество пар винтовых клемм 2, на ток 10 А, БЗ26-1,5П10-В/ВУ3-2</t>
  </si>
  <si>
    <t>ФСБЦ-2022 доп.9, 20.5.04.01-0001, приказ Минстроя России от 16.02.2024 г. № 102/пр</t>
  </si>
  <si>
    <t>37,4</t>
  </si>
  <si>
    <t>20.5.04.01-0002</t>
  </si>
  <si>
    <t>Блоки зажимов для соединения жил проводов сечением 1,5 мм2, количество пар винтовых клемм 4, на ток 10 А, БЗ26-1,5П10-В/ВУ3-4</t>
  </si>
  <si>
    <t>ФСБЦ-2022 доп.9, 20.5.04.01-0002, приказ Минстроя России от 16.02.2024 г. № 102/пр</t>
  </si>
  <si>
    <t>38</t>
  </si>
  <si>
    <t>м08-02-399-02</t>
  </si>
  <si>
    <t>Провод в коробах, сечением: до 35 мм2</t>
  </si>
  <si>
    <t>ГЭСНм-2022, м08-02-399-02, приказ Минстроя России от 18.05.2022 г. № 378/пр</t>
  </si>
  <si>
    <t>38,1</t>
  </si>
  <si>
    <t>38,2</t>
  </si>
  <si>
    <t>39</t>
  </si>
  <si>
    <t>Коробка ответвительная на стене</t>
  </si>
  <si>
    <t>39,1</t>
  </si>
  <si>
    <t>39,2</t>
  </si>
  <si>
    <t>20.5.02.04-0001</t>
  </si>
  <si>
    <t>Коробка ответвительная, размеры 100х100х50 мм</t>
  </si>
  <si>
    <t>ФСБЦ-2022, 20.5.02.04-0001, приказ Минстроя России от 18.05.2022 г. № 378/пр</t>
  </si>
  <si>
    <t>40</t>
  </si>
  <si>
    <t>м08-03-575-01</t>
  </si>
  <si>
    <t>Прибор или аппарат</t>
  </si>
  <si>
    <t>ГЭСНм-2022, м08-03-575-01, приказ Минстроя России от 18.05.2022 г. № 378/пр</t>
  </si>
  <si>
    <t>40,1</t>
  </si>
  <si>
    <t>40,2</t>
  </si>
  <si>
    <t>62.1.01.09-1242</t>
  </si>
  <si>
    <t>Выключатель автоматический 1P, 10 А, 6 кА, характеристика C</t>
  </si>
  <si>
    <t>ФСБЦ-2022, 62.1.01.09-1242, приказ Минстроя России от 18.05.2022 г. № 378/пр</t>
  </si>
  <si>
    <t>40,3</t>
  </si>
  <si>
    <t>62.1.01.09-1245</t>
  </si>
  <si>
    <t>Выключатель автоматический 1P, 25 А, 6 кА, характеристика C</t>
  </si>
  <si>
    <t>ФСБЦ-2022, 62.1.01.09-1245, приказ Минстроя России от 18.05.2022 г. № 378/пр</t>
  </si>
  <si>
    <t>41</t>
  </si>
  <si>
    <t>м11-03-001-01</t>
  </si>
  <si>
    <t>Приборы, устанавливаемые на металлоконструкциях, щитах и пультах, масса: до 5 кг</t>
  </si>
  <si>
    <t>ГЭСНм-2022, м11-03-001-01, приказ Минстроя России от 18.05.2022 г. № 378/пр</t>
  </si>
  <si>
    <t>Приборы, средства автоматизации и вычислительной техники</t>
  </si>
  <si>
    <t>мФЕР-11</t>
  </si>
  <si>
    <t>Пр/812-053.0-1</t>
  </si>
  <si>
    <t>Пр/774-053.0</t>
  </si>
  <si>
    <t>41,1</t>
  </si>
  <si>
    <t>41,2</t>
  </si>
  <si>
    <t>20.2.08.01-0004</t>
  </si>
  <si>
    <t>DIN-рейки металлические, оцинкованные, размеры 7,5х35х600 мм</t>
  </si>
  <si>
    <t>ФСБЦ-2022, 20.2.08.01-0004, приказ Минстроя России от 18.05.2022 г. № 378/пр</t>
  </si>
  <si>
    <t>42</t>
  </si>
  <si>
    <t>69-01-040-02</t>
  </si>
  <si>
    <t>Сверление отверстий в строительных конструкциях из кирпича установками алмазного сверления, диаметр кольцевого алмазного сверла: 30 мм</t>
  </si>
  <si>
    <t>ГЭСНр-2022 доп.17, 69-01-040-02, приказ Минстроя России от 17.02.2026 г. № 91/пр</t>
  </si>
  <si>
    <t>Прочие ремонтно-строительные работы</t>
  </si>
  <si>
    <t>рФЕР-69</t>
  </si>
  <si>
    <t>Пр/812-103.0-1</t>
  </si>
  <si>
    <t>Пр/774-103.0</t>
  </si>
  <si>
    <t>42,1</t>
  </si>
  <si>
    <t>01.7.17.09</t>
  </si>
  <si>
    <t>Сверла, буры</t>
  </si>
  <si>
    <t>Слаботочные работы</t>
  </si>
  <si>
    <t>43</t>
  </si>
  <si>
    <t>Розетка штепсельная: неутопленного типа при открытой проводке/в коробе</t>
  </si>
  <si>
    <t>43,1</t>
  </si>
  <si>
    <t>20.4.03.03-1023</t>
  </si>
  <si>
    <t>Розетка компьютерная RJ-45 для монтажа в кабель-каналы, 1 модуль, 1,5 А, 150 В, цвет белый, IP20</t>
  </si>
  <si>
    <t>ФСБЦ-2022 доп.5, 20.4.03.03-1023, приказ Минстроя России от 10.02.2023 г. № 84/пр</t>
  </si>
  <si>
    <t>43,2</t>
  </si>
  <si>
    <t>44</t>
  </si>
  <si>
    <t>44,1</t>
  </si>
  <si>
    <t>21.1.04.01-1022</t>
  </si>
  <si>
    <t>Кабель витая пара F/UTP 2х2х0,52, категория 5e</t>
  </si>
  <si>
    <t>ФСБЦ-2022 доп.4, 21.1.04.01-1022, приказ Минстроя России от 27.12.2022 г. № 1133/пр</t>
  </si>
  <si>
    <t>44,2</t>
  </si>
  <si>
    <t>мех</t>
  </si>
  <si>
    <t>Новая переменная</t>
  </si>
  <si>
    <t>Переменная</t>
  </si>
  <si>
    <t>Переменная1</t>
  </si>
  <si>
    <t>руч</t>
  </si>
  <si>
    <t>СТР_РЕК</t>
  </si>
  <si>
    <t>СТРОИТЕЛЬСТВО и РЕКОНСТРУКЦИЯ  зданий и сооружений всех назначений</t>
  </si>
  <si>
    <t>Строительство и реконструкция</t>
  </si>
  <si>
    <t>РЕМ_ЖИЛ</t>
  </si>
  <si>
    <t>КАП. РЕМ. ЖИЛЫХ И ОБЩЕСТВЕННЫХ ЗДАНИЙ</t>
  </si>
  <si>
    <t>Капитальный ремонт жилых и общественных зданий</t>
  </si>
  <si>
    <t>РЕМ_ПР</t>
  </si>
  <si>
    <t>КАП. РЕМ. ПРОИЗВОДСТВЕННЫХ ЗД. и СООРУЖЕНИЙ,  НАРУЖНЫХ ИНЖЕНЕРНЫХ СЕТЕЙ, УЛИЦ И ДОРОГ МЕСТНОГО ЗНАЧЕНИЯ, ИНЖ,СООРУЖЕНИЙ ( ГИДРОТЕХ,СООРУЖ, МОСТОВ И ПУТЕПРОВОДОВ И Т.П.)</t>
  </si>
  <si>
    <t>Капитальный ремонт прозводственных зданий</t>
  </si>
  <si>
    <t>Территория</t>
  </si>
  <si>
    <t>для территории Российской Федерации, не относящейся к районам Крайнего Севера и приравненным к ним местностям</t>
  </si>
  <si>
    <t>МПРКС</t>
  </si>
  <si>
    <t>для территории Российской Федерации, относящейся к местностям, приравненным к районам Крайнего Севера</t>
  </si>
  <si>
    <t>РКС</t>
  </si>
  <si>
    <t>для территории Российской Федерации, относящейся к районам Крайнего Севера</t>
  </si>
  <si>
    <t>СЛЖ</t>
  </si>
  <si>
    <t>При определении сметной стоимости строительства объектов капитального строительства, относящихся к особо опасным и технически сложным. За исключением АЭС.</t>
  </si>
  <si>
    <t>Для сборников ФЕР ( при производстве работ на технически сложных объектах ):  ·  { СЛЖ } - (вкл.)    - работа на сложных объектах  (к=1,2 к НР)           ·  { СЛЖ } - (выкл.) - работа на обычных объектах</t>
  </si>
  <si>
    <t>Сложные объекты</t>
  </si>
  <si>
    <t>СТНДРТ</t>
  </si>
  <si>
    <t>При определении сметной стоимости строительства объектов капитального строительства (за исключением АЭС).</t>
  </si>
  <si>
    <t>АЭС_ПНР</t>
  </si>
  <si>
    <t>При определении сметной стоимости строительства объектов капитального строительства АЭС. Пусконаладочные работы (за исключением технологического оборудования АЭС).</t>
  </si>
  <si>
    <t>АЭС</t>
  </si>
  <si>
    <t>АЭС_ПНР_ТЕХ</t>
  </si>
  <si>
    <t>При определении сметной стоимости строительства объектов капитального строительства АЭС. Пусконаладочные работы технологического оборудования АЭС.</t>
  </si>
  <si>
    <t>Для сборника ФЕРм -39  и ФЕРМ-08  ( при работах по контролю сварных соединений) :    {мАЭС} - ( вкл.)  -     при выполнении работ по на АЭС  (HР=101%; СП= 68%;             {мАЭС} - (выкл.) -  при выполнении работ  на обычных объектах</t>
  </si>
  <si>
    <t>АЭС, ПНР технологического оборудования АЭС.</t>
  </si>
  <si>
    <t>ОПТ/В</t>
  </si>
  <si>
    <t>{вкл}    - Прокладка  МЕЖДУГОРОДНЫХ  ВОЛОКОННО-ОПТИЧЕСКИХ ЛИНИЙ (для ФЕРм10, отд. 6 разд.3)  {выкл} - Прокладка  ГОРОДСКИХ               ВОЛОКОННО-ОПТИЧЕСКИХ ЛИНИЙ  (для ФЕРм10, отд. 6 разд.3)</t>
  </si>
  <si>
    <t>Для сборников ФЕРм-10  ( волоконно-оптические линии связи ): ·  {М_ГОР_опт} -  ( вкл.)  - междугородные сети связи ( НР=120% , СП=70% )           ·  {М_ГОР_опт} - ( выкл.) - городские сети связи  ( НР=100%; СП=65%)</t>
  </si>
  <si>
    <t>Прокладка междугородных в/опт. кабелей</t>
  </si>
  <si>
    <t>АВИ</t>
  </si>
  <si>
    <t>(вкл)   -  При работах по ДИСПЕТЧЕРИЗАЦИИ управления движением АВИАТРАНСПОРТОМ {вкл}  (монтажные работы )</t>
  </si>
  <si>
    <t>Для сборников ФЕРм 08;10;11 :    · {мАВИА} -  (вкл.)     -  производство монтажных  работы по диспетчеризации управления  движением авиатранспортном (НР=95%, СП=55%) ;    ·            {мАВИА} -  (выкл. ) -  при производстве работ на прочих объектах , кром</t>
  </si>
  <si>
    <t>Диспетчеризация авиатранспорта</t>
  </si>
  <si>
    <t>ЗАКР</t>
  </si>
  <si>
    <t>{вкл}   -  Обслуживающие и сопутствующие работы в тоннелях при  производстве работ ЗАКРЫТЫМ СПОСОБОМ   {выкл} - Обслуживающие и сопутствующие работы в тоннелях при  производстве работ  ОТКРЫТЫМ</t>
  </si>
  <si>
    <t>Для сборника ФЕР -29 ( сопутствующие работы в тоннелях и метро. ): ·  {ЗАКР} - (вкл.)     -  при выполнении работ в тоннелях  и метро закрытым способом  (НР=145% , СП=75%); ·                {ЗАКР} - (выкл.) -   при выполнении работ в тоннелях и метро  отк</t>
  </si>
  <si>
    <t>Производство работ закрытым способом (обслуживающие процессы)</t>
  </si>
  <si>
    <t>АВТО_ДРГ</t>
  </si>
  <si>
    <t>{вкл} - НР и СП по п.021.0 "Автомобильные дороги" (раздел 2 нормы 27-02-010-01:07)  {выкл} - НР и СП по п.021.1 Устройство покрытий дорожек, тротуаров, мостовых и площадок и прочее (раздел 2 нормы 27-02-010-01:07)</t>
  </si>
  <si>
    <t>ГОР</t>
  </si>
  <si>
    <t>(вкл) - ФЕРм-08, выполнение работ на горнорудных объектах  (выкл) - ФЕРм-08, выполнение работ на других объектах</t>
  </si>
  <si>
    <t>Выполнение работ на горнорудных объектах</t>
  </si>
  <si>
    <t>ОБ_ПР</t>
  </si>
  <si>
    <t>Объект производственного назначения</t>
  </si>
  <si>
    <t>ОБ_НПР</t>
  </si>
  <si>
    <t>Объект непроизводственного назначения</t>
  </si>
  <si>
    <t>К_НР_РЕМ</t>
  </si>
  <si>
    <t>при ремонте жилых и общественных зданий если  ( если {РЕМ_ЖИЛ}= [вкл.]</t>
  </si>
  <si>
    <t>Для сборников  ФЕР и  ФЕРмр :  · Значение {_МДСрем_НР}= 0,90 -  при ремонте зданий жилого и гражданского назначений ( 0,90 к НР) ;  · Значение {_МДСрем_НР}= 1,00  - при строительстве  и реконструкции  объектов всех назначений</t>
  </si>
  <si>
    <t>п.25</t>
  </si>
  <si>
    <t>К_СП_РЕМ</t>
  </si>
  <si>
    <t>к нормам СП при капитальном ремонте зданий и сооружений всех назначений ( если или {РЕМ_ЖИЛ}=[вкл] , или (РЕМ_ПР}=[вкл] )</t>
  </si>
  <si>
    <t>Для сборников  ФЕР и  ФЕРмр :   · Значение {_МДСрем_СП} = 0.85  -  при ремонте зданий всех назначений ( 0,85 к СП);   · Значение {_МДСрем_СП} = 1,00 -  при строительстве  и реконструкции  объектов всех назначений</t>
  </si>
  <si>
    <t>п.16</t>
  </si>
  <si>
    <t>К_НР_СЛЖ</t>
  </si>
  <si>
    <t>При определении сметной стоимости строительства объектов капитального строительства, относящихся к особо опасным и технически сложным. За исключением объектов атомных электрических станций.  ( если {СЛЖ} = [вкл] )</t>
  </si>
  <si>
    <t>п.27 СЛОЖН</t>
  </si>
  <si>
    <t>К_НР_АЭС</t>
  </si>
  <si>
    <t>При определении сметной стоимости строительства объектов капитального строительства, относящихся к особо опасным и технически сложным. Для объектов атомных электрических станций.  ( если {АЭС} = [вкл] )</t>
  </si>
  <si>
    <t>п.27 АЭС</t>
  </si>
  <si>
    <t>Р_ОКР</t>
  </si>
  <si>
    <t>Разрядность округления результата расчета НР и СП  (с 05.04.2020 - до семи знаков после запятой)</t>
  </si>
  <si>
    <t>Лист_НРиСП</t>
  </si>
  <si>
    <t>Уровень цен</t>
  </si>
  <si>
    <t>Вид цен</t>
  </si>
  <si>
    <t>Москва, КТЦ к ФСНБ-2022, 1 квартал 2026 г</t>
  </si>
  <si>
    <t>Сборник индексов</t>
  </si>
  <si>
    <t>Москва к ФСНБ-2022 ФГИС ЦС</t>
  </si>
  <si>
    <t>Письмо Минстроя России  «О размещении индексов изменения сметной стоимости строительства по группам однородных строительных ресурсов на I квартал 2026 года»</t>
  </si>
  <si>
    <t>Справочная информация</t>
  </si>
  <si>
    <t>Письмо Минстроя России от 25.02.2026 № 9859-ИФ/09</t>
  </si>
  <si>
    <t>Письмо Департамента экономической политики и развития города Москвы от 27.10.2025 № ДПР-3-23615/25(1)</t>
  </si>
  <si>
    <t>_OBSM_</t>
  </si>
  <si>
    <t>1-100-37</t>
  </si>
  <si>
    <t>Средний разряд работы 3,7</t>
  </si>
  <si>
    <t>чел.-ч.</t>
  </si>
  <si>
    <t>4-100-00</t>
  </si>
  <si>
    <t>Затраты труда машинистов</t>
  </si>
  <si>
    <t>91.14.02-001</t>
  </si>
  <si>
    <t>ФСЭМ-2022 доп.7, 91.14.02-001, приказ Минстроя России от 02.08.2023 г. № 551/пр</t>
  </si>
  <si>
    <t>Автомобили бортовые, грузоподъемность до 5 т</t>
  </si>
  <si>
    <t>маш.-ч</t>
  </si>
  <si>
    <t>4-100-040</t>
  </si>
  <si>
    <t>01.7.03.04-0001</t>
  </si>
  <si>
    <t>ФСБЦ-2022, 01.7.03.04-0001, приказ Минстроя России от 18.05.2022 г. № 378/пр</t>
  </si>
  <si>
    <t>Электроэнергия</t>
  </si>
  <si>
    <t>КВТ-Ч</t>
  </si>
  <si>
    <t>01.7.15.14-0166</t>
  </si>
  <si>
    <t>ФСБЦ-2022 доп.2, 01.7.15.14-0166, приказ Минстроя России от 26.08.2022 г. № 703/пр</t>
  </si>
  <si>
    <t>Шурупы самонарезающие стальные с полукруглой головкой и прямым шлицем, остроконечные, диаметр 5 мм, длина 35 мм</t>
  </si>
  <si>
    <t>1-100-20</t>
  </si>
  <si>
    <t>Средний разряд работы 2,0</t>
  </si>
  <si>
    <t>91.06.06-048</t>
  </si>
  <si>
    <t>ФСЭМ-2022, 91.06.06-048, приказ Минстроя России от 18.05.2022 г. № 378/пр</t>
  </si>
  <si>
    <t>Подъемники одномачтовые, грузоподъемность до 500 кг, высота подъема 45 м</t>
  </si>
  <si>
    <t>4-100-030</t>
  </si>
  <si>
    <t>1-100-29</t>
  </si>
  <si>
    <t>Средний разряд работы 2,9</t>
  </si>
  <si>
    <t>1-100-24</t>
  </si>
  <si>
    <t>Средний разряд работы 2,4</t>
  </si>
  <si>
    <t>1-100-32</t>
  </si>
  <si>
    <t>Средний разряд работы 3,2</t>
  </si>
  <si>
    <t>01.7.20.08-0051</t>
  </si>
  <si>
    <t>ФСБЦ-2022 доп.8, 01.7.20.08-0051, приказ Минстроя России от 14.11.2023 г. № 817/пр</t>
  </si>
  <si>
    <t>Ветошь хлопчатобумажная цветная</t>
  </si>
  <si>
    <t>14.5.05.01-0012</t>
  </si>
  <si>
    <t>ФСБЦ-2022, 14.5.05.01-0012, приказ Минстроя России от 18.05.2022 г. № 378/пр</t>
  </si>
  <si>
    <t>Олифа комбинированная для разведения масляных густотертых красок и для внешних работ по деревянным поверхностям</t>
  </si>
  <si>
    <t>1-100-40</t>
  </si>
  <si>
    <t>Средний разряд работы 4,0</t>
  </si>
  <si>
    <t>01.7.15.07-0022</t>
  </si>
  <si>
    <t>ФСБЦ-2022, 01.7.15.07-0022, приказ Минстроя России от 18.05.2022 г. № 378/пр</t>
  </si>
  <si>
    <t>Дюбели полиэтиленовые распорные, диаметр 6 мм, длина 40 мм</t>
  </si>
  <si>
    <t>01.7.15.14-0167</t>
  </si>
  <si>
    <t>ФСБЦ-2022 доп.2, 01.7.15.14-0167, приказ Минстроя России от 26.08.2022 г. № 703/пр</t>
  </si>
  <si>
    <t>Шурупы самонарезающие стальные с полукруглой головкой и прямым шлицем, остроконечные, диаметр 5 мм, длина 50 мм</t>
  </si>
  <si>
    <t>08.1.02.11-0001</t>
  </si>
  <si>
    <t>ФСБЦ-2022, 08.1.02.11-0001, приказ Минстроя России от 18.05.2022 г. № 378/пр</t>
  </si>
  <si>
    <t>Поковки из квадратных заготовок, масса 1,5-4,5 кг</t>
  </si>
  <si>
    <t>1-100-30</t>
  </si>
  <si>
    <t>Средний разряд работы 3,0</t>
  </si>
  <si>
    <t>91.06.06-046</t>
  </si>
  <si>
    <t>ФСЭМ-2022, 91.06.06-046, приказ Минстроя России от 18.05.2022 г. № 378/пр</t>
  </si>
  <si>
    <t>Подъемники одномачтовые, грузоподъемность до 500 кг, высота подъема 25 м</t>
  </si>
  <si>
    <t>91.21.22-638</t>
  </si>
  <si>
    <t>ФСЭМ-2022, 91.21.22-638, приказ Минстроя России от 18.05.2022 г. № 378/пр</t>
  </si>
  <si>
    <t>Пылесосы промышленные, мощность до 2000 Вт</t>
  </si>
  <si>
    <t>01.7.03.01-0001</t>
  </si>
  <si>
    <t>ФСБЦ-2022, 01.7.03.01-0001, приказ Минстроя России от 18.05.2022 г. № 378/пр</t>
  </si>
  <si>
    <t>Вода</t>
  </si>
  <si>
    <t>м3</t>
  </si>
  <si>
    <t>01.7.07.12-1006</t>
  </si>
  <si>
    <t>ФСБЦ-2022, 01.7.07.12-1006, приказ Минстроя России от 18.05.2022 г. № 378/пр</t>
  </si>
  <si>
    <t>Пленка полиэтиленовая, толщина 80 мкм</t>
  </si>
  <si>
    <t>11.3.03.08-0004</t>
  </si>
  <si>
    <t>ФСБЦ-2022, 11.3.03.08-0004, приказ Минстроя России от 18.05.2022 г. № 378/пр</t>
  </si>
  <si>
    <t>Подложка из вспененного полиэтилена под паркет и ламинат, толщина 2 мм</t>
  </si>
  <si>
    <t>10 м2</t>
  </si>
  <si>
    <t>1-100-36</t>
  </si>
  <si>
    <t>Средний разряд работы 3,6</t>
  </si>
  <si>
    <t>01.7.15.07-0021</t>
  </si>
  <si>
    <t>ФСБЦ-2022, 01.7.15.07-0021, приказ Минстроя России от 18.05.2022 г. № 378/пр</t>
  </si>
  <si>
    <t>Дюбели полиэтиленовые распорные, диаметр 6 мм, длина 30 мм</t>
  </si>
  <si>
    <t>01.7.15.14-0302</t>
  </si>
  <si>
    <t>ФСБЦ-2022 доп.12, 01.7.15.14-0302, приказ Минстроя России от 07.11.2024 г. № 747/пр</t>
  </si>
  <si>
    <t>Шурупы самонарезающие стальные с полукруглой головкой и крестообразным шлицем, остроконечные, диаметр 3,5 мм, длина 35 мм</t>
  </si>
  <si>
    <t>11.3.03.14-0001</t>
  </si>
  <si>
    <t>ФСБЦ-2022, 11.3.03.14-0001, приказ Минстроя России от 18.05.2022 г. № 378/пр</t>
  </si>
  <si>
    <t>Заглушки торцевые для плинтуса из ПВХ, высота 48 мм</t>
  </si>
  <si>
    <t>11.3.03.14-0021</t>
  </si>
  <si>
    <t>ФСБЦ-2022, 11.3.03.14-0021, приказ Минстроя России от 18.05.2022 г. № 378/пр</t>
  </si>
  <si>
    <t>Соединители для плинтуса из ПВХ, высота 48 мм</t>
  </si>
  <si>
    <t>11.3.03.14-0031</t>
  </si>
  <si>
    <t>ФСБЦ-2022, 11.3.03.14-0031, приказ Минстроя России от 18.05.2022 г. № 378/пр</t>
  </si>
  <si>
    <t>Уголки для плинтуса из ПВХ, высота 48 мм</t>
  </si>
  <si>
    <t>1-100-38</t>
  </si>
  <si>
    <t>Средний разряд работы 3,8</t>
  </si>
  <si>
    <t>1-100-27</t>
  </si>
  <si>
    <t>Средний разряд работы 2,7</t>
  </si>
  <si>
    <t>04.3.01.07-0025</t>
  </si>
  <si>
    <t>ФСБЦ-2022, 04.3.01.07-0025, приказ Минстроя России от 18.05.2022 г. № 378/пр</t>
  </si>
  <si>
    <t>Раствор штукатурный, известковый, М100</t>
  </si>
  <si>
    <t>01.7.17.11-0011</t>
  </si>
  <si>
    <t>ФСБЦ-2022, 01.7.17.11-0011, приказ Минстроя России от 18.05.2022 г. № 378/пр</t>
  </si>
  <si>
    <t>Шкурка шлифовальная двухслойная с зернистостью 40-25</t>
  </si>
  <si>
    <t>14.5.11.02-0101</t>
  </si>
  <si>
    <t>ФСБЦ-2022, 14.5.11.02-0101, приказ Минстроя России от 18.05.2022 г. № 378/пр</t>
  </si>
  <si>
    <t>Шпатлевка водно-дисперсионная</t>
  </si>
  <si>
    <t>91.05.01-017</t>
  </si>
  <si>
    <t>ФСЭМ-2022 доп.3, 91.05.01-017, приказ Минстроя России от 26.10.2022 г. № 905/пр</t>
  </si>
  <si>
    <t>Краны башенные, грузоподъемность 8 т</t>
  </si>
  <si>
    <t>4-100-060</t>
  </si>
  <si>
    <t>91.05.05-015</t>
  </si>
  <si>
    <t>ФСЭМ-2022, 91.05.05-015, приказ Минстроя России от 18.05.2022 г. № 378/пр</t>
  </si>
  <si>
    <t>Краны на автомобильном ходу, грузоподъемность 16 т</t>
  </si>
  <si>
    <t>01.7.14.01-0002</t>
  </si>
  <si>
    <t>ФСБЦ-2022, 01.7.14.01-0002, приказ Минстроя России от 18.05.2022 г. № 378/пр</t>
  </si>
  <si>
    <t>Герметик пенополиуретановый (пена монтажная) универсальный, объем 1000 мл</t>
  </si>
  <si>
    <t>01.7.15.06-0111</t>
  </si>
  <si>
    <t>ФСБЦ-2022, 01.7.15.06-0111, приказ Минстроя России от 18.05.2022 г. № 378/пр</t>
  </si>
  <si>
    <t>Гвозди строительные</t>
  </si>
  <si>
    <t>04.3.01.07-0027</t>
  </si>
  <si>
    <t>ФСБЦ-2022, 04.3.01.07-0027, приказ Минстроя России от 18.05.2022 г. № 378/пр</t>
  </si>
  <si>
    <t>Раствор штукатурный, известковый, М200</t>
  </si>
  <si>
    <t>11.1.03.06-0071</t>
  </si>
  <si>
    <t>ФСБЦ-2022 доп.4, 11.1.03.06-0071, приказ Минстроя России от 27.12.2022 г. № 1133/пр</t>
  </si>
  <si>
    <t>Доска обрезная хвойных пород, естественной влажности, длина 2-6,5 м, ширина 100-250 мм, толщина 25 мм, сорт III</t>
  </si>
  <si>
    <t>1-100-23</t>
  </si>
  <si>
    <t>Средний разряд работы 2,3</t>
  </si>
  <si>
    <t>1-100-41</t>
  </si>
  <si>
    <t>Средний разряд работы 4,1</t>
  </si>
  <si>
    <t>01.7.15.14-0165</t>
  </si>
  <si>
    <t>ФСБЦ-2022 доп.2, 01.7.15.14-0165, приказ Минстроя России от 26.08.2022 г. № 703/пр</t>
  </si>
  <si>
    <t>Шурупы самонарезающие стальные с полукруглой головкой и прямым шлицем, остроконечные, диаметр 4 мм, длина 40 мм</t>
  </si>
  <si>
    <t>03.1.01.01-0002</t>
  </si>
  <si>
    <t>ФСБЦ-2022, 03.1.01.01-0002, приказ Минстроя России от 18.05.2022 г. № 378/пр</t>
  </si>
  <si>
    <t>Гипс строительный Г-3</t>
  </si>
  <si>
    <t>08.3.03.05-0013</t>
  </si>
  <si>
    <t>ФСБЦ-2022, 08.3.03.05-0013, приказ Минстроя России от 18.05.2022 г. № 378/пр</t>
  </si>
  <si>
    <t>Проволока стальная низкоуглеродистая оцинкованная разного назначения, диаметр 1,6 мм</t>
  </si>
  <si>
    <t>1-100-39</t>
  </si>
  <si>
    <t>Средний разряд работы 3,9</t>
  </si>
  <si>
    <t>1-100-42</t>
  </si>
  <si>
    <t>Средний разряд работы 4,2</t>
  </si>
  <si>
    <t>20.2.02.01-0019</t>
  </si>
  <si>
    <t>ФСБЦ-2022, 20.2.02.01-0019, приказ Минстроя России от 18.05.2022 г. № 378/пр</t>
  </si>
  <si>
    <t>Втулки изолирующие, размеры 65х50х18 мм</t>
  </si>
  <si>
    <t>01.7.06.05-0041</t>
  </si>
  <si>
    <t>ФСБЦ-2022, 01.7.06.05-0041, приказ Минстроя России от 18.05.2022 г. № 378/пр</t>
  </si>
  <si>
    <t>Ленты изоляционные хлопчатобумажные прорезиненные для электромонтажных и ремонтных работ, цвет черный, ширина 20 мм, толщина 0,35 мм</t>
  </si>
  <si>
    <t>01.7.15.07-0014</t>
  </si>
  <si>
    <t>ФСБЦ-2022, 01.7.15.07-0014, приказ Минстроя России от 18.05.2022 г. № 378/пр</t>
  </si>
  <si>
    <t>Дюбели распорные полипропиленовые</t>
  </si>
  <si>
    <t>01.7.15.14-0161</t>
  </si>
  <si>
    <t>ФСБЦ-2022 доп.12, 01.7.15.14-0161, приказ Минстроя России от 07.11.2024 г. № 747/пр</t>
  </si>
  <si>
    <t>Шурупы самонарезающие стальные с полукруглой головкой и прямым шлицем, остроконечные, диаметр 2,5 мм, длина 20 мм</t>
  </si>
  <si>
    <t>2-100-01</t>
  </si>
  <si>
    <t>Рабочий 1 разряда</t>
  </si>
  <si>
    <t>чел.-ч</t>
  </si>
  <si>
    <t>2-100-04</t>
  </si>
  <si>
    <t>Рабочий 4 разряда</t>
  </si>
  <si>
    <t>01.7.15.07-0082</t>
  </si>
  <si>
    <t>ФСБЦ-2022, 01.7.15.07-0082, приказ Минстроя России от 18.05.2022 г. № 378/пр</t>
  </si>
  <si>
    <t>Дюбель-гвозди полипропиленовые анкерные с бортом, диаметр 6 мм, длина 40 мм</t>
  </si>
  <si>
    <t>01.7.17.09-1455</t>
  </si>
  <si>
    <t>ФСБЦ-2022 доп.11, 01.7.17.09-1455, приказ Минстроя России от 09.08.2024 г. № 524/пр</t>
  </si>
  <si>
    <t>Бур с наконечником из твердого сплава, с хвостовиком SDS-plus для ударного сверления отверстий в твердых материалах, общая длина 160 мм, диаметр 6 мм</t>
  </si>
  <si>
    <t>01.3.05.17-0002</t>
  </si>
  <si>
    <t>ФСБЦ-2022, 01.3.05.17-0002, приказ Минстроя России от 18.05.2022 г. № 378/пр</t>
  </si>
  <si>
    <t>Канифоль сосновая</t>
  </si>
  <si>
    <t>01.7.15.07-0012</t>
  </si>
  <si>
    <t>ФСБЦ-2022, 01.7.15.07-0012, приказ Минстроя России от 18.05.2022 г. № 378/пр</t>
  </si>
  <si>
    <t>Дюбели пластмассовые с шурупами, диаметр 12 мм, длина 70 мм, диаметр шурупа 8 мм, длина шурупа 70 мм</t>
  </si>
  <si>
    <t>10.3.02.03-0012</t>
  </si>
  <si>
    <t>ФСБЦ-2022, 10.3.02.03-0012, приказ Минстроя России от 18.05.2022 г. № 378/пр</t>
  </si>
  <si>
    <t>Припои оловянно-свинцовые бессурьмянистые, марка ПОС40</t>
  </si>
  <si>
    <t>01.7.15.07-0152</t>
  </si>
  <si>
    <t>ФСБЦ-2022, 01.7.15.07-0152, приказ Минстроя России от 18.05.2022 г. № 378/пр</t>
  </si>
  <si>
    <t>Дюбели пластмассовые с шурупами, диаметр 6 мм, длина 35 мм, диаметр шурупа 3,5 мм, длина шурупа 50 мм</t>
  </si>
  <si>
    <t>01.7.07.20-0002</t>
  </si>
  <si>
    <t>ФСБЦ-2022, 01.7.07.20-0002, приказ Минстроя России от 18.05.2022 г. № 378/пр</t>
  </si>
  <si>
    <t>Тальк молотый, сорт I</t>
  </si>
  <si>
    <t>14.4.02.04-0142</t>
  </si>
  <si>
    <t>ФСБЦ-2022, 14.4.02.04-0142, приказ Минстроя России от 18.05.2022 г. № 378/пр</t>
  </si>
  <si>
    <t>Краска масляная МА-0115, мумия, сурик железный</t>
  </si>
  <si>
    <t>20.2.01.05-0005</t>
  </si>
  <si>
    <t>ФСБЦ-2022 доп.11, 20.2.01.05-0005, приказ Минстроя России от 09.08.2024 г. № 524/пр</t>
  </si>
  <si>
    <t>Гильзы кабельные медные 16 мм</t>
  </si>
  <si>
    <t>20.2.02.01-0013</t>
  </si>
  <si>
    <t>ФСБЦ-2022 доп.9, 20.2.02.01-0013, приказ Минстроя России от 16.02.2024 г. № 102/пр</t>
  </si>
  <si>
    <t>Втулки полипропиленовые, диаметр 28 мм</t>
  </si>
  <si>
    <t>01.7.06.07-0002</t>
  </si>
  <si>
    <t>ФСБЦ-2022, 01.7.06.07-0002, приказ Минстроя России от 18.05.2022 г. № 378/пр</t>
  </si>
  <si>
    <t>Ленты монтажные из пластмассы для бандажирования проводов, скрепляются пластмассовыми кнопками, ширина 10 мм</t>
  </si>
  <si>
    <t>10 м</t>
  </si>
  <si>
    <t>01.7.15.03-0042</t>
  </si>
  <si>
    <t>ФСБЦ-2022, 01.7.15.03-0042, приказ Минстроя России от 18.05.2022 г. № 378/пр</t>
  </si>
  <si>
    <t>Болты с гайками и шайбами строительные</t>
  </si>
  <si>
    <t>01.7.15.03-0031</t>
  </si>
  <si>
    <t>ФСБЦ-2022 доп.11, 01.7.15.03-0031, приказ Минстроя России от 09.08.2024 г. № 524/пр</t>
  </si>
  <si>
    <t>Болты стальные оцинкованные с шестигранной головкой и оцинкованной шестигранной гайкой, диаметр резьбы болта и гайки М6, длина болта 12-60 мм</t>
  </si>
  <si>
    <t>1-100-50</t>
  </si>
  <si>
    <t>Средний разряд работы 5,0</t>
  </si>
  <si>
    <t>91.21.20-013</t>
  </si>
  <si>
    <t>ФСЭМ-2022 доп.17, 91.21.20-013, приказ Минстроя России от 17.02.2026 г. № 91/пр</t>
  </si>
  <si>
    <t>Установки алмазного бурения скважин в железобетоне электрические, диаметр бурения до 250 мм</t>
  </si>
  <si>
    <t>4-100-050</t>
  </si>
  <si>
    <t>07.2.07.13</t>
  </si>
  <si>
    <t>Планка из стального листа</t>
  </si>
  <si>
    <t>08.3.09.05</t>
  </si>
  <si>
    <t>Конструкции стальные</t>
  </si>
  <si>
    <t>14.4.02.04</t>
  </si>
  <si>
    <t>Краски для внутренних работ масляные готовые к применению</t>
  </si>
  <si>
    <t>18.2.06.04</t>
  </si>
  <si>
    <t>Гарнитура туалетная</t>
  </si>
  <si>
    <t>04.3.02.01</t>
  </si>
  <si>
    <t>Смеси сухие на цементной основе</t>
  </si>
  <si>
    <t>14.4.01.02</t>
  </si>
  <si>
    <t>Грунтовки на акриловой основе</t>
  </si>
  <si>
    <t>11.2.03.02</t>
  </si>
  <si>
    <t>Покрытие напольное ламинированное (ламинат)</t>
  </si>
  <si>
    <t>11.3.03.06</t>
  </si>
  <si>
    <t>Плинтуса для полов пластиковые</t>
  </si>
  <si>
    <t>09.2.03.02</t>
  </si>
  <si>
    <t>Профили стыкоперекрывающие из алюминиевых сплавов (порожки) с покрытием</t>
  </si>
  <si>
    <t>01.6.04.02</t>
  </si>
  <si>
    <t>Панели потолочные с комплектующими</t>
  </si>
  <si>
    <t>14.3.02.01</t>
  </si>
  <si>
    <t>Краска акриловая</t>
  </si>
  <si>
    <t>Грунтовка</t>
  </si>
  <si>
    <t>01.7.04.07</t>
  </si>
  <si>
    <t>Скобяные изделия</t>
  </si>
  <si>
    <t>01.7.15.07</t>
  </si>
  <si>
    <t>Крепёжные изделия</t>
  </si>
  <si>
    <t>11.2.02.01</t>
  </si>
  <si>
    <t>Блоки дверные</t>
  </si>
  <si>
    <t>*1,35</t>
  </si>
  <si>
    <t>421/пр_2020_прил.10_т.5_п.1.2_гр.3</t>
  </si>
  <si>
    <t>Методика 421/пр (Кап. ремонт)</t>
  </si>
  <si>
    <t>*0,7</t>
  </si>
  <si>
    <t>571/пр_2022_п.83_т.2_стр.4_стб.3</t>
  </si>
  <si>
    <t>Разборка и (или) демонтаж строительных конструкций, систем и сетей инженерно-технического обеспечения, в том числе их элементов: металлических, металлокомпозитных, композитных конструкций</t>
  </si>
  <si>
    <t>Методика применения сметных норм 571/пр (О.П.)</t>
  </si>
  <si>
    <t>*1,15</t>
  </si>
  <si>
    <t>421/пр_2020_прил.10_т.5_п.1.2_гр.5</t>
  </si>
  <si>
    <t>*0,4</t>
  </si>
  <si>
    <t>571/пр_2022_п.83_т.2_стр.3_стб.3</t>
  </si>
  <si>
    <t>Разборка и (или) демонтаж строительных конструкций, систем и сетей инженерно-технического обеспечения, в том числе их элементов: систем инженерно-технического обеспечения</t>
  </si>
  <si>
    <t>*1,25</t>
  </si>
  <si>
    <t>421/пр_2020_п.58_пп.б</t>
  </si>
  <si>
    <t>Методика 421/пр (О.П.)</t>
  </si>
  <si>
    <t>421/пр_2020_прил.10_т.5_п.1.2_гр.4</t>
  </si>
  <si>
    <t>*0,3</t>
  </si>
  <si>
    <t>571/пр_2022_п.84_т.3_стр.4_стб.3</t>
  </si>
  <si>
    <t>Демонтаж оборудования, не пригодного для дальнейшего использования (предназначено в лом), без разборки и резки</t>
  </si>
  <si>
    <t>Приказ Минстроя России от 18.05.2022 г. № 378/пр; Приказ Минстроя России от 26.08.2022 г. № 703/пр; Приказ Минстроя России от 26.10.2022 г. № 905/пр;  Приказ Минстроя России от 27.12.2022 г. № 1133/пр; Приказ Минстроя России от 10.02.2023 г. № 84/пр; Приказ Минстроя России от 11.05.2023 г. № 335/пр;  Приказ Минстроя России от 02.08.2023 г. № 551/пр; Приказ Минстроя России от 14.11.2023 г. № 817/пр; Приказ Минстроя России от 16.02.2024 г. № 102/пр;  Приказ Минстроя России от 13.05.2024 г. № 323/пр; Приказ Минстроя России от 09.08.2024 г. № 524/пр; Приказ Минстроя России от 07.11.2024 г. № 747/пр;  Приказ Минстроя России от 07.02.2025 г. № 69/пр; Приказ Минстроя России от 19.05.2025 г. № 299/пр; Приказ Минстроя России от 14.08.2025 г. № 490/пр;  Приказ Минстроя России от 12.11.2025 г. № 696/пр; Приказ Минстроя России от 17.02.2026 г. № 91/пр;  Приказ Минстроя России от 07.07.2022 г. № 557/пр; Приказ Минстроя России от 30.01.2024 г. № 55/пр; Приказ Минстроя России от 23.01.2025 г. № 30/пр;  Приказ Минстроя России от 02.09.2021 г. № 636/пр; Приказ Минстроя России от 26.07.2022 г. № 611/пр; Приказ Минстроя России от 22.04.2022 г. № 317/пр</t>
  </si>
  <si>
    <t>Производство ремонтно-строительных работ осуществляется в помещениях эксплуатируемого объекта капитального строительства без остановки рабочего процесса, при этом: в зоне производства ремонтно-строительных работ имеются действующее технологическое или лабораторное оборудование, мебель и иные загромождающие помещения предметы</t>
  </si>
  <si>
    <t>Поправка: 421/пр_2020_прил.10_т.5_п.1.2_гр.3 Наименование: Производство ремонтно-строительных работ осуществляется в помещениях эксплуатируемого объекта капитального строительства без остановки рабочего процесса, при этом: в зоне производства ремонтно-строительных работ имеются действующее технологическое или лабораторное оборудование, мебель и иные загромождающие помещения предметы Поправка: 571/пр_2022_п.83_т.2_стр.4_стб.3 Наименование: Разборка и (или) демонтаж строительных конструкций, систем и сетей инженерно-технического обеспечения, в том числе их элементов: металлических, металлокомпозитных, композитных конструкций</t>
  </si>
  <si>
    <t>Поправка: 421/пр_2020_прил.10_т.5_п.1.2_гр.5 Наименование: Производство ремонтно-строительных работ осуществляется в помещениях эксплуатируемого объекта капитального строительства без остановки рабочего процесса, при этом: в зоне производства ремонтно-строительных работ имеются действующее технологическое или лабораторное оборудование, мебель и иные загромождающие помещения предметы</t>
  </si>
  <si>
    <t>Поправка: 421/пр_2020_прил.10_т.5_п.1.2_гр.3 Наименование: Производство ремонтно-строительных работ осуществляется в помещениях эксплуатируемого объекта капитального строительства без остановки рабочего процесса, при этом: в зоне производства ремонтно-строительных работ имеются действующее технологическое или лабораторное оборудование, мебель и иные загромождающие помещения предметы Поправка: 571/пр_2022_п.83_т.2_стр.3_стб.3 Наименование: Разборка и (или) демонтаж строительных конструкций, систем и сетей инженерно-технического обеспечения, в том числе их элементов: систем инженерно-технического обеспечения</t>
  </si>
  <si>
    <t>При отсутствии необходимых норм (единичных расценок), включенных в сборники ГЭСНр (ФЕРр, ТЕРр), сметные затраты на работы по капитальному ремонту и реконструкции объектов капитального строительства могут быть определены по сметным нормам, включенным в ГЭСН (ФЕР, ТЕР), аналогичным технологическим процессам в новом строительстве, в том числе по возведению новых конструктивных элементов</t>
  </si>
  <si>
    <t>Поправка: 421/пр_2020_прил.10_т.5_п.1.2_гр.3 Наименование: Производство ремонтно-строительных работ осуществляется в помещениях эксплуатируемого объекта капитального строительства без остановки рабочего процесса, при этом: в зоне производства ремонтно-строительных работ имеются действующее технологическое или лабораторное оборудование, мебель и иные загромождающие помещения предметы Поправка: 421/пр_2020_п.58_пп.б Наименование: При отсутствии необходимых норм (единичных расценок), включенных в сборники ГЭСНр (ФЕРр, ТЕРр), сметные затраты на работы по капитальному ремонту и реконструкции объектов капитального строительства могут быть определены по сметным нормам, включенным в ГЭСН (ФЕР, ТЕР), аналогичным технологическим процессам в новом строительстве, в том числе по возведению новых конструктивных элементов</t>
  </si>
  <si>
    <t>Поправка: 421/пр_2020_прил.10_т.5_п.1.2_гр.4 Наименование: Производство ремонтно-строительных работ осуществляется в помещениях эксплуатируемого объекта капитального строительства без остановки рабочего процесса, при этом: в зоне производства ремонтно-строительных работ имеются действующее технологическое или лабораторное оборудование, мебель и иные загромождающие помещения предметы Поправка: 571/пр_2022_п.84_т.3_стр.4_стб.3 Наименование: Демонтаж оборудования, не пригодного для дальнейшего использования (предназначено в лом), без разборки и резки</t>
  </si>
  <si>
    <t>Поправка: 421/пр_2020_прил.10_т.5_п.1.2_гр.4 Наименование: Производство ремонтно-строительных работ осуществляется в помещениях эксплуатируемого объекта капитального строительства без остановки рабочего процесса, при этом: в зоне производства ремонтно-строительных работ имеются действующее технологическое или лабораторное оборудование, мебель и иные загромождающие помещения предметы</t>
  </si>
  <si>
    <t>Извещатель пожарный дымовой оптико-электронный адресно-аналоговый без базового основания и с настраиваемой чувствительностью в диапазоне от 0,05 до 0,2 дБ/м, в системе занимает один адрес, IP40, диаметр извещателя без базового основания 96 мм, высота извещателя без базового основания 35 мм</t>
  </si>
  <si>
    <t>"СОГЛАСОВАНО"</t>
  </si>
  <si>
    <t>"УТВЕРЖДАЮ"</t>
  </si>
  <si>
    <t>"_____"________________ 2026 г.</t>
  </si>
  <si>
    <t>Наименование программного продукта</t>
  </si>
  <si>
    <t>Наименование редакции сметных нормативов</t>
  </si>
  <si>
    <t>Реквизиты приказа Минстроя России об утверждении дополнений и изменений к сметным нормативам</t>
  </si>
  <si>
    <t xml:space="preserve"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в соответствии с пунктом 85 Методики расчета индексов изменения сметной стоимости строительства, утвержденной приказом Министерства строительства и жилищно-коммунального хозяйства Российской Федерации от 5 июня 2019 г. N 326/пр </t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</si>
  <si>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N 1452</t>
  </si>
  <si>
    <t>Обоснование принятых текущих цен на строительные ресурсы</t>
  </si>
  <si>
    <t>Наименование субъекта Российской Федерации</t>
  </si>
  <si>
    <t>Наименование зоны субъекта Российской Федерации</t>
  </si>
  <si>
    <t>(наименование стройки)</t>
  </si>
  <si>
    <t>(наименование объекта капитального строительства)</t>
  </si>
  <si>
    <t>(наименование работ и затрат)</t>
  </si>
  <si>
    <t>Составлен</t>
  </si>
  <si>
    <t>методом</t>
  </si>
  <si>
    <t>Основание</t>
  </si>
  <si>
    <t>(проектная и (или) иная техническая документация)</t>
  </si>
  <si>
    <t>Сметная стоимость</t>
  </si>
  <si>
    <t>тыс. руб.</t>
  </si>
  <si>
    <t>Средства на оплату труда рабочих</t>
  </si>
  <si>
    <t>в том числе:</t>
  </si>
  <si>
    <t>Средства на оплату труда машинистов</t>
  </si>
  <si>
    <t>строительных работ</t>
  </si>
  <si>
    <t xml:space="preserve">Нормативные затраты труда рабочих </t>
  </si>
  <si>
    <t xml:space="preserve">монтажных работ    </t>
  </si>
  <si>
    <t xml:space="preserve">Нормативные затраты труда машинистов </t>
  </si>
  <si>
    <t xml:space="preserve">оборудования         </t>
  </si>
  <si>
    <t xml:space="preserve">прочих затрат     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</si>
  <si>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</si>
  <si>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</si>
  <si>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</si>
  <si>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</si>
  <si>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</si>
  <si>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</si>
  <si>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</si>
  <si>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</si>
  <si>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</si>
  <si>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</si>
  <si>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</si>
  <si>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</si>
  <si>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</si>
  <si>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Программа для ЭВМ «Программа: «Smeta.RU» версия 12»</t>
  </si>
  <si>
    <t>ФГИС ЦС, конъюнктурный анализ</t>
  </si>
  <si>
    <t>Ресурсно-индексным</t>
  </si>
  <si>
    <t>Составлен(а) в текущем уровне цен на март 2026 года</t>
  </si>
  <si>
    <t>Раздел: Строительные работы</t>
  </si>
  <si>
    <t>Подраздел: Демонтажные работы</t>
  </si>
  <si>
    <t>ГЭСН 09-03-050-01</t>
  </si>
  <si>
    <t>ЭМ *1,35; ЗТ *1,35; ЗТм *1,35</t>
  </si>
  <si>
    <t>ЭМ *0,7; М *0; ЗТ *0,7; ЗТм *0,7</t>
  </si>
  <si>
    <t>Результирующие коэффициенты: 
ЭМ (0,35+1)*0,7=0,945;
М 0;
ЗТ (0,35+1)*0,7=0,945;
ЗТм (0,35+1)*0,7=0,945</t>
  </si>
  <si>
    <t>ОТ (ЗТ)</t>
  </si>
  <si>
    <t>ЭМ</t>
  </si>
  <si>
    <t>ОТм(ЗТм) Средний разряд машинистов 4</t>
  </si>
  <si>
    <t>ОТм(ЗТм)</t>
  </si>
  <si>
    <t>М</t>
  </si>
  <si>
    <t>Итого прямые затраты</t>
  </si>
  <si>
    <t>ФОТ</t>
  </si>
  <si>
    <t>НР Строительные металлические конструкции</t>
  </si>
  <si>
    <t>СП Строительные металлические конструкции</t>
  </si>
  <si>
    <t>Всего по позиции</t>
  </si>
  <si>
    <t>=</t>
  </si>
  <si>
    <t>ГЭСНр 57-01-002-01</t>
  </si>
  <si>
    <t>ЭМ *1,15; ЗТ *1,15; ЗТм *1,15</t>
  </si>
  <si>
    <t>ОТм(ЗТм) Средний разряд машинистов 3</t>
  </si>
  <si>
    <t>2.1</t>
  </si>
  <si>
    <t>НР Полы</t>
  </si>
  <si>
    <t>СП Полы</t>
  </si>
  <si>
    <t>ГЭСНр 57-01-003-01</t>
  </si>
  <si>
    <t>3.1</t>
  </si>
  <si>
    <t>ГЭСНр 63-03-009-01</t>
  </si>
  <si>
    <t>4.1</t>
  </si>
  <si>
    <t>НР Стекольные, обойные, облицовочные работы</t>
  </si>
  <si>
    <t>СП Стекольные, обойные, облицовочные работы</t>
  </si>
  <si>
    <t>ГЭСН 46-04-012-03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</si>
  <si>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</si>
  <si>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</si>
  <si>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ГЭСНр 62-04-005-05</t>
  </si>
  <si>
    <t>НР Малярные работы</t>
  </si>
  <si>
    <t>СП Малярные работы</t>
  </si>
  <si>
    <t>ГЭСНр 62-03-006-01</t>
  </si>
  <si>
    <t>7.1</t>
  </si>
  <si>
    <t>ГЭСН 17-01-002-04</t>
  </si>
  <si>
    <t>ЭМ *0,4; М *0; ЗТ *0,4; ЗТм *0,4</t>
  </si>
  <si>
    <t>Результирующие коэффициенты: 
ЭМ (0,35+1)*0,4=0,54;
М 0;
ЗТ (0,35+1)*0,4=0,54;
ЗТм (0,35+1)*0,4=0,54</t>
  </si>
  <si>
    <t>НР Сантехнические работы: внутренние трубопроводы, внутренние устройства водопровода, канализации, отопления, газоснабжения, вентиляция  кондиционирование воздуха</t>
  </si>
  <si>
    <t>СП Сантехнические работы: внутренние трубопроводы, внутренние устройства водопровода, канализации, отопления, газоснабжения, вентиляция  кондиционирование воздуха</t>
  </si>
  <si>
    <t>Итого прямые затраты по подразделу</t>
  </si>
  <si>
    <t>в том числе</t>
  </si>
  <si>
    <t xml:space="preserve">  оплата труда</t>
  </si>
  <si>
    <t xml:space="preserve">  эксплуатация машин и механизмов</t>
  </si>
  <si>
    <t xml:space="preserve">  в том числе</t>
  </si>
  <si>
    <t xml:space="preserve">    в том числе</t>
  </si>
  <si>
    <t xml:space="preserve">    доплаты к оплате труда машинистов</t>
  </si>
  <si>
    <t xml:space="preserve">  материальные ресурсы</t>
  </si>
  <si>
    <t xml:space="preserve">    материальные ресурсы без учета дополнительной перевозки</t>
  </si>
  <si>
    <t xml:space="preserve">    дополнительная перевозка материальных ресурсов</t>
  </si>
  <si>
    <t xml:space="preserve">  перевозка</t>
  </si>
  <si>
    <t>Всего ФОТ (справочно)</t>
  </si>
  <si>
    <t>Всего накладные расходы</t>
  </si>
  <si>
    <t>Всего сметная прибыль</t>
  </si>
  <si>
    <t>Итого оборудование</t>
  </si>
  <si>
    <t xml:space="preserve">  оборудование без учета дополнительной перевозки</t>
  </si>
  <si>
    <t xml:space="preserve">  дополнительная перевозка оборудования</t>
  </si>
  <si>
    <t>Итого прочие затраты</t>
  </si>
  <si>
    <t>Итого хозяйственный инвентарь</t>
  </si>
  <si>
    <t>Итого по разделу</t>
  </si>
  <si>
    <t>Справочно</t>
  </si>
  <si>
    <t xml:space="preserve">  материальные ресурсы, отсутствующие в ФРСН</t>
  </si>
  <si>
    <t xml:space="preserve">  оборудование, отсутствующие в ФРСН</t>
  </si>
  <si>
    <t xml:space="preserve">  затраты труда рабочих</t>
  </si>
  <si>
    <t xml:space="preserve">  затраты труда машинистов</t>
  </si>
  <si>
    <t xml:space="preserve">  оплата труда машинистов (ОТм)</t>
  </si>
  <si>
    <t>Подраздел: Монтажные работы</t>
  </si>
  <si>
    <t>ГЭСН 11-01-011-09</t>
  </si>
  <si>
    <t>ЭМ *1,25; ЗТ *1,15; ЗТм *1,25; НР *0,9; СП *0,85</t>
  </si>
  <si>
    <t>Результирующие коэффициенты: 
ЭМ (0,35+1)*1,25=1,6875;
ЗТ (0,35+1)*1,15=1,5525;
ЗТм (0,35+1)*1,25=1,6875;
НР 0,9;
СП 0,85</t>
  </si>
  <si>
    <t>9.1</t>
  </si>
  <si>
    <t>9.2</t>
  </si>
  <si>
    <t>Пр/812-011.0-1;_x000D_
п.25</t>
  </si>
  <si>
    <t>Пр/774-011.0;_x000D_
п.16</t>
  </si>
  <si>
    <t>ГЭСН 11-01-034-04</t>
  </si>
  <si>
    <t>10.1</t>
  </si>
  <si>
    <t>ГЭСН 11-01-040-03</t>
  </si>
  <si>
    <t>11.1</t>
  </si>
  <si>
    <t>ГЭСН 11-01-049-01</t>
  </si>
  <si>
    <t>12.1</t>
  </si>
  <si>
    <t>ГЭСН 15-01-047-15</t>
  </si>
  <si>
    <t>13.1</t>
  </si>
  <si>
    <t>Пр/812-015.0-1;_x000D_
п.25</t>
  </si>
  <si>
    <t>НР Отделочные работы</t>
  </si>
  <si>
    <t>Пр/774-015.0;_x000D_
п.16</t>
  </si>
  <si>
    <t>СП Отделочные работы</t>
  </si>
  <si>
    <t>ГЭСНр 61-01-001-02</t>
  </si>
  <si>
    <t>НР Штукатурные работы</t>
  </si>
  <si>
    <t>СП Штукатурные работы</t>
  </si>
  <si>
    <t>ГЭСН 15-04-007-01</t>
  </si>
  <si>
    <t>15.1</t>
  </si>
  <si>
    <t>15.2</t>
  </si>
  <si>
    <t>ГЭСН 10-01-039-01</t>
  </si>
  <si>
    <t>ОТм(ЗТм) Средний разряд машинистов 6</t>
  </si>
  <si>
    <t>Пр/812-010.0-1;_x000D_
п.25</t>
  </si>
  <si>
    <t>НР Деревянные конструкции</t>
  </si>
  <si>
    <t>Пр/774-010.0;_x000D_
п.16</t>
  </si>
  <si>
    <t>СП Деревянные конструкции</t>
  </si>
  <si>
    <t>19.1</t>
  </si>
  <si>
    <t>Пр/812-016.0-1;_x000D_
п.25</t>
  </si>
  <si>
    <t>Пр/774-016.0;_x000D_
п.16</t>
  </si>
  <si>
    <t>Итого прямые затраты по разделу</t>
  </si>
  <si>
    <t>Раздел: Электромонтажные работы</t>
  </si>
  <si>
    <t>ГЭСНр 67-01-004-01</t>
  </si>
  <si>
    <t>НР Электромонтажные работы</t>
  </si>
  <si>
    <t>СП Электромонтажные работы</t>
  </si>
  <si>
    <t>ГЭСНр 67-01-004-05</t>
  </si>
  <si>
    <t>ГЭСНм 10-08-019-01</t>
  </si>
  <si>
    <t>ЭМ *0,3; М *0; ЗТ *0,3; ЗТм *0,3</t>
  </si>
  <si>
    <t>Результирующие коэффициенты: 
ЭМ (0,35+1)*0,3=0,405;
М 0;
ЗТ (0,35+1)*0,3=0,405;
ЗТм (0,35+1)*0,3=0,405</t>
  </si>
  <si>
    <t>НР Оборудование связи: прокладка и монтаж сетей связи</t>
  </si>
  <si>
    <t>СП Оборудование связи: прокладка и монтаж сетей связи</t>
  </si>
  <si>
    <t>ГЭСНм 08-02-390-01</t>
  </si>
  <si>
    <t>НР Электротехнические установки: на других объектах</t>
  </si>
  <si>
    <t>СП Электротехнические установки: на других объектах</t>
  </si>
  <si>
    <t>ГЭСНм 08-03-591-05</t>
  </si>
  <si>
    <t>26.1</t>
  </si>
  <si>
    <t>ГЭСНм 08-03-591-08</t>
  </si>
  <si>
    <t>29.1</t>
  </si>
  <si>
    <t>29.2</t>
  </si>
  <si>
    <t>30.1</t>
  </si>
  <si>
    <t>30.2</t>
  </si>
  <si>
    <t>ГЭСНм 08-03-609-04</t>
  </si>
  <si>
    <t>31.1</t>
  </si>
  <si>
    <t>31.2</t>
  </si>
  <si>
    <t>ГЭСНм 10-08-002-02</t>
  </si>
  <si>
    <t>32.1</t>
  </si>
  <si>
    <t>Оборудование :_x000D_
Извещатель пожарный дымовой оптико-электронный адресно-аналоговый без базового основания и с настраиваемой чувствительностью в диапазоне от 0,05 до 0,2 дБ/м, в системе занимает один адрес, IP40, диаметр извещателя без базового основания 96 мм, высота извещателя без базового основания 35 мм</t>
  </si>
  <si>
    <t>32.2</t>
  </si>
  <si>
    <t>ГЭСНм 08-02-409-09</t>
  </si>
  <si>
    <t>33.1</t>
  </si>
  <si>
    <t>33.2</t>
  </si>
  <si>
    <t>ГЭСНм 08-02-412-03</t>
  </si>
  <si>
    <t>34.1</t>
  </si>
  <si>
    <t>34.2</t>
  </si>
  <si>
    <t>35.1</t>
  </si>
  <si>
    <t>35.2</t>
  </si>
  <si>
    <t>ГЭСНм 08-02-390-03</t>
  </si>
  <si>
    <t>36.1</t>
  </si>
  <si>
    <t>36.2</t>
  </si>
  <si>
    <t>ГЭСНм 08-02-399-01</t>
  </si>
  <si>
    <t>37.1</t>
  </si>
  <si>
    <t>37.2</t>
  </si>
  <si>
    <t>37.3</t>
  </si>
  <si>
    <t>37.4</t>
  </si>
  <si>
    <t>ГЭСНм 08-02-399-02</t>
  </si>
  <si>
    <t>38.1</t>
  </si>
  <si>
    <t>38.2</t>
  </si>
  <si>
    <t>39.1</t>
  </si>
  <si>
    <t>39.2</t>
  </si>
  <si>
    <t>ГЭСНм 08-03-575-01</t>
  </si>
  <si>
    <t>40.1</t>
  </si>
  <si>
    <t>40.2</t>
  </si>
  <si>
    <t>Оборудование :_x000D_
Выключатель автоматический 1P, 10 А, 6 кА, характеристика C</t>
  </si>
  <si>
    <t>40.3</t>
  </si>
  <si>
    <t>Оборудование :_x000D_
Выключатель автоматический 1P, 25 А, 6 кА, характеристика C</t>
  </si>
  <si>
    <t>ГЭСНм 11-03-001-01</t>
  </si>
  <si>
    <t>41.1</t>
  </si>
  <si>
    <t>41.2</t>
  </si>
  <si>
    <t>НР Приборы, средства автоматизации и вычислительной техники</t>
  </si>
  <si>
    <t>СП Приборы, средства автоматизации и вычислительной техники</t>
  </si>
  <si>
    <t>ГЭСНр 69-01-040-02</t>
  </si>
  <si>
    <t>ОТм(ЗТм) Средний разряд машинистов 5</t>
  </si>
  <si>
    <t>НР Прочие ремонтно-строительные работы</t>
  </si>
  <si>
    <t>СП Прочие ремонтно-строительные работы</t>
  </si>
  <si>
    <t>Раздел: Слаботочные работы</t>
  </si>
  <si>
    <t>43.1</t>
  </si>
  <si>
    <t>43.2</t>
  </si>
  <si>
    <t>44.1</t>
  </si>
  <si>
    <t>44.2</t>
  </si>
  <si>
    <t>ИТОГИ ПО СМЕТЕ</t>
  </si>
  <si>
    <t>ВСЕГО строительные работы</t>
  </si>
  <si>
    <t>Всего прямые затраты</t>
  </si>
  <si>
    <t xml:space="preserve">  оплата труда (ОТ)</t>
  </si>
  <si>
    <t>ФОТ (справочно)</t>
  </si>
  <si>
    <t>накладные расходы</t>
  </si>
  <si>
    <t>сметная прибыль</t>
  </si>
  <si>
    <t>ВСЕГО монтажные работы</t>
  </si>
  <si>
    <t>ВСЕГО оборудование</t>
  </si>
  <si>
    <t>ВСЕГО прочие затраты</t>
  </si>
  <si>
    <t xml:space="preserve">   прочие затраты</t>
  </si>
  <si>
    <t xml:space="preserve">   прочие перевозки</t>
  </si>
  <si>
    <t xml:space="preserve">   Хозяйственный инвентарь</t>
  </si>
  <si>
    <t>Пусконаладочные работы</t>
  </si>
  <si>
    <t>ВСЕГО по смете</t>
  </si>
  <si>
    <t>Всего оборудование</t>
  </si>
  <si>
    <t>Всего прочие затраты</t>
  </si>
  <si>
    <t xml:space="preserve">Составил   </t>
  </si>
  <si>
    <t>[должность,подпись(инициалы,фамилия)]</t>
  </si>
  <si>
    <t xml:space="preserve">Проверил   </t>
  </si>
  <si>
    <t>№ в ЛСР</t>
  </si>
  <si>
    <t>Главный инженер проекта _________________</t>
  </si>
  <si>
    <t>Составил _________________</t>
  </si>
  <si>
    <t>НДС 22%</t>
  </si>
  <si>
    <t>Итого с НДС</t>
  </si>
  <si>
    <t>Текущий ремонт пом. 27 на 1-м этаже пог адресу:г. Москва, 9-я ул. Соколиной горы, д.12</t>
  </si>
  <si>
    <t>Текущий ремонт пом. 27 на 1-м этаже по адресу: 9-я ул. Соколиной горы, д.12</t>
  </si>
  <si>
    <t>Текущий ремонт помещения – кабинет  № 131 (по  БТИ-27)  по адресу: 9-я ул. Соколиной горы, д.12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</si>
</sst>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000"/>
    <numFmt numFmtId="165" formatCode="#,##0.00;[Red]\-\ #,##0.00"/>
    <numFmt numFmtId="166" formatCode="#,##0.00#####;[Red]\-\ #,##0.00#####"/>
  </numFmts>
  <fonts count="33" x14ac:knownFonts="1">
    <font>
      <sz val="10"/>
      <name val="Arial"/>
      <charset val="204"/>
    </font>
    <font>
      <b/>
      <sz val="10"/>
      <color indexed="12"/>
      <name val="Arial"/>
      <charset val="204"/>
    </font>
    <font>
      <b/>
      <sz val="10"/>
      <color indexed="16"/>
      <name val="Arial"/>
      <charset val="204"/>
    </font>
    <font>
      <b/>
      <sz val="10"/>
      <color indexed="20"/>
      <name val="Arial"/>
      <charset val="204"/>
    </font>
    <font>
      <b/>
      <sz val="10"/>
      <color indexed="17"/>
      <name val="Arial"/>
      <charset val="204"/>
    </font>
    <font>
      <b/>
      <sz val="10"/>
      <color indexed="14"/>
      <name val="Arial"/>
      <charset val="204"/>
    </font>
    <font>
      <sz val="10"/>
      <color indexed="17"/>
      <name val="Arial"/>
      <charset val="204"/>
    </font>
    <font>
      <sz val="10"/>
      <color indexed="12"/>
      <name val="Arial"/>
      <charset val="204"/>
    </font>
    <font>
      <sz val="10"/>
      <color indexed="14"/>
      <name val="Arial"/>
      <charset val="204"/>
    </font>
    <font>
      <sz val="10"/>
      <name val="Arial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 Cyr"/>
      <charset val="204"/>
    </font>
    <font>
      <b/>
      <sz val="1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3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i/>
      <sz val="9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  <font>
      <b/>
      <sz val="13"/>
      <name val="Arial"/>
      <family val="2"/>
      <charset val="204"/>
    </font>
    <font>
      <sz val="11"/>
      <name val="Arial"/>
      <family val="2"/>
      <charset val="204"/>
    </font>
    <font>
      <i/>
      <sz val="11"/>
      <name val="Arial"/>
      <family val="2"/>
      <charset val="204"/>
    </font>
    <font>
      <i/>
      <sz val="10"/>
      <name val="Arial"/>
      <family val="2"/>
      <charset val="204"/>
    </font>
    <font>
      <b/>
      <i/>
      <sz val="10"/>
      <name val="Arial"/>
      <family val="2"/>
      <charset val="204"/>
    </font>
    <font>
      <b/>
      <sz val="11"/>
      <name val="Arial"/>
      <family val="2"/>
      <charset val="204"/>
    </font>
    <font>
      <sz val="11"/>
      <color rgb="FF821E82"/>
      <name val="Arial"/>
      <family val="2"/>
      <charset val="204"/>
    </font>
    <font>
      <i/>
      <sz val="11"/>
      <color rgb="FF821E82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13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11" fillId="0" borderId="0" xfId="0" applyFont="1"/>
    <xf numFmtId="0" fontId="13" fillId="0" borderId="0" xfId="0" applyFont="1"/>
    <xf numFmtId="0" fontId="16" fillId="0" borderId="0" xfId="0" applyFont="1"/>
    <xf numFmtId="0" fontId="18" fillId="0" borderId="0" xfId="0" applyFont="1"/>
    <xf numFmtId="0" fontId="18" fillId="0" borderId="0" xfId="0" applyFont="1" applyAlignment="1">
      <alignment horizontal="left"/>
    </xf>
    <xf numFmtId="0" fontId="18" fillId="0" borderId="0" xfId="0" applyFont="1" applyAlignment="1">
      <alignment wrapText="1"/>
    </xf>
    <xf numFmtId="0" fontId="12" fillId="0" borderId="0" xfId="0" applyFont="1"/>
    <xf numFmtId="0" fontId="12" fillId="0" borderId="0" xfId="0" applyFont="1" applyAlignment="1">
      <alignment vertical="top" wrapText="1"/>
    </xf>
    <xf numFmtId="0" fontId="12" fillId="0" borderId="2" xfId="0" applyFont="1" applyBorder="1" applyAlignment="1">
      <alignment vertical="top"/>
    </xf>
    <xf numFmtId="0" fontId="12" fillId="0" borderId="0" xfId="0" applyFont="1" applyAlignment="1">
      <alignment horizontal="left" vertical="top" wrapText="1"/>
    </xf>
    <xf numFmtId="0" fontId="12" fillId="0" borderId="2" xfId="0" applyFont="1" applyBorder="1" applyAlignment="1">
      <alignment horizontal="left" vertical="top" wrapText="1"/>
    </xf>
    <xf numFmtId="0" fontId="13" fillId="0" borderId="2" xfId="0" applyFont="1" applyBorder="1"/>
    <xf numFmtId="0" fontId="21" fillId="0" borderId="0" xfId="0" applyFont="1" applyAlignment="1">
      <alignment vertical="center" wrapText="1"/>
    </xf>
    <xf numFmtId="0" fontId="21" fillId="0" borderId="0" xfId="0" applyFont="1" applyAlignment="1">
      <alignment horizontal="center" wrapText="1"/>
    </xf>
    <xf numFmtId="0" fontId="12" fillId="0" borderId="0" xfId="0" applyFont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2" xfId="0" applyFont="1" applyBorder="1"/>
    <xf numFmtId="0" fontId="12" fillId="0" borderId="0" xfId="0" applyFont="1" applyAlignment="1">
      <alignment horizontal="left" wrapText="1"/>
    </xf>
    <xf numFmtId="0" fontId="12" fillId="0" borderId="0" xfId="0" applyFont="1" applyAlignment="1">
      <alignment wrapText="1"/>
    </xf>
    <xf numFmtId="0" fontId="15" fillId="0" borderId="0" xfId="0" applyFont="1"/>
    <xf numFmtId="14" fontId="18" fillId="0" borderId="0" xfId="0" applyNumberFormat="1" applyFont="1"/>
    <xf numFmtId="0" fontId="12" fillId="0" borderId="0" xfId="0" applyFont="1" applyAlignment="1">
      <alignment horizontal="right"/>
    </xf>
    <xf numFmtId="0" fontId="19" fillId="0" borderId="0" xfId="0" applyFont="1"/>
    <xf numFmtId="164" fontId="12" fillId="0" borderId="0" xfId="0" applyNumberFormat="1" applyFont="1" applyAlignment="1">
      <alignment horizontal="right"/>
    </xf>
    <xf numFmtId="0" fontId="18" fillId="0" borderId="1" xfId="0" applyFont="1" applyBorder="1"/>
    <xf numFmtId="0" fontId="12" fillId="0" borderId="7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18" fillId="0" borderId="7" xfId="0" applyFont="1" applyBorder="1" applyAlignment="1">
      <alignment horizontal="center"/>
    </xf>
    <xf numFmtId="0" fontId="12" fillId="0" borderId="1" xfId="0" applyFont="1" applyBorder="1" applyAlignment="1">
      <alignment horizontal="left" vertical="top" wrapText="1"/>
    </xf>
    <xf numFmtId="0" fontId="24" fillId="0" borderId="0" xfId="0" applyFont="1"/>
    <xf numFmtId="0" fontId="24" fillId="0" borderId="0" xfId="0" quotePrefix="1" applyFont="1" applyAlignment="1">
      <alignment horizontal="left" vertical="top" wrapText="1"/>
    </xf>
    <xf numFmtId="0" fontId="24" fillId="0" borderId="0" xfId="0" applyFont="1" applyAlignment="1">
      <alignment horizontal="left" vertical="top"/>
    </xf>
    <xf numFmtId="0" fontId="24" fillId="0" borderId="0" xfId="0" applyFont="1" applyAlignment="1">
      <alignment horizontal="left" vertical="top" wrapText="1"/>
    </xf>
    <xf numFmtId="0" fontId="25" fillId="0" borderId="0" xfId="0" applyFont="1" applyAlignment="1">
      <alignment horizontal="right" vertical="top" wrapText="1"/>
    </xf>
    <xf numFmtId="0" fontId="24" fillId="0" borderId="0" xfId="0" applyFont="1" applyAlignment="1">
      <alignment horizontal="right" vertical="top"/>
    </xf>
    <xf numFmtId="0" fontId="24" fillId="0" borderId="0" xfId="0" applyFont="1" applyAlignment="1">
      <alignment horizontal="right" vertical="top" wrapText="1"/>
    </xf>
    <xf numFmtId="165" fontId="24" fillId="0" borderId="0" xfId="0" applyNumberFormat="1" applyFont="1" applyAlignment="1">
      <alignment horizontal="right" vertical="top"/>
    </xf>
    <xf numFmtId="0" fontId="26" fillId="0" borderId="0" xfId="0" applyFont="1" applyAlignment="1">
      <alignment vertical="top" wrapText="1"/>
    </xf>
    <xf numFmtId="0" fontId="27" fillId="0" borderId="0" xfId="0" quotePrefix="1" applyFont="1" applyAlignment="1">
      <alignment vertical="top" wrapText="1"/>
    </xf>
    <xf numFmtId="166" fontId="24" fillId="0" borderId="0" xfId="0" applyNumberFormat="1" applyFont="1" applyAlignment="1">
      <alignment horizontal="right" vertical="top"/>
    </xf>
    <xf numFmtId="165" fontId="28" fillId="0" borderId="0" xfId="0" applyNumberFormat="1" applyFont="1" applyAlignment="1">
      <alignment horizontal="right" vertical="top"/>
    </xf>
    <xf numFmtId="0" fontId="24" fillId="0" borderId="1" xfId="0" applyFont="1" applyBorder="1" applyAlignment="1">
      <alignment horizontal="left" vertical="top" wrapText="1"/>
    </xf>
    <xf numFmtId="0" fontId="25" fillId="0" borderId="1" xfId="0" applyFont="1" applyBorder="1" applyAlignment="1">
      <alignment horizontal="right" vertical="top" wrapText="1"/>
    </xf>
    <xf numFmtId="0" fontId="24" fillId="0" borderId="1" xfId="0" applyFont="1" applyBorder="1" applyAlignment="1">
      <alignment horizontal="right" vertical="top"/>
    </xf>
    <xf numFmtId="165" fontId="24" fillId="0" borderId="1" xfId="0" applyNumberFormat="1" applyFont="1" applyBorder="1" applyAlignment="1">
      <alignment horizontal="right" vertical="top"/>
    </xf>
    <xf numFmtId="0" fontId="24" fillId="0" borderId="1" xfId="0" applyFont="1" applyBorder="1" applyAlignment="1">
      <alignment horizontal="right" vertical="top" wrapText="1"/>
    </xf>
    <xf numFmtId="165" fontId="0" fillId="0" borderId="0" xfId="0" applyNumberFormat="1"/>
    <xf numFmtId="0" fontId="28" fillId="0" borderId="0" xfId="0" applyFont="1" applyAlignment="1">
      <alignment horizontal="left" vertical="top" wrapText="1"/>
    </xf>
    <xf numFmtId="0" fontId="24" fillId="0" borderId="0" xfId="0" applyFont="1" applyAlignment="1">
      <alignment vertical="top"/>
    </xf>
    <xf numFmtId="0" fontId="10" fillId="0" borderId="0" xfId="0" applyFont="1" applyAlignment="1">
      <alignment vertical="top" wrapText="1"/>
    </xf>
    <xf numFmtId="0" fontId="10" fillId="0" borderId="0" xfId="0" applyFont="1" applyAlignment="1">
      <alignment horizontal="left" vertical="top" wrapText="1"/>
    </xf>
    <xf numFmtId="0" fontId="28" fillId="0" borderId="0" xfId="0" applyFont="1" applyAlignment="1">
      <alignment vertical="top"/>
    </xf>
    <xf numFmtId="0" fontId="14" fillId="0" borderId="0" xfId="0" applyFont="1" applyAlignment="1">
      <alignment horizontal="left" vertical="top" wrapText="1"/>
    </xf>
    <xf numFmtId="0" fontId="28" fillId="0" borderId="0" xfId="0" applyFont="1" applyAlignment="1">
      <alignment horizontal="right" vertical="top"/>
    </xf>
    <xf numFmtId="0" fontId="24" fillId="0" borderId="1" xfId="0" applyFont="1" applyBorder="1" applyAlignment="1">
      <alignment horizontal="left" vertical="top"/>
    </xf>
    <xf numFmtId="166" fontId="24" fillId="0" borderId="1" xfId="0" applyNumberFormat="1" applyFont="1" applyBorder="1" applyAlignment="1">
      <alignment horizontal="right" vertical="top"/>
    </xf>
    <xf numFmtId="165" fontId="28" fillId="0" borderId="1" xfId="0" applyNumberFormat="1" applyFont="1" applyBorder="1" applyAlignment="1">
      <alignment horizontal="right" vertical="top"/>
    </xf>
    <xf numFmtId="0" fontId="24" fillId="0" borderId="1" xfId="0" quotePrefix="1" applyFont="1" applyBorder="1" applyAlignment="1">
      <alignment horizontal="left" vertical="top" wrapText="1"/>
    </xf>
    <xf numFmtId="0" fontId="29" fillId="0" borderId="0" xfId="0" quotePrefix="1" applyFont="1" applyAlignment="1">
      <alignment horizontal="left" vertical="top" wrapText="1"/>
    </xf>
    <xf numFmtId="0" fontId="29" fillId="0" borderId="0" xfId="0" applyFont="1" applyAlignment="1">
      <alignment horizontal="left" vertical="top" wrapText="1"/>
    </xf>
    <xf numFmtId="0" fontId="30" fillId="0" borderId="0" xfId="0" applyFont="1" applyAlignment="1">
      <alignment horizontal="right" vertical="top" wrapText="1"/>
    </xf>
    <xf numFmtId="0" fontId="29" fillId="0" borderId="0" xfId="0" applyFont="1" applyAlignment="1">
      <alignment horizontal="right" vertical="top"/>
    </xf>
    <xf numFmtId="0" fontId="29" fillId="0" borderId="0" xfId="0" applyFont="1" applyAlignment="1">
      <alignment horizontal="right" vertical="top" wrapText="1"/>
    </xf>
    <xf numFmtId="165" fontId="29" fillId="0" borderId="0" xfId="0" applyNumberFormat="1" applyFont="1" applyAlignment="1">
      <alignment horizontal="right" vertical="top"/>
    </xf>
    <xf numFmtId="0" fontId="28" fillId="0" borderId="2" xfId="0" applyFont="1" applyBorder="1" applyAlignment="1">
      <alignment vertical="top"/>
    </xf>
    <xf numFmtId="0" fontId="14" fillId="0" borderId="2" xfId="0" applyFont="1" applyBorder="1" applyAlignment="1">
      <alignment horizontal="left" vertical="top" wrapText="1"/>
    </xf>
    <xf numFmtId="165" fontId="28" fillId="0" borderId="2" xfId="0" applyNumberFormat="1" applyFont="1" applyBorder="1" applyAlignment="1">
      <alignment horizontal="right" vertical="top"/>
    </xf>
    <xf numFmtId="0" fontId="28" fillId="0" borderId="2" xfId="0" applyFont="1" applyBorder="1" applyAlignment="1">
      <alignment horizontal="right" vertical="top"/>
    </xf>
    <xf numFmtId="165" fontId="12" fillId="0" borderId="0" xfId="0" applyNumberFormat="1" applyFont="1" applyAlignment="1">
      <alignment horizontal="right"/>
    </xf>
    <xf numFmtId="165" fontId="12" fillId="0" borderId="0" xfId="0" applyNumberFormat="1" applyFont="1"/>
    <xf numFmtId="165" fontId="13" fillId="0" borderId="0" xfId="0" applyNumberFormat="1" applyFont="1"/>
    <xf numFmtId="166" fontId="13" fillId="0" borderId="0" xfId="0" applyNumberFormat="1" applyFont="1"/>
    <xf numFmtId="0" fontId="13" fillId="0" borderId="0" xfId="0" applyFont="1" applyAlignment="1">
      <alignment horizontal="right"/>
    </xf>
    <xf numFmtId="0" fontId="12" fillId="0" borderId="0" xfId="0" applyFont="1" applyAlignment="1">
      <alignment horizontal="right" vertical="center"/>
    </xf>
    <xf numFmtId="0" fontId="18" fillId="0" borderId="1" xfId="0" applyFont="1" applyBorder="1" applyAlignment="1">
      <alignment horizontal="left"/>
    </xf>
    <xf numFmtId="0" fontId="18" fillId="0" borderId="0" xfId="0" applyFont="1" applyAlignment="1">
      <alignment horizontal="right"/>
    </xf>
    <xf numFmtId="0" fontId="24" fillId="0" borderId="7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left" vertical="center" wrapText="1"/>
    </xf>
    <xf numFmtId="0" fontId="24" fillId="0" borderId="7" xfId="0" applyFont="1" applyBorder="1" applyAlignment="1">
      <alignment horizontal="center" vertical="center"/>
    </xf>
    <xf numFmtId="0" fontId="24" fillId="0" borderId="5" xfId="0" applyFont="1" applyBorder="1" applyAlignment="1">
      <alignment horizontal="left" vertical="center" wrapText="1"/>
    </xf>
    <xf numFmtId="0" fontId="24" fillId="0" borderId="5" xfId="0" applyFont="1" applyBorder="1" applyAlignment="1">
      <alignment horizontal="center" vertical="center"/>
    </xf>
    <xf numFmtId="0" fontId="28" fillId="0" borderId="0" xfId="0" applyFont="1" applyAlignment="1">
      <alignment horizontal="left"/>
    </xf>
    <xf numFmtId="0" fontId="28" fillId="0" borderId="0" xfId="0" applyFont="1"/>
    <xf numFmtId="0" fontId="32" fillId="0" borderId="0" xfId="0" applyFont="1"/>
    <xf numFmtId="43" fontId="32" fillId="0" borderId="0" xfId="1" applyFont="1"/>
    <xf numFmtId="0" fontId="17" fillId="0" borderId="1" xfId="0" applyFont="1" applyBorder="1" applyAlignment="1">
      <alignment wrapText="1"/>
    </xf>
    <xf numFmtId="0" fontId="24" fillId="0" borderId="0" xfId="0" applyFont="1" applyAlignment="1">
      <alignment horizontal="left" vertical="top" wrapText="1"/>
    </xf>
    <xf numFmtId="0" fontId="24" fillId="0" borderId="0" xfId="0" applyFont="1" applyAlignment="1">
      <alignment horizontal="right" vertical="top" wrapText="1"/>
    </xf>
    <xf numFmtId="0" fontId="31" fillId="0" borderId="2" xfId="0" applyFont="1" applyBorder="1" applyAlignment="1">
      <alignment horizontal="center"/>
    </xf>
    <xf numFmtId="0" fontId="28" fillId="0" borderId="0" xfId="0" applyFont="1" applyAlignment="1">
      <alignment horizontal="left" vertical="top" wrapText="1"/>
    </xf>
    <xf numFmtId="0" fontId="25" fillId="0" borderId="0" xfId="0" applyFont="1" applyAlignment="1">
      <alignment horizontal="left" vertical="top" wrapText="1"/>
    </xf>
    <xf numFmtId="0" fontId="28" fillId="0" borderId="2" xfId="0" applyFont="1" applyBorder="1" applyAlignment="1">
      <alignment horizontal="left" vertical="top" wrapText="1"/>
    </xf>
    <xf numFmtId="165" fontId="28" fillId="0" borderId="0" xfId="0" applyNumberFormat="1" applyFont="1" applyAlignment="1">
      <alignment horizontal="left" vertical="top"/>
    </xf>
    <xf numFmtId="165" fontId="28" fillId="0" borderId="2" xfId="0" applyNumberFormat="1" applyFont="1" applyBorder="1" applyAlignment="1">
      <alignment horizontal="right" vertical="top"/>
    </xf>
    <xf numFmtId="0" fontId="26" fillId="0" borderId="0" xfId="0" applyFont="1" applyAlignment="1">
      <alignment vertical="top" wrapText="1"/>
    </xf>
    <xf numFmtId="0" fontId="23" fillId="0" borderId="0" xfId="0" applyFont="1" applyAlignment="1">
      <alignment horizontal="left" vertical="top" wrapText="1"/>
    </xf>
    <xf numFmtId="0" fontId="27" fillId="0" borderId="0" xfId="0" applyFont="1" applyAlignment="1">
      <alignment vertical="top" wrapText="1"/>
    </xf>
    <xf numFmtId="0" fontId="12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165" fontId="12" fillId="0" borderId="0" xfId="0" applyNumberFormat="1" applyFont="1" applyAlignment="1">
      <alignment horizontal="right"/>
    </xf>
    <xf numFmtId="0" fontId="12" fillId="0" borderId="0" xfId="0" applyFont="1" applyAlignment="1">
      <alignment horizontal="right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left" wrapText="1"/>
    </xf>
    <xf numFmtId="0" fontId="17" fillId="0" borderId="1" xfId="0" applyFont="1" applyBorder="1" applyAlignment="1">
      <alignment horizontal="center" wrapText="1"/>
    </xf>
    <xf numFmtId="0" fontId="17" fillId="0" borderId="0" xfId="0" applyFont="1" applyAlignment="1">
      <alignment horizontal="center" wrapText="1"/>
    </xf>
    <xf numFmtId="0" fontId="22" fillId="0" borderId="1" xfId="0" applyFont="1" applyBorder="1" applyAlignment="1">
      <alignment horizontal="center" wrapText="1"/>
    </xf>
    <xf numFmtId="0" fontId="12" fillId="0" borderId="0" xfId="0" applyFont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18" fillId="0" borderId="0" xfId="0" applyFont="1" applyAlignment="1">
      <alignment horizontal="left" wrapText="1"/>
    </xf>
    <xf numFmtId="0" fontId="17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23" fillId="0" borderId="5" xfId="0" applyFont="1" applyBorder="1" applyAlignment="1">
      <alignment horizontal="center" wrapText="1"/>
    </xf>
    <xf numFmtId="0" fontId="32" fillId="0" borderId="0" xfId="0" applyFont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A5BB1-1C89-4C87-8E97-EBE7A02956B3}">
  <sheetPr>
    <pageSetUpPr fitToPage="1"/>
  </sheetPr>
  <dimension ref="A1:CW1089"/>
  <sheetViews>
    <sheetView tabSelected="1" view="pageBreakPreview" topLeftCell="A7" zoomScale="70" zoomScaleNormal="70" zoomScaleSheetLayoutView="70" workbookViewId="0">
      <selection activeCell="F22" sqref="F22:L22"/>
    </sheetView>
  </sheetViews>
  <sheetFormatPr defaultRowHeight="12.75" x14ac:dyDescent="0.2"/>
  <cols>
    <col min="1" max="1" width="5.7109375" customWidth="1"/>
    <col min="2" max="2" width="20.7109375" customWidth="1"/>
    <col min="3" max="3" width="40.7109375" customWidth="1"/>
    <col min="4" max="4" width="10.7109375" customWidth="1"/>
    <col min="5" max="12" width="15.7109375" customWidth="1"/>
    <col min="15" max="92" width="0" hidden="1" customWidth="1"/>
    <col min="93" max="93" width="108.7109375" hidden="1" customWidth="1"/>
    <col min="94" max="100" width="0" hidden="1" customWidth="1"/>
    <col min="101" max="101" width="83.7109375" hidden="1" customWidth="1"/>
  </cols>
  <sheetData>
    <row r="1" spans="1:93" x14ac:dyDescent="0.2">
      <c r="A1" s="9" t="str">
        <f>Source!B1</f>
        <v>Smeta.RU  (495) 974-1589</v>
      </c>
    </row>
    <row r="2" spans="1:93" ht="13.15" customHeight="1" x14ac:dyDescent="0.2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93" ht="16.899999999999999" customHeight="1" x14ac:dyDescent="0.25">
      <c r="A3" s="11"/>
      <c r="B3" s="131" t="s">
        <v>815</v>
      </c>
      <c r="C3" s="131"/>
      <c r="D3" s="131"/>
      <c r="E3" s="131"/>
      <c r="F3" s="12"/>
      <c r="G3" s="12"/>
      <c r="H3" s="131" t="s">
        <v>816</v>
      </c>
      <c r="I3" s="131"/>
      <c r="J3" s="131"/>
      <c r="K3" s="131"/>
      <c r="L3" s="131"/>
    </row>
    <row r="4" spans="1:93" ht="13.9" customHeight="1" x14ac:dyDescent="0.2">
      <c r="A4" s="12"/>
      <c r="B4" s="132"/>
      <c r="C4" s="132"/>
      <c r="D4" s="132"/>
      <c r="E4" s="132"/>
      <c r="F4" s="12"/>
      <c r="G4" s="12"/>
      <c r="H4" s="132"/>
      <c r="I4" s="132"/>
      <c r="J4" s="132"/>
      <c r="K4" s="132"/>
      <c r="L4" s="132"/>
    </row>
    <row r="5" spans="1:93" ht="13.9" customHeight="1" x14ac:dyDescent="0.2">
      <c r="A5" s="12"/>
      <c r="B5" s="12"/>
      <c r="C5" s="13"/>
      <c r="D5" s="13"/>
      <c r="E5" s="13"/>
      <c r="F5" s="12"/>
      <c r="G5" s="12"/>
      <c r="H5" s="13"/>
      <c r="I5" s="13"/>
      <c r="J5" s="13"/>
      <c r="K5" s="13"/>
      <c r="L5" s="13"/>
    </row>
    <row r="6" spans="1:93" ht="13.9" customHeight="1" x14ac:dyDescent="0.2">
      <c r="A6" s="13"/>
      <c r="B6" s="132" t="str">
        <f>CONCATENATE("______________________ ", IF(Source!AL12&lt;&gt;"", Source!AL12, ""))</f>
        <v xml:space="preserve">______________________ </v>
      </c>
      <c r="C6" s="132"/>
      <c r="D6" s="132"/>
      <c r="E6" s="132"/>
      <c r="F6" s="12"/>
      <c r="G6" s="12"/>
      <c r="H6" s="132" t="str">
        <f>CONCATENATE("______________________ ", IF(Source!AH12&lt;&gt;"", Source!AH12, ""))</f>
        <v xml:space="preserve">______________________ </v>
      </c>
      <c r="I6" s="132"/>
      <c r="J6" s="132"/>
      <c r="K6" s="132"/>
      <c r="L6" s="132"/>
    </row>
    <row r="7" spans="1:93" ht="14.25" customHeight="1" x14ac:dyDescent="0.2">
      <c r="A7" s="14"/>
      <c r="B7" s="130" t="s">
        <v>817</v>
      </c>
      <c r="C7" s="130"/>
      <c r="D7" s="130"/>
      <c r="E7" s="130"/>
      <c r="F7" s="12"/>
      <c r="G7" s="12"/>
      <c r="H7" s="130" t="s">
        <v>817</v>
      </c>
      <c r="I7" s="130"/>
      <c r="J7" s="130"/>
      <c r="K7" s="130"/>
      <c r="L7" s="130"/>
    </row>
    <row r="10" spans="1:93" ht="12.75" customHeight="1" x14ac:dyDescent="0.2">
      <c r="A10" s="128" t="s">
        <v>818</v>
      </c>
      <c r="B10" s="128"/>
      <c r="C10" s="128"/>
      <c r="D10" s="128"/>
      <c r="E10" s="128"/>
      <c r="F10" s="129" t="s">
        <v>857</v>
      </c>
      <c r="G10" s="129"/>
      <c r="H10" s="129"/>
      <c r="I10" s="129"/>
      <c r="J10" s="129"/>
      <c r="K10" s="129"/>
      <c r="L10" s="129"/>
    </row>
    <row r="11" spans="1:93" ht="13.15" customHeight="1" x14ac:dyDescent="0.2">
      <c r="A11" s="16"/>
      <c r="B11" s="16"/>
      <c r="C11" s="16"/>
      <c r="D11" s="16"/>
      <c r="E11" s="16"/>
      <c r="F11" s="17"/>
      <c r="G11" s="17"/>
      <c r="H11" s="17"/>
      <c r="I11" s="17"/>
      <c r="J11" s="17"/>
      <c r="K11" s="17"/>
      <c r="L11" s="17"/>
    </row>
    <row r="12" spans="1:93" ht="25.5" x14ac:dyDescent="0.2">
      <c r="A12" s="128" t="s">
        <v>819</v>
      </c>
      <c r="B12" s="128"/>
      <c r="C12" s="128"/>
      <c r="D12" s="128"/>
      <c r="E12" s="128"/>
      <c r="F12" s="129" t="str">
        <f>IF(Source!CQ12 &lt;&gt; "", Source!CQ12, "")</f>
        <v>Приказ Минстроя России от 30.12.2021 г. № 1046/пр;  Приказ Минстроя России от 04.08.2020 г. № 421/пр;  Приказ Минстроя России от 21.12.2020 г. № 812/пр;  Приказ Минстроя России от 11.12.2020 г. № 774/пр</v>
      </c>
      <c r="G12" s="129"/>
      <c r="H12" s="129"/>
      <c r="I12" s="129"/>
      <c r="J12" s="129"/>
      <c r="K12" s="129"/>
      <c r="L12" s="129"/>
      <c r="CO12" s="39" t="str">
        <f>IF(Source!CQ12 &lt;&gt; "", Source!CQ12, "")</f>
        <v>Приказ Минстроя России от 30.12.2021 г. № 1046/пр;  Приказ Минстроя России от 04.08.2020 г. № 421/пр;  Приказ Минстроя России от 21.12.2020 г. № 812/пр;  Приказ Минстроя России от 11.12.2020 г. № 774/пр</v>
      </c>
    </row>
    <row r="13" spans="1:93" ht="13.15" customHeight="1" x14ac:dyDescent="0.2">
      <c r="A13" s="16"/>
      <c r="B13" s="16"/>
      <c r="C13" s="16"/>
      <c r="D13" s="16"/>
      <c r="E13" s="16"/>
      <c r="F13" s="17"/>
      <c r="G13" s="17"/>
      <c r="H13" s="17"/>
      <c r="I13" s="17"/>
      <c r="J13" s="17"/>
      <c r="K13" s="17"/>
      <c r="L13" s="17"/>
    </row>
    <row r="14" spans="1:93" ht="140.25" x14ac:dyDescent="0.2">
      <c r="A14" s="128" t="s">
        <v>820</v>
      </c>
      <c r="B14" s="128"/>
      <c r="C14" s="128"/>
      <c r="D14" s="128"/>
      <c r="E14" s="128"/>
      <c r="F14" s="129" t="str">
        <f>IF(Source!CV12 &lt;&gt; "", Source!CV12, "")</f>
        <v>Приказ Минстроя России от 18.05.2022 г. № 378/пр; Приказ Минстроя России от 26.08.2022 г. № 703/пр; Приказ Минстроя России от 26.10.2022 г. № 905/пр;  Приказ Минстроя России от 27.12.2022 г. № 1133/пр; Приказ Минстроя России от 10.02.2023 г. № 84/пр; Приказ Минстроя России от 11.05.2023 г. № 335/пр;  Приказ Минстроя России от 02.08.2023 г. № 551/пр; Приказ Минстроя России от 14.11.2023 г. № 817/пр; Приказ Минстроя России от 16.02.2024 г. № 102/пр;  Приказ Минстроя России от 13.05.2024 г. № 323/пр; Приказ Минстроя России от 09.08.2024 г. № 524/пр; Приказ Минстроя России от 07.11.2024 г. № 747/пр;  Приказ Минстроя России от 07.02.2025 г. № 69/пр; Приказ Минстроя России от 19.05.2025 г. № 299/пр; Приказ Минстроя России от 14.08.2025 г. № 490/пр;  Приказ Минстроя России от 12.11.2025 г. № 696/пр; Приказ Минстроя России от 17.02.2026 г. № 91/пр;  Приказ Минстроя России от 07.07.2022 г. № 557/пр; Приказ Минстроя России от 30.01.2024 г. № 55/пр; Приказ Минстроя России от 23.01.2025 г. № 30/пр;  Приказ Минстроя России от 02.09.2021 г. № 636/пр; Приказ Минстроя России от 26.07.2022 г. № 611/пр; Приказ Минстроя России от 22.04.2022 г. № 317/пр</v>
      </c>
      <c r="G14" s="129"/>
      <c r="H14" s="129"/>
      <c r="I14" s="129"/>
      <c r="J14" s="129"/>
      <c r="K14" s="129"/>
      <c r="L14" s="129"/>
      <c r="CO14" s="39" t="str">
        <f>IF(Source!CV12 &lt;&gt; "", Source!CV12, "")</f>
        <v>Приказ Минстроя России от 18.05.2022 г. № 378/пр; Приказ Минстроя России от 26.08.2022 г. № 703/пр; Приказ Минстроя России от 26.10.2022 г. № 905/пр;  Приказ Минстроя России от 27.12.2022 г. № 1133/пр; Приказ Минстроя России от 10.02.2023 г. № 84/пр; Приказ Минстроя России от 11.05.2023 г. № 335/пр;  Приказ Минстроя России от 02.08.2023 г. № 551/пр; Приказ Минстроя России от 14.11.2023 г. № 817/пр; Приказ Минстроя России от 16.02.2024 г. № 102/пр;  Приказ Минстроя России от 13.05.2024 г. № 323/пр; Приказ Минстроя России от 09.08.2024 г. № 524/пр; Приказ Минстроя России от 07.11.2024 г. № 747/пр;  Приказ Минстроя России от 07.02.2025 г. № 69/пр; Приказ Минстроя России от 19.05.2025 г. № 299/пр; Приказ Минстроя России от 14.08.2025 г. № 490/пр;  Приказ Минстроя России от 12.11.2025 г. № 696/пр; Приказ Минстроя России от 17.02.2026 г. № 91/пр;  Приказ Минстроя России от 07.07.2022 г. № 557/пр; Приказ Минстроя России от 30.01.2024 г. № 55/пр; Приказ Минстроя России от 23.01.2025 г. № 30/пр;  Приказ Минстроя России от 02.09.2021 г. № 636/пр; Приказ Минстроя России от 26.07.2022 г. № 611/пр; Приказ Минстроя России от 22.04.2022 г. № 317/пр</v>
      </c>
    </row>
    <row r="15" spans="1:93" ht="13.15" customHeight="1" x14ac:dyDescent="0.2">
      <c r="A15" s="16"/>
      <c r="B15" s="16"/>
      <c r="C15" s="16"/>
      <c r="D15" s="16"/>
      <c r="E15" s="16"/>
      <c r="F15" s="17"/>
      <c r="G15" s="17"/>
      <c r="H15" s="17"/>
      <c r="I15" s="17"/>
      <c r="J15" s="17"/>
      <c r="K15" s="17"/>
      <c r="L15" s="17"/>
    </row>
    <row r="16" spans="1:93" ht="76.5" customHeight="1" x14ac:dyDescent="0.2">
      <c r="A16" s="128" t="s">
        <v>821</v>
      </c>
      <c r="B16" s="128"/>
      <c r="C16" s="128"/>
      <c r="D16" s="128"/>
      <c r="E16" s="128"/>
      <c r="F16" s="129" t="s">
        <v>560</v>
      </c>
      <c r="G16" s="129"/>
      <c r="H16" s="129"/>
      <c r="I16" s="129"/>
      <c r="J16" s="129"/>
      <c r="K16" s="129"/>
      <c r="L16" s="129"/>
    </row>
    <row r="17" spans="1:12" ht="13.15" customHeight="1" x14ac:dyDescent="0.2">
      <c r="A17" s="16"/>
      <c r="B17" s="16"/>
      <c r="C17" s="16"/>
      <c r="D17" s="16"/>
      <c r="E17" s="16"/>
      <c r="F17" s="17"/>
      <c r="G17" s="17"/>
      <c r="H17" s="17"/>
      <c r="I17" s="17"/>
      <c r="J17" s="17"/>
      <c r="K17" s="17"/>
      <c r="L17" s="17"/>
    </row>
    <row r="18" spans="1:12" ht="38.25" customHeight="1" x14ac:dyDescent="0.2">
      <c r="A18" s="128" t="s">
        <v>822</v>
      </c>
      <c r="B18" s="128"/>
      <c r="C18" s="128"/>
      <c r="D18" s="128"/>
      <c r="E18" s="128"/>
      <c r="F18" s="129" t="s">
        <v>561</v>
      </c>
      <c r="G18" s="129"/>
      <c r="H18" s="129"/>
      <c r="I18" s="129"/>
      <c r="J18" s="129"/>
      <c r="K18" s="129"/>
      <c r="L18" s="129"/>
    </row>
    <row r="19" spans="1:12" ht="13.15" customHeight="1" x14ac:dyDescent="0.2">
      <c r="A19" s="18"/>
      <c r="B19" s="18"/>
      <c r="C19" s="18"/>
      <c r="D19" s="18"/>
      <c r="E19" s="18"/>
      <c r="F19" s="19"/>
      <c r="G19" s="19"/>
      <c r="H19" s="19"/>
      <c r="I19" s="19"/>
      <c r="J19" s="19"/>
      <c r="K19" s="19"/>
      <c r="L19" s="19"/>
    </row>
    <row r="20" spans="1:12" ht="13.15" customHeight="1" x14ac:dyDescent="0.2">
      <c r="A20" s="128" t="s">
        <v>823</v>
      </c>
      <c r="B20" s="128"/>
      <c r="C20" s="128"/>
      <c r="D20" s="128"/>
      <c r="E20" s="128"/>
      <c r="F20" s="129" t="s">
        <v>858</v>
      </c>
      <c r="G20" s="129"/>
      <c r="H20" s="129"/>
      <c r="I20" s="129"/>
      <c r="J20" s="129"/>
      <c r="K20" s="129"/>
      <c r="L20" s="129"/>
    </row>
    <row r="21" spans="1:12" ht="12.75" customHeight="1" x14ac:dyDescent="0.2">
      <c r="A21" s="18"/>
      <c r="B21" s="18"/>
      <c r="C21" s="18"/>
      <c r="D21" s="18"/>
      <c r="E21" s="18"/>
      <c r="F21" s="19"/>
      <c r="G21" s="19"/>
      <c r="H21" s="19"/>
      <c r="I21" s="19"/>
      <c r="J21" s="19"/>
      <c r="K21" s="19"/>
      <c r="L21" s="19"/>
    </row>
    <row r="22" spans="1:12" ht="12.75" customHeight="1" x14ac:dyDescent="0.2">
      <c r="A22" s="128" t="s">
        <v>824</v>
      </c>
      <c r="B22" s="128"/>
      <c r="C22" s="128"/>
      <c r="D22" s="128"/>
      <c r="E22" s="128"/>
      <c r="F22" s="129" t="str">
        <f>IF(Source!CZ12 &lt;&gt; "", Source!CZ12, "")</f>
        <v/>
      </c>
      <c r="G22" s="129"/>
      <c r="H22" s="129"/>
      <c r="I22" s="129"/>
      <c r="J22" s="129"/>
      <c r="K22" s="129"/>
      <c r="L22" s="129"/>
    </row>
    <row r="23" spans="1:12" ht="12.75" customHeight="1" x14ac:dyDescent="0.2">
      <c r="A23" s="18"/>
      <c r="B23" s="18"/>
      <c r="C23" s="18"/>
      <c r="D23" s="18"/>
      <c r="E23" s="18"/>
      <c r="F23" s="19"/>
      <c r="G23" s="19"/>
      <c r="H23" s="19"/>
      <c r="I23" s="19"/>
      <c r="J23" s="19"/>
      <c r="K23" s="19"/>
      <c r="L23" s="17"/>
    </row>
    <row r="24" spans="1:12" ht="12.75" customHeight="1" x14ac:dyDescent="0.2">
      <c r="A24" s="128" t="s">
        <v>825</v>
      </c>
      <c r="B24" s="128"/>
      <c r="C24" s="128"/>
      <c r="D24" s="128"/>
      <c r="E24" s="128"/>
      <c r="F24" s="129" t="str">
        <f>IF(Source!DA12 &lt;&gt; "", Source!DA12, "")</f>
        <v/>
      </c>
      <c r="G24" s="129"/>
      <c r="H24" s="129"/>
      <c r="I24" s="129"/>
      <c r="J24" s="129"/>
      <c r="K24" s="129"/>
      <c r="L24" s="129"/>
    </row>
    <row r="25" spans="1:12" ht="12.75" customHeight="1" x14ac:dyDescent="0.2">
      <c r="A25" s="10"/>
      <c r="B25" s="10"/>
      <c r="C25" s="10"/>
      <c r="D25" s="10"/>
      <c r="E25" s="10"/>
      <c r="F25" s="20"/>
      <c r="G25" s="20"/>
      <c r="H25" s="20"/>
      <c r="I25" s="20"/>
      <c r="J25" s="20"/>
      <c r="K25" s="20"/>
      <c r="L25" s="20"/>
    </row>
    <row r="26" spans="1:12" ht="12.75" customHeight="1" x14ac:dyDescent="0.2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 ht="15.75" customHeight="1" x14ac:dyDescent="0.25">
      <c r="A27" s="125"/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</row>
    <row r="28" spans="1:12" ht="14.25" customHeight="1" x14ac:dyDescent="0.2">
      <c r="A28" s="123" t="s">
        <v>826</v>
      </c>
      <c r="B28" s="123"/>
      <c r="C28" s="123"/>
      <c r="D28" s="123"/>
      <c r="E28" s="123"/>
      <c r="F28" s="123"/>
      <c r="G28" s="123"/>
      <c r="H28" s="123"/>
      <c r="I28" s="123"/>
      <c r="J28" s="123"/>
      <c r="K28" s="123"/>
      <c r="L28" s="123"/>
    </row>
    <row r="29" spans="1:12" ht="13.9" customHeight="1" x14ac:dyDescent="0.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</row>
    <row r="30" spans="1:12" ht="15.75" customHeight="1" x14ac:dyDescent="0.25">
      <c r="A30" s="125" t="s">
        <v>1060</v>
      </c>
      <c r="B30" s="125"/>
      <c r="C30" s="125"/>
      <c r="D30" s="125"/>
      <c r="E30" s="125"/>
      <c r="F30" s="125"/>
      <c r="G30" s="125"/>
      <c r="H30" s="125"/>
      <c r="I30" s="125"/>
      <c r="J30" s="125"/>
      <c r="K30" s="125"/>
      <c r="L30" s="125"/>
    </row>
    <row r="31" spans="1:12" ht="14.25" customHeight="1" x14ac:dyDescent="0.2">
      <c r="A31" s="123" t="s">
        <v>827</v>
      </c>
      <c r="B31" s="123"/>
      <c r="C31" s="123"/>
      <c r="D31" s="123"/>
      <c r="E31" s="123"/>
      <c r="F31" s="123"/>
      <c r="G31" s="123"/>
      <c r="H31" s="123"/>
      <c r="I31" s="123"/>
      <c r="J31" s="123"/>
      <c r="K31" s="123"/>
      <c r="L31" s="123"/>
    </row>
    <row r="32" spans="1:12" ht="14.25" customHeight="1" x14ac:dyDescent="0.2">
      <c r="A32" s="12"/>
      <c r="B32" s="12"/>
      <c r="C32" s="12"/>
      <c r="D32" s="12"/>
      <c r="E32" s="12"/>
      <c r="F32" s="14"/>
      <c r="G32" s="14"/>
      <c r="H32" s="14"/>
      <c r="I32" s="14"/>
      <c r="J32" s="14"/>
      <c r="K32" s="14"/>
      <c r="L32" s="14"/>
    </row>
    <row r="33" spans="1:12" ht="15.75" customHeight="1" x14ac:dyDescent="0.25">
      <c r="A33" s="126" t="str">
        <f>CONCATENATE( "ЛОКАЛЬНАЯ СМЕТА № ", Source!L20, " ",Source!CM20)</f>
        <v xml:space="preserve">ЛОКАЛЬНАЯ СМЕТА № Новая локальная смета </v>
      </c>
      <c r="B33" s="126"/>
      <c r="C33" s="126"/>
      <c r="D33" s="126"/>
      <c r="E33" s="126"/>
      <c r="F33" s="126"/>
      <c r="G33" s="126"/>
      <c r="H33" s="126"/>
      <c r="I33" s="126"/>
      <c r="J33" s="126"/>
      <c r="K33" s="126"/>
      <c r="L33" s="126"/>
    </row>
    <row r="34" spans="1:12" ht="13.9" customHeight="1" x14ac:dyDescent="0.25">
      <c r="A34" s="21" t="s">
        <v>1058</v>
      </c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1"/>
    </row>
    <row r="35" spans="1:12" ht="18" customHeight="1" x14ac:dyDescent="0.25">
      <c r="A35" s="127" t="str">
        <f>IF(Source!G20&lt;&gt;"Новая локальная смета", Source!G20, "")</f>
        <v/>
      </c>
      <c r="B35" s="127"/>
      <c r="C35" s="127"/>
      <c r="D35" s="127"/>
      <c r="E35" s="127"/>
      <c r="F35" s="127"/>
      <c r="G35" s="127"/>
      <c r="H35" s="127"/>
      <c r="I35" s="127"/>
      <c r="J35" s="127"/>
      <c r="K35" s="127"/>
      <c r="L35" s="127"/>
    </row>
    <row r="36" spans="1:12" ht="14.25" customHeight="1" x14ac:dyDescent="0.2">
      <c r="A36" s="123" t="s">
        <v>828</v>
      </c>
      <c r="B36" s="123"/>
      <c r="C36" s="123"/>
      <c r="D36" s="123"/>
      <c r="E36" s="123"/>
      <c r="F36" s="123"/>
      <c r="G36" s="123"/>
      <c r="H36" s="123"/>
      <c r="I36" s="123"/>
      <c r="J36" s="123"/>
      <c r="K36" s="123"/>
      <c r="L36" s="123"/>
    </row>
    <row r="37" spans="1:12" ht="13.9" customHeight="1" x14ac:dyDescent="0.2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</row>
    <row r="38" spans="1:12" ht="13.9" customHeight="1" x14ac:dyDescent="0.2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</row>
    <row r="39" spans="1:12" ht="13.15" customHeight="1" x14ac:dyDescent="0.2">
      <c r="A39" s="15" t="s">
        <v>829</v>
      </c>
      <c r="B39" s="15"/>
      <c r="C39" s="24" t="s">
        <v>859</v>
      </c>
      <c r="D39" s="15" t="s">
        <v>830</v>
      </c>
      <c r="E39" s="15"/>
      <c r="F39" s="15"/>
      <c r="G39" s="15"/>
      <c r="H39" s="15"/>
      <c r="I39" s="15"/>
      <c r="J39" s="15"/>
      <c r="K39" s="15"/>
      <c r="L39" s="15"/>
    </row>
    <row r="40" spans="1:12" ht="13.15" customHeight="1" x14ac:dyDescent="0.2">
      <c r="A40" s="15"/>
      <c r="B40" s="15"/>
      <c r="C40" s="25"/>
      <c r="D40" s="15"/>
      <c r="E40" s="15"/>
      <c r="F40" s="15"/>
      <c r="G40" s="15"/>
      <c r="H40" s="15"/>
      <c r="I40" s="15"/>
      <c r="J40" s="15"/>
      <c r="K40" s="15"/>
      <c r="L40" s="15"/>
    </row>
    <row r="41" spans="1:12" ht="13.15" customHeight="1" x14ac:dyDescent="0.2">
      <c r="A41" s="15" t="s">
        <v>831</v>
      </c>
      <c r="B41" s="15"/>
      <c r="C41" s="124"/>
      <c r="D41" s="124"/>
      <c r="E41" s="124"/>
      <c r="F41" s="124"/>
      <c r="G41" s="124"/>
      <c r="H41" s="124"/>
      <c r="I41" s="124"/>
      <c r="J41" s="124"/>
      <c r="K41" s="124"/>
      <c r="L41" s="124"/>
    </row>
    <row r="42" spans="1:12" ht="12.75" customHeight="1" x14ac:dyDescent="0.2">
      <c r="A42" s="26"/>
      <c r="B42" s="27"/>
      <c r="C42" s="123" t="s">
        <v>832</v>
      </c>
      <c r="D42" s="123"/>
      <c r="E42" s="123"/>
      <c r="F42" s="123"/>
      <c r="G42" s="123"/>
      <c r="H42" s="123"/>
      <c r="I42" s="123"/>
      <c r="J42" s="123"/>
      <c r="K42" s="123"/>
      <c r="L42" s="123"/>
    </row>
    <row r="43" spans="1:12" ht="13.9" customHeight="1" x14ac:dyDescent="0.2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</row>
    <row r="44" spans="1:12" ht="13.9" customHeight="1" x14ac:dyDescent="0.2">
      <c r="A44" s="28" t="s">
        <v>860</v>
      </c>
      <c r="B44" s="12"/>
      <c r="C44" s="12"/>
      <c r="D44" s="29"/>
      <c r="E44" s="12"/>
      <c r="F44" s="12"/>
      <c r="G44" s="12"/>
      <c r="H44" s="12"/>
      <c r="I44" s="12"/>
      <c r="J44" s="12"/>
      <c r="K44" s="12"/>
      <c r="L44" s="12"/>
    </row>
    <row r="45" spans="1:12" ht="13.9" customHeight="1" x14ac:dyDescent="0.2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</row>
    <row r="46" spans="1:12" ht="13.9" customHeight="1" x14ac:dyDescent="0.2">
      <c r="A46" s="28" t="s">
        <v>833</v>
      </c>
      <c r="B46" s="12"/>
      <c r="C46" s="118">
        <f>C49+C50+C51+C52</f>
        <v>356.98</v>
      </c>
      <c r="D46" s="119"/>
      <c r="E46" s="15" t="s">
        <v>834</v>
      </c>
      <c r="F46" s="10"/>
      <c r="G46" s="10"/>
      <c r="H46" s="10"/>
      <c r="I46" s="10"/>
      <c r="J46" s="10"/>
      <c r="K46" s="10"/>
      <c r="L46" s="12"/>
    </row>
    <row r="47" spans="1:12" ht="13.9" customHeight="1" x14ac:dyDescent="0.2">
      <c r="A47" s="28"/>
      <c r="B47" s="12"/>
      <c r="C47" s="79"/>
      <c r="D47" s="30"/>
      <c r="E47" s="15"/>
      <c r="F47" s="10"/>
      <c r="G47" s="15" t="s">
        <v>835</v>
      </c>
      <c r="H47" s="12"/>
      <c r="I47" s="15"/>
      <c r="J47" s="15"/>
      <c r="K47" s="81">
        <f>ROUND(SUM(AR60:AR1078)/1000, 2)</f>
        <v>97.45</v>
      </c>
      <c r="L47" s="15" t="s">
        <v>834</v>
      </c>
    </row>
    <row r="48" spans="1:12" ht="13.9" customHeight="1" x14ac:dyDescent="0.2">
      <c r="A48" s="12"/>
      <c r="B48" s="31" t="s">
        <v>836</v>
      </c>
      <c r="C48" s="80"/>
      <c r="D48" s="12"/>
      <c r="E48" s="15"/>
      <c r="F48" s="10"/>
      <c r="G48" s="15" t="s">
        <v>837</v>
      </c>
      <c r="H48" s="12"/>
      <c r="I48" s="15"/>
      <c r="J48" s="15"/>
      <c r="K48" s="81">
        <f>ROUND(SUM(AT60:AT1078)/1000, 2)</f>
        <v>2.2000000000000002</v>
      </c>
      <c r="L48" s="15" t="s">
        <v>834</v>
      </c>
    </row>
    <row r="49" spans="1:12" ht="13.9" customHeight="1" x14ac:dyDescent="0.2">
      <c r="A49" s="12"/>
      <c r="B49" s="28" t="s">
        <v>838</v>
      </c>
      <c r="C49" s="118">
        <f>ROUND((Source!F376)/1000, 2)</f>
        <v>268.61</v>
      </c>
      <c r="D49" s="119"/>
      <c r="E49" s="15" t="s">
        <v>834</v>
      </c>
      <c r="F49" s="10"/>
      <c r="G49" s="15" t="s">
        <v>839</v>
      </c>
      <c r="H49" s="12"/>
      <c r="I49" s="15"/>
      <c r="J49" s="30"/>
      <c r="K49" s="82">
        <f>Source!F381</f>
        <v>145.89755589999999</v>
      </c>
      <c r="L49" s="15" t="s">
        <v>565</v>
      </c>
    </row>
    <row r="50" spans="1:12" ht="13.9" customHeight="1" x14ac:dyDescent="0.2">
      <c r="A50" s="12"/>
      <c r="B50" s="28" t="s">
        <v>840</v>
      </c>
      <c r="C50" s="118">
        <f>ROUND((Source!F377)/1000, 2)</f>
        <v>85.9</v>
      </c>
      <c r="D50" s="119"/>
      <c r="E50" s="15" t="s">
        <v>834</v>
      </c>
      <c r="F50" s="10"/>
      <c r="G50" s="15" t="s">
        <v>841</v>
      </c>
      <c r="H50" s="12"/>
      <c r="I50" s="15"/>
      <c r="J50" s="32"/>
      <c r="K50" s="82">
        <f>Source!F382</f>
        <v>2.9521544</v>
      </c>
      <c r="L50" s="15" t="s">
        <v>565</v>
      </c>
    </row>
    <row r="51" spans="1:12" ht="13.9" customHeight="1" x14ac:dyDescent="0.2">
      <c r="A51" s="12"/>
      <c r="B51" s="28" t="s">
        <v>842</v>
      </c>
      <c r="C51" s="118">
        <f>ROUND((Source!F368)/1000, 2)</f>
        <v>2.4700000000000002</v>
      </c>
      <c r="D51" s="119"/>
      <c r="E51" s="15" t="s">
        <v>834</v>
      </c>
      <c r="F51" s="10"/>
      <c r="G51" s="15"/>
      <c r="H51" s="15"/>
      <c r="I51" s="15"/>
      <c r="J51" s="15"/>
      <c r="K51" s="10"/>
      <c r="L51" s="15"/>
    </row>
    <row r="52" spans="1:12" ht="13.9" customHeight="1" x14ac:dyDescent="0.2">
      <c r="A52" s="12"/>
      <c r="B52" s="28" t="s">
        <v>843</v>
      </c>
      <c r="C52" s="118">
        <f>ROUND((Source!F378)/1000, 2)</f>
        <v>0</v>
      </c>
      <c r="D52" s="119"/>
      <c r="E52" s="15" t="s">
        <v>834</v>
      </c>
      <c r="F52" s="10"/>
      <c r="G52" s="15"/>
      <c r="H52" s="15"/>
      <c r="I52" s="15"/>
      <c r="J52" s="15"/>
      <c r="K52" s="10"/>
      <c r="L52" s="15"/>
    </row>
    <row r="53" spans="1:12" ht="13.9" customHeight="1" x14ac:dyDescent="0.2">
      <c r="A53" s="33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</row>
    <row r="54" spans="1:12" ht="13.15" customHeight="1" x14ac:dyDescent="0.2">
      <c r="A54" s="120" t="s">
        <v>844</v>
      </c>
      <c r="B54" s="120" t="s">
        <v>845</v>
      </c>
      <c r="C54" s="120" t="s">
        <v>846</v>
      </c>
      <c r="D54" s="120" t="s">
        <v>847</v>
      </c>
      <c r="E54" s="109" t="s">
        <v>848</v>
      </c>
      <c r="F54" s="110"/>
      <c r="G54" s="111"/>
      <c r="H54" s="109" t="s">
        <v>849</v>
      </c>
      <c r="I54" s="110"/>
      <c r="J54" s="110"/>
      <c r="K54" s="110"/>
      <c r="L54" s="111"/>
    </row>
    <row r="55" spans="1:12" ht="13.15" customHeight="1" x14ac:dyDescent="0.2">
      <c r="A55" s="121"/>
      <c r="B55" s="121"/>
      <c r="C55" s="121"/>
      <c r="D55" s="121"/>
      <c r="E55" s="112"/>
      <c r="F55" s="113"/>
      <c r="G55" s="114"/>
      <c r="H55" s="112"/>
      <c r="I55" s="113"/>
      <c r="J55" s="113"/>
      <c r="K55" s="113"/>
      <c r="L55" s="114"/>
    </row>
    <row r="56" spans="1:12" ht="13.15" customHeight="1" x14ac:dyDescent="0.2">
      <c r="A56" s="121"/>
      <c r="B56" s="121"/>
      <c r="C56" s="121"/>
      <c r="D56" s="121"/>
      <c r="E56" s="112"/>
      <c r="F56" s="113"/>
      <c r="G56" s="114"/>
      <c r="H56" s="112"/>
      <c r="I56" s="113"/>
      <c r="J56" s="113"/>
      <c r="K56" s="113"/>
      <c r="L56" s="114"/>
    </row>
    <row r="57" spans="1:12" ht="13.15" customHeight="1" x14ac:dyDescent="0.2">
      <c r="A57" s="121"/>
      <c r="B57" s="121"/>
      <c r="C57" s="121"/>
      <c r="D57" s="121"/>
      <c r="E57" s="115"/>
      <c r="F57" s="116"/>
      <c r="G57" s="117"/>
      <c r="H57" s="115"/>
      <c r="I57" s="116"/>
      <c r="J57" s="116"/>
      <c r="K57" s="116"/>
      <c r="L57" s="117"/>
    </row>
    <row r="58" spans="1:12" ht="52.9" customHeight="1" x14ac:dyDescent="0.2">
      <c r="A58" s="122"/>
      <c r="B58" s="122"/>
      <c r="C58" s="122"/>
      <c r="D58" s="122"/>
      <c r="E58" s="34" t="s">
        <v>850</v>
      </c>
      <c r="F58" s="34" t="s">
        <v>851</v>
      </c>
      <c r="G58" s="35" t="s">
        <v>852</v>
      </c>
      <c r="H58" s="34" t="s">
        <v>853</v>
      </c>
      <c r="I58" s="34" t="s">
        <v>854</v>
      </c>
      <c r="J58" s="34" t="s">
        <v>855</v>
      </c>
      <c r="K58" s="34" t="s">
        <v>851</v>
      </c>
      <c r="L58" s="34" t="s">
        <v>856</v>
      </c>
    </row>
    <row r="59" spans="1:12" ht="13.9" customHeight="1" x14ac:dyDescent="0.2">
      <c r="A59" s="36">
        <v>1</v>
      </c>
      <c r="B59" s="36">
        <v>2</v>
      </c>
      <c r="C59" s="36">
        <v>3</v>
      </c>
      <c r="D59" s="36">
        <v>4</v>
      </c>
      <c r="E59" s="36">
        <v>5</v>
      </c>
      <c r="F59" s="36">
        <v>6</v>
      </c>
      <c r="G59" s="36">
        <v>7</v>
      </c>
      <c r="H59" s="36">
        <v>8</v>
      </c>
      <c r="I59" s="36">
        <v>9</v>
      </c>
      <c r="J59" s="36">
        <v>10</v>
      </c>
      <c r="K59" s="38">
        <v>11</v>
      </c>
      <c r="L59" s="38">
        <v>12</v>
      </c>
    </row>
    <row r="61" spans="1:12" ht="16.5" x14ac:dyDescent="0.2">
      <c r="A61" s="107" t="s">
        <v>861</v>
      </c>
      <c r="B61" s="107"/>
      <c r="C61" s="107"/>
      <c r="D61" s="107"/>
      <c r="E61" s="107"/>
      <c r="F61" s="107"/>
      <c r="G61" s="107"/>
      <c r="H61" s="107"/>
      <c r="I61" s="107"/>
      <c r="J61" s="107"/>
      <c r="K61" s="107"/>
      <c r="L61" s="107"/>
    </row>
    <row r="63" spans="1:12" ht="16.5" x14ac:dyDescent="0.2">
      <c r="A63" s="107" t="s">
        <v>862</v>
      </c>
      <c r="B63" s="107"/>
      <c r="C63" s="107"/>
      <c r="D63" s="107"/>
      <c r="E63" s="107"/>
      <c r="F63" s="107"/>
      <c r="G63" s="107"/>
      <c r="H63" s="107"/>
      <c r="I63" s="107"/>
      <c r="J63" s="107"/>
      <c r="K63" s="107"/>
      <c r="L63" s="107"/>
    </row>
    <row r="64" spans="1:12" ht="14.25" x14ac:dyDescent="0.2">
      <c r="A64" s="41" t="s">
        <v>19</v>
      </c>
      <c r="B64" s="43" t="s">
        <v>863</v>
      </c>
      <c r="C64" s="43" t="str">
        <f>Source!G32</f>
        <v>Демонтаж алюминиевого  профиля</v>
      </c>
      <c r="D64" s="44" t="str">
        <f>Source!H32</f>
        <v>100 м</v>
      </c>
      <c r="E64" s="45">
        <f>Source!K32</f>
        <v>8.0000000000000002E-3</v>
      </c>
      <c r="F64" s="45"/>
      <c r="G64" s="45">
        <f>Source!I32</f>
        <v>8.0000000000000002E-3</v>
      </c>
      <c r="H64" s="47"/>
      <c r="I64" s="46"/>
      <c r="J64" s="47"/>
      <c r="K64" s="46"/>
      <c r="L64" s="47"/>
    </row>
    <row r="65" spans="1:101" ht="25.5" x14ac:dyDescent="0.2">
      <c r="B65" s="48" t="s">
        <v>787</v>
      </c>
      <c r="C65" s="106" t="s">
        <v>864</v>
      </c>
      <c r="D65" s="106"/>
      <c r="E65" s="106"/>
      <c r="F65" s="106"/>
      <c r="G65" s="106"/>
      <c r="H65" s="106"/>
      <c r="I65" s="106"/>
      <c r="J65" s="106"/>
      <c r="K65" s="106"/>
      <c r="L65" s="106"/>
    </row>
    <row r="66" spans="1:101" ht="25.5" x14ac:dyDescent="0.2">
      <c r="B66" s="48" t="s">
        <v>790</v>
      </c>
      <c r="C66" s="106" t="s">
        <v>865</v>
      </c>
      <c r="D66" s="106"/>
      <c r="E66" s="106"/>
      <c r="F66" s="106"/>
      <c r="G66" s="106"/>
      <c r="H66" s="106"/>
      <c r="I66" s="106"/>
      <c r="J66" s="106"/>
      <c r="K66" s="106"/>
      <c r="L66" s="106"/>
    </row>
    <row r="67" spans="1:101" ht="63.75" x14ac:dyDescent="0.2">
      <c r="C67" s="108" t="s">
        <v>866</v>
      </c>
      <c r="D67" s="108"/>
      <c r="E67" s="108"/>
      <c r="F67" s="108"/>
      <c r="CW67" s="49" t="s">
        <v>866</v>
      </c>
    </row>
    <row r="68" spans="1:101" ht="15" x14ac:dyDescent="0.2">
      <c r="A68" s="42"/>
      <c r="B68" s="45">
        <v>1</v>
      </c>
      <c r="C68" s="42" t="s">
        <v>867</v>
      </c>
      <c r="D68" s="44" t="s">
        <v>565</v>
      </c>
      <c r="E68" s="50"/>
      <c r="F68" s="45"/>
      <c r="G68" s="45">
        <f>Source!U32</f>
        <v>9.5407199999999998E-2</v>
      </c>
      <c r="H68" s="45"/>
      <c r="I68" s="45"/>
      <c r="J68" s="45"/>
      <c r="K68" s="45"/>
      <c r="L68" s="51">
        <f>SUM(L69:L69)-SUMIF(CE69:CE69, 1, L69:L69)</f>
        <v>66.58</v>
      </c>
    </row>
    <row r="69" spans="1:101" ht="14.25" x14ac:dyDescent="0.2">
      <c r="A69" s="43"/>
      <c r="B69" s="43" t="s">
        <v>563</v>
      </c>
      <c r="C69" s="43" t="s">
        <v>564</v>
      </c>
      <c r="D69" s="44" t="s">
        <v>565</v>
      </c>
      <c r="E69" s="45">
        <v>12.62</v>
      </c>
      <c r="F69" s="45">
        <f>ROUND((0.35+1)*0.7,7)</f>
        <v>0.94499999999999995</v>
      </c>
      <c r="G69" s="45">
        <f>SmtRes!CX1</f>
        <v>9.5407199999999998E-2</v>
      </c>
      <c r="H69" s="47"/>
      <c r="I69" s="46"/>
      <c r="J69" s="47">
        <f>SmtRes!CZ1</f>
        <v>697.8</v>
      </c>
      <c r="K69" s="46"/>
      <c r="L69" s="47">
        <f>SmtRes!DI1</f>
        <v>66.58</v>
      </c>
    </row>
    <row r="70" spans="1:101" ht="15" x14ac:dyDescent="0.2">
      <c r="A70" s="42"/>
      <c r="B70" s="45">
        <v>2</v>
      </c>
      <c r="C70" s="42" t="s">
        <v>868</v>
      </c>
      <c r="D70" s="44"/>
      <c r="E70" s="50"/>
      <c r="F70" s="45"/>
      <c r="G70" s="45"/>
      <c r="H70" s="45"/>
      <c r="I70" s="45"/>
      <c r="J70" s="45"/>
      <c r="K70" s="45"/>
      <c r="L70" s="51">
        <f>SUM(L71:L73)-SUMIF(CE71:CE73, 1, L71:L73)</f>
        <v>0.24</v>
      </c>
    </row>
    <row r="71" spans="1:101" ht="15" x14ac:dyDescent="0.2">
      <c r="A71" s="42"/>
      <c r="B71" s="45"/>
      <c r="C71" s="42" t="s">
        <v>870</v>
      </c>
      <c r="D71" s="44" t="s">
        <v>565</v>
      </c>
      <c r="E71" s="50"/>
      <c r="F71" s="45"/>
      <c r="G71" s="45">
        <f>Source!V32</f>
        <v>3.7800000000000003E-4</v>
      </c>
      <c r="H71" s="45"/>
      <c r="I71" s="45"/>
      <c r="J71" s="45"/>
      <c r="K71" s="45"/>
      <c r="L71" s="51">
        <f>SUMIF(CE72:CE73, 1, L72:L73)</f>
        <v>0.27</v>
      </c>
      <c r="CE71">
        <v>1</v>
      </c>
    </row>
    <row r="72" spans="1:101" ht="28.5" x14ac:dyDescent="0.2">
      <c r="A72" s="43"/>
      <c r="B72" s="43" t="s">
        <v>568</v>
      </c>
      <c r="C72" s="43" t="s">
        <v>570</v>
      </c>
      <c r="D72" s="44" t="s">
        <v>571</v>
      </c>
      <c r="E72" s="45">
        <v>0.05</v>
      </c>
      <c r="F72" s="45">
        <f>ROUND((0.35+1)*0.7,7)</f>
        <v>0.94499999999999995</v>
      </c>
      <c r="G72" s="45">
        <f>SmtRes!CX3</f>
        <v>3.7800000000000003E-4</v>
      </c>
      <c r="H72" s="47"/>
      <c r="I72" s="46"/>
      <c r="J72" s="47">
        <f>SmtRes!CZ3</f>
        <v>643.29</v>
      </c>
      <c r="K72" s="46"/>
      <c r="L72" s="47">
        <f>SmtRes!DG3</f>
        <v>0.24</v>
      </c>
    </row>
    <row r="73" spans="1:101" ht="28.5" x14ac:dyDescent="0.2">
      <c r="A73" s="43"/>
      <c r="B73" s="43" t="s">
        <v>572</v>
      </c>
      <c r="C73" s="43" t="s">
        <v>869</v>
      </c>
      <c r="D73" s="44" t="s">
        <v>565</v>
      </c>
      <c r="E73" s="45">
        <f>SmtRes!DO3*SmtRes!AT3</f>
        <v>0.05</v>
      </c>
      <c r="F73" s="45">
        <f>ROUND((0.35+1)*0.7,7)</f>
        <v>0.94499999999999995</v>
      </c>
      <c r="G73" s="45">
        <f>ROUND(E73*F73*G64, 7)</f>
        <v>3.7800000000000003E-4</v>
      </c>
      <c r="H73" s="47"/>
      <c r="I73" s="46"/>
      <c r="J73" s="47">
        <f>ROUND(SmtRes!AG3/SmtRes!DO3, 2)</f>
        <v>722.05</v>
      </c>
      <c r="K73" s="46"/>
      <c r="L73" s="47">
        <f>SmtRes!DH3</f>
        <v>0.27</v>
      </c>
      <c r="CE73">
        <v>1</v>
      </c>
    </row>
    <row r="74" spans="1:101" ht="15" hidden="1" x14ac:dyDescent="0.2">
      <c r="A74" s="42"/>
      <c r="B74" s="45">
        <v>4</v>
      </c>
      <c r="C74" s="42" t="s">
        <v>871</v>
      </c>
      <c r="D74" s="44"/>
      <c r="E74" s="50"/>
      <c r="F74" s="45"/>
      <c r="G74" s="45"/>
      <c r="H74" s="45"/>
      <c r="I74" s="45"/>
      <c r="J74" s="45"/>
      <c r="K74" s="45"/>
      <c r="L74" s="51">
        <f>SUM(L75:L76)-SUMIF(CE75:CE76, 1, L75:L76)</f>
        <v>0</v>
      </c>
    </row>
    <row r="75" spans="1:101" ht="14.25" x14ac:dyDescent="0.2">
      <c r="A75" s="43"/>
      <c r="B75" s="43" t="s">
        <v>573</v>
      </c>
      <c r="C75" s="43" t="s">
        <v>575</v>
      </c>
      <c r="D75" s="44" t="s">
        <v>576</v>
      </c>
      <c r="E75" s="45">
        <v>4.8360000000000003</v>
      </c>
      <c r="F75" s="45">
        <f>ROUND(0,7)</f>
        <v>0</v>
      </c>
      <c r="G75" s="45">
        <f>SmtRes!CX4</f>
        <v>0</v>
      </c>
      <c r="H75" s="47"/>
      <c r="I75" s="46"/>
      <c r="J75" s="47">
        <f>SmtRes!CZ4</f>
        <v>6.78</v>
      </c>
      <c r="K75" s="46"/>
      <c r="L75" s="47">
        <f>SmtRes!DF4</f>
        <v>0</v>
      </c>
    </row>
    <row r="76" spans="1:101" ht="57" x14ac:dyDescent="0.2">
      <c r="A76" s="43"/>
      <c r="B76" s="43" t="s">
        <v>577</v>
      </c>
      <c r="C76" s="52" t="s">
        <v>579</v>
      </c>
      <c r="D76" s="53" t="s">
        <v>47</v>
      </c>
      <c r="E76" s="54">
        <v>7.5000000000000002E-4</v>
      </c>
      <c r="F76" s="54">
        <f>ROUND(0,7)</f>
        <v>0</v>
      </c>
      <c r="G76" s="54">
        <f>SmtRes!CX5</f>
        <v>0</v>
      </c>
      <c r="H76" s="55">
        <f>SmtRes!CZ5</f>
        <v>110308.96</v>
      </c>
      <c r="I76" s="56">
        <f>SmtRes!AI5</f>
        <v>1.29</v>
      </c>
      <c r="J76" s="55">
        <f>ROUND(H76*I76, 2)</f>
        <v>142298.56</v>
      </c>
      <c r="K76" s="56"/>
      <c r="L76" s="55">
        <f>SmtRes!DF5</f>
        <v>0</v>
      </c>
    </row>
    <row r="77" spans="1:101" ht="15" x14ac:dyDescent="0.2">
      <c r="A77" s="43"/>
      <c r="B77" s="43"/>
      <c r="C77" s="58" t="s">
        <v>872</v>
      </c>
      <c r="D77" s="44"/>
      <c r="E77" s="45"/>
      <c r="F77" s="45"/>
      <c r="G77" s="45"/>
      <c r="H77" s="47"/>
      <c r="I77" s="46"/>
      <c r="J77" s="47"/>
      <c r="K77" s="46"/>
      <c r="L77" s="47">
        <f>L68+L70+L71+L74</f>
        <v>67.089999999999989</v>
      </c>
    </row>
    <row r="78" spans="1:101" ht="14.25" x14ac:dyDescent="0.2">
      <c r="A78" s="43"/>
      <c r="B78" s="43"/>
      <c r="C78" s="43" t="s">
        <v>873</v>
      </c>
      <c r="D78" s="44"/>
      <c r="E78" s="45"/>
      <c r="F78" s="45"/>
      <c r="G78" s="45"/>
      <c r="H78" s="47"/>
      <c r="I78" s="46"/>
      <c r="J78" s="47"/>
      <c r="K78" s="46"/>
      <c r="L78" s="47">
        <f>SUM(AR64:AR81)+SUM(AS64:AS81)+SUM(AT64:AT81)+SUM(AU64:AU81)+SUM(AV64:AV81)</f>
        <v>66.849999999999994</v>
      </c>
    </row>
    <row r="79" spans="1:101" ht="28.5" x14ac:dyDescent="0.2">
      <c r="A79" s="43"/>
      <c r="B79" s="43" t="s">
        <v>30</v>
      </c>
      <c r="C79" s="43" t="s">
        <v>874</v>
      </c>
      <c r="D79" s="44" t="s">
        <v>317</v>
      </c>
      <c r="E79" s="45">
        <f>Source!BZ32</f>
        <v>93</v>
      </c>
      <c r="F79" s="45"/>
      <c r="G79" s="45">
        <f>Source!AT32</f>
        <v>93</v>
      </c>
      <c r="H79" s="47"/>
      <c r="I79" s="46"/>
      <c r="J79" s="47"/>
      <c r="K79" s="46"/>
      <c r="L79" s="47">
        <f>SUM(AZ64:AZ81)</f>
        <v>62.17</v>
      </c>
    </row>
    <row r="80" spans="1:101" ht="28.5" x14ac:dyDescent="0.2">
      <c r="A80" s="52"/>
      <c r="B80" s="52" t="s">
        <v>31</v>
      </c>
      <c r="C80" s="52" t="s">
        <v>875</v>
      </c>
      <c r="D80" s="53" t="s">
        <v>317</v>
      </c>
      <c r="E80" s="54">
        <f>Source!CA32</f>
        <v>62</v>
      </c>
      <c r="F80" s="54"/>
      <c r="G80" s="54">
        <f>Source!AU32</f>
        <v>62</v>
      </c>
      <c r="H80" s="55"/>
      <c r="I80" s="56"/>
      <c r="J80" s="55"/>
      <c r="K80" s="56"/>
      <c r="L80" s="55">
        <f>SUM(BA64:BA81)</f>
        <v>41.45</v>
      </c>
    </row>
    <row r="81" spans="1:83" ht="15" x14ac:dyDescent="0.2">
      <c r="C81" s="104" t="s">
        <v>876</v>
      </c>
      <c r="D81" s="104"/>
      <c r="E81" s="104"/>
      <c r="F81" s="104"/>
      <c r="G81" s="104"/>
      <c r="H81" s="104"/>
      <c r="I81" s="105">
        <f>IF(E64&lt;&gt;0,K81/E64, 0)</f>
        <v>21338.75</v>
      </c>
      <c r="J81" s="105"/>
      <c r="K81" s="105">
        <f>L68+L70+L74+L79+L80+L71</f>
        <v>170.71</v>
      </c>
      <c r="L81" s="105"/>
      <c r="AD81">
        <f>ROUND((Source!AT32/100)*((ROUND(SUMIF(SmtRes!AQ1:'SmtRes'!AQ5,"=1",SmtRes!AD1:'SmtRes'!AD5)*Source!I32, 2)+ROUND(SUMIF(SmtRes!AQ1:'SmtRes'!AQ5,"=1",SmtRes!AC1:'SmtRes'!AC5)*Source!I32, 2))), 2)</f>
        <v>10.56</v>
      </c>
      <c r="AE81">
        <f>ROUND((Source!AU32/100)*((ROUND(SUMIF(SmtRes!AQ1:'SmtRes'!AQ5,"=1",SmtRes!AD1:'SmtRes'!AD5)*Source!I32, 2)+ROUND(SUMIF(SmtRes!AQ1:'SmtRes'!AQ5,"=1",SmtRes!AC1:'SmtRes'!AC5)*Source!I32, 2))), 2)</f>
        <v>7.04</v>
      </c>
      <c r="AN81" s="57">
        <f>L68+L70+L74+L79+L80+L71</f>
        <v>170.71</v>
      </c>
      <c r="AO81" s="57">
        <f>L70</f>
        <v>0.24</v>
      </c>
      <c r="AQ81" t="s">
        <v>877</v>
      </c>
      <c r="AR81" s="57">
        <f>L68</f>
        <v>66.58</v>
      </c>
      <c r="AT81" s="57">
        <f>L71</f>
        <v>0.27</v>
      </c>
      <c r="AV81" t="s">
        <v>877</v>
      </c>
      <c r="AW81" s="57">
        <f>L74</f>
        <v>0</v>
      </c>
      <c r="AZ81">
        <f>Source!X32</f>
        <v>62.17</v>
      </c>
      <c r="BA81">
        <f>Source!Y32</f>
        <v>41.45</v>
      </c>
      <c r="CD81">
        <v>1</v>
      </c>
    </row>
    <row r="82" spans="1:83" ht="28.5" x14ac:dyDescent="0.2">
      <c r="A82" s="41" t="s">
        <v>32</v>
      </c>
      <c r="B82" s="43" t="s">
        <v>878</v>
      </c>
      <c r="C82" s="43" t="str">
        <f>Source!G33</f>
        <v>Разборка покрытий полов: из линолеума и релина</v>
      </c>
      <c r="D82" s="44" t="str">
        <f>Source!H33</f>
        <v>100 м2</v>
      </c>
      <c r="E82" s="45">
        <f>Source!K33</f>
        <v>0.13250000000000001</v>
      </c>
      <c r="F82" s="45"/>
      <c r="G82" s="45">
        <f>Source!I33</f>
        <v>0.13250000000000001</v>
      </c>
      <c r="H82" s="47"/>
      <c r="I82" s="46"/>
      <c r="J82" s="47"/>
      <c r="K82" s="46"/>
      <c r="L82" s="47"/>
    </row>
    <row r="83" spans="1:83" ht="25.5" x14ac:dyDescent="0.2">
      <c r="B83" s="48" t="s">
        <v>794</v>
      </c>
      <c r="C83" s="106" t="s">
        <v>879</v>
      </c>
      <c r="D83" s="106"/>
      <c r="E83" s="106"/>
      <c r="F83" s="106"/>
      <c r="G83" s="106"/>
      <c r="H83" s="106"/>
      <c r="I83" s="106"/>
      <c r="J83" s="106"/>
      <c r="K83" s="106"/>
      <c r="L83" s="106"/>
    </row>
    <row r="84" spans="1:83" ht="15" x14ac:dyDescent="0.2">
      <c r="A84" s="42"/>
      <c r="B84" s="45">
        <v>1</v>
      </c>
      <c r="C84" s="42" t="s">
        <v>867</v>
      </c>
      <c r="D84" s="44" t="s">
        <v>565</v>
      </c>
      <c r="E84" s="50"/>
      <c r="F84" s="45"/>
      <c r="G84" s="45">
        <f>Source!U33</f>
        <v>1.7355513</v>
      </c>
      <c r="H84" s="45"/>
      <c r="I84" s="45"/>
      <c r="J84" s="45"/>
      <c r="K84" s="45"/>
      <c r="L84" s="51">
        <f>SUM(L85:L85)-SUMIF(CE85:CE85, 1, L85:L85)</f>
        <v>1019.36</v>
      </c>
    </row>
    <row r="85" spans="1:83" ht="14.25" x14ac:dyDescent="0.2">
      <c r="A85" s="43"/>
      <c r="B85" s="43" t="s">
        <v>580</v>
      </c>
      <c r="C85" s="43" t="s">
        <v>581</v>
      </c>
      <c r="D85" s="44" t="s">
        <v>565</v>
      </c>
      <c r="E85" s="45">
        <v>11.39</v>
      </c>
      <c r="F85" s="45">
        <f>ROUND((0.15+1),7)</f>
        <v>1.1499999999999999</v>
      </c>
      <c r="G85" s="45">
        <f>SmtRes!CX6</f>
        <v>1.7355513</v>
      </c>
      <c r="H85" s="47"/>
      <c r="I85" s="46"/>
      <c r="J85" s="47">
        <f>SmtRes!CZ6</f>
        <v>587.34</v>
      </c>
      <c r="K85" s="46"/>
      <c r="L85" s="47">
        <f>SmtRes!DI6</f>
        <v>1019.36</v>
      </c>
    </row>
    <row r="86" spans="1:83" ht="15" x14ac:dyDescent="0.2">
      <c r="A86" s="42"/>
      <c r="B86" s="45">
        <v>2</v>
      </c>
      <c r="C86" s="42" t="s">
        <v>868</v>
      </c>
      <c r="D86" s="44"/>
      <c r="E86" s="50"/>
      <c r="F86" s="45"/>
      <c r="G86" s="45"/>
      <c r="H86" s="45"/>
      <c r="I86" s="45"/>
      <c r="J86" s="45"/>
      <c r="K86" s="45"/>
      <c r="L86" s="51">
        <f>SUM(L87:L89)-SUMIF(CE87:CE89, 1, L87:L89)</f>
        <v>1.1400000000000006</v>
      </c>
    </row>
    <row r="87" spans="1:83" ht="15" x14ac:dyDescent="0.2">
      <c r="A87" s="42"/>
      <c r="B87" s="45"/>
      <c r="C87" s="42" t="s">
        <v>870</v>
      </c>
      <c r="D87" s="44" t="s">
        <v>565</v>
      </c>
      <c r="E87" s="50"/>
      <c r="F87" s="45"/>
      <c r="G87" s="45">
        <f>Source!V33</f>
        <v>1.9808800000000001E-2</v>
      </c>
      <c r="H87" s="45"/>
      <c r="I87" s="45"/>
      <c r="J87" s="45"/>
      <c r="K87" s="45"/>
      <c r="L87" s="51">
        <f>SUMIF(CE88:CE89, 1, L88:L89)</f>
        <v>12.7</v>
      </c>
      <c r="CE87">
        <v>1</v>
      </c>
    </row>
    <row r="88" spans="1:83" ht="42.75" x14ac:dyDescent="0.2">
      <c r="A88" s="43"/>
      <c r="B88" s="43" t="s">
        <v>582</v>
      </c>
      <c r="C88" s="43" t="s">
        <v>584</v>
      </c>
      <c r="D88" s="44" t="s">
        <v>571</v>
      </c>
      <c r="E88" s="45">
        <v>0.13</v>
      </c>
      <c r="F88" s="45">
        <f>ROUND((0.15+1),7)</f>
        <v>1.1499999999999999</v>
      </c>
      <c r="G88" s="45">
        <f>SmtRes!CX8</f>
        <v>1.9808800000000001E-2</v>
      </c>
      <c r="H88" s="47">
        <f>SmtRes!CZ8</f>
        <v>37.32</v>
      </c>
      <c r="I88" s="46">
        <f>SmtRes!AJ8</f>
        <v>1.54</v>
      </c>
      <c r="J88" s="47">
        <f>ROUND(H88*I88, 2)</f>
        <v>57.47</v>
      </c>
      <c r="K88" s="46"/>
      <c r="L88" s="47">
        <f>SmtRes!DG8</f>
        <v>1.1399999999999999</v>
      </c>
    </row>
    <row r="89" spans="1:83" ht="28.5" x14ac:dyDescent="0.2">
      <c r="A89" s="43"/>
      <c r="B89" s="43" t="s">
        <v>585</v>
      </c>
      <c r="C89" s="52" t="s">
        <v>880</v>
      </c>
      <c r="D89" s="53" t="s">
        <v>565</v>
      </c>
      <c r="E89" s="54">
        <f>SmtRes!DO8*SmtRes!AT8</f>
        <v>0.13</v>
      </c>
      <c r="F89" s="54">
        <f>ROUND((0.15+1),7)</f>
        <v>1.1499999999999999</v>
      </c>
      <c r="G89" s="54">
        <f>ROUND(E89*F89*G82, 7)</f>
        <v>1.9808800000000001E-2</v>
      </c>
      <c r="H89" s="55"/>
      <c r="I89" s="56"/>
      <c r="J89" s="55">
        <f>ROUND(SmtRes!AG8/SmtRes!DO8, 2)</f>
        <v>641.22</v>
      </c>
      <c r="K89" s="56"/>
      <c r="L89" s="55">
        <f>SmtRes!DH8</f>
        <v>12.7</v>
      </c>
      <c r="CE89">
        <v>1</v>
      </c>
    </row>
    <row r="90" spans="1:83" ht="15" x14ac:dyDescent="0.2">
      <c r="A90" s="43"/>
      <c r="B90" s="43"/>
      <c r="C90" s="58" t="s">
        <v>872</v>
      </c>
      <c r="D90" s="44"/>
      <c r="E90" s="45"/>
      <c r="F90" s="45"/>
      <c r="G90" s="45"/>
      <c r="H90" s="47"/>
      <c r="I90" s="46"/>
      <c r="J90" s="47"/>
      <c r="K90" s="46"/>
      <c r="L90" s="47">
        <f>L84+L86+L87</f>
        <v>1033.2</v>
      </c>
    </row>
    <row r="91" spans="1:83" ht="14.25" x14ac:dyDescent="0.2">
      <c r="A91" s="41" t="s">
        <v>881</v>
      </c>
      <c r="B91" s="43" t="str">
        <f>Source!F34</f>
        <v>999-9900</v>
      </c>
      <c r="C91" s="43" t="str">
        <f>Source!G34</f>
        <v>Строительный мусор</v>
      </c>
      <c r="D91" s="44" t="str">
        <f>Source!H34</f>
        <v>т</v>
      </c>
      <c r="E91" s="45">
        <f>SmtRes!AT9</f>
        <v>0.47</v>
      </c>
      <c r="F91" s="45"/>
      <c r="G91" s="45">
        <f>Source!I34</f>
        <v>6.2274999999999997E-2</v>
      </c>
      <c r="H91" s="47">
        <f>Source!AL34+Source!AO34+Source!AM34+Source!AN34</f>
        <v>0</v>
      </c>
      <c r="I91" s="46"/>
      <c r="J91" s="47"/>
      <c r="K91" s="46"/>
      <c r="L91" s="47">
        <f>Source!P34</f>
        <v>0</v>
      </c>
      <c r="AD91">
        <f>ROUND((Source!AT34/100)*((ROUND(ROUND(Source!AO34,2)*Source!I34, 2)+ROUND(ROUND(Source!AN34,2)*Source!I34, 2))), 2)</f>
        <v>0</v>
      </c>
      <c r="AE91">
        <f>ROUND((Source!AU34/100)*((ROUND(ROUND(Source!AO34,2)*Source!I34, 2)+ROUND(ROUND(Source!AN34,2)*Source!I34, 2))), 2)</f>
        <v>0</v>
      </c>
      <c r="AN91">
        <f>L91</f>
        <v>0</v>
      </c>
      <c r="AW91">
        <f>L91</f>
        <v>0</v>
      </c>
      <c r="AZ91">
        <f>Source!X34</f>
        <v>0</v>
      </c>
      <c r="BA91">
        <f>Source!Y34</f>
        <v>0</v>
      </c>
      <c r="CD91">
        <v>1</v>
      </c>
    </row>
    <row r="92" spans="1:83" ht="14.25" x14ac:dyDescent="0.2">
      <c r="A92" s="43"/>
      <c r="B92" s="43"/>
      <c r="C92" s="43" t="s">
        <v>873</v>
      </c>
      <c r="D92" s="44"/>
      <c r="E92" s="45"/>
      <c r="F92" s="45"/>
      <c r="G92" s="45"/>
      <c r="H92" s="47"/>
      <c r="I92" s="46"/>
      <c r="J92" s="47"/>
      <c r="K92" s="46"/>
      <c r="L92" s="47">
        <f>SUM(AR82:AR95)+SUM(AS82:AS95)+SUM(AT82:AT95)+SUM(AU82:AU95)+SUM(AV82:AV95)</f>
        <v>1032.06</v>
      </c>
    </row>
    <row r="93" spans="1:83" ht="14.25" x14ac:dyDescent="0.2">
      <c r="A93" s="43"/>
      <c r="B93" s="43" t="s">
        <v>42</v>
      </c>
      <c r="C93" s="43" t="s">
        <v>882</v>
      </c>
      <c r="D93" s="44" t="s">
        <v>317</v>
      </c>
      <c r="E93" s="45">
        <f>Source!BZ33</f>
        <v>89</v>
      </c>
      <c r="F93" s="45"/>
      <c r="G93" s="45">
        <f>Source!AT33</f>
        <v>89</v>
      </c>
      <c r="H93" s="47"/>
      <c r="I93" s="46"/>
      <c r="J93" s="47"/>
      <c r="K93" s="46"/>
      <c r="L93" s="47">
        <f>SUM(AZ82:AZ95)</f>
        <v>918.53</v>
      </c>
    </row>
    <row r="94" spans="1:83" ht="14.25" x14ac:dyDescent="0.2">
      <c r="A94" s="52"/>
      <c r="B94" s="52" t="s">
        <v>43</v>
      </c>
      <c r="C94" s="52" t="s">
        <v>883</v>
      </c>
      <c r="D94" s="53" t="s">
        <v>317</v>
      </c>
      <c r="E94" s="54">
        <f>Source!CA33</f>
        <v>49</v>
      </c>
      <c r="F94" s="54"/>
      <c r="G94" s="54">
        <f>Source!AU33</f>
        <v>49</v>
      </c>
      <c r="H94" s="55"/>
      <c r="I94" s="56"/>
      <c r="J94" s="55"/>
      <c r="K94" s="56"/>
      <c r="L94" s="55">
        <f>SUM(BA82:BA95)</f>
        <v>505.71</v>
      </c>
    </row>
    <row r="95" spans="1:83" ht="15" x14ac:dyDescent="0.2">
      <c r="C95" s="104" t="s">
        <v>876</v>
      </c>
      <c r="D95" s="104"/>
      <c r="E95" s="104"/>
      <c r="F95" s="104"/>
      <c r="G95" s="104"/>
      <c r="H95" s="104"/>
      <c r="I95" s="105">
        <f>IF(E82&lt;&gt;0,K95/E82, 0)</f>
        <v>18546.716981132071</v>
      </c>
      <c r="J95" s="105"/>
      <c r="K95" s="105">
        <f>L84+L86+L93+L94+L87+SUM(L91:L91)</f>
        <v>2457.4399999999996</v>
      </c>
      <c r="L95" s="105"/>
      <c r="AD95">
        <f>ROUND((Source!AT33/100)*((ROUND(SUMIF(SmtRes!AQ6:'SmtRes'!AQ9,"=1",SmtRes!AD6:'SmtRes'!AD9)*Source!I33, 2)+ROUND(SUMIF(SmtRes!AQ6:'SmtRes'!AQ9,"=1",SmtRes!AC6:'SmtRes'!AC9)*Source!I33, 2))), 2)</f>
        <v>144.87</v>
      </c>
      <c r="AE95">
        <f>ROUND((Source!AU33/100)*((ROUND(SUMIF(SmtRes!AQ6:'SmtRes'!AQ9,"=1",SmtRes!AD6:'SmtRes'!AD9)*Source!I33, 2)+ROUND(SUMIF(SmtRes!AQ6:'SmtRes'!AQ9,"=1",SmtRes!AC6:'SmtRes'!AC9)*Source!I33, 2))), 2)</f>
        <v>79.760000000000005</v>
      </c>
      <c r="AN95" s="57">
        <f>L84+L86+L93+L94+L87</f>
        <v>2457.4399999999996</v>
      </c>
      <c r="AO95" s="57">
        <f>L86</f>
        <v>1.1400000000000006</v>
      </c>
      <c r="AQ95" t="s">
        <v>877</v>
      </c>
      <c r="AR95" s="57">
        <f>L84</f>
        <v>1019.36</v>
      </c>
      <c r="AT95" s="57">
        <f>L87</f>
        <v>12.7</v>
      </c>
      <c r="AV95" t="s">
        <v>877</v>
      </c>
      <c r="AW95">
        <f>0</f>
        <v>0</v>
      </c>
      <c r="AZ95">
        <f>Source!X33</f>
        <v>918.53</v>
      </c>
      <c r="BA95">
        <f>Source!Y33</f>
        <v>505.71</v>
      </c>
      <c r="CD95">
        <v>1</v>
      </c>
    </row>
    <row r="96" spans="1:83" ht="28.5" x14ac:dyDescent="0.2">
      <c r="A96" s="41" t="s">
        <v>48</v>
      </c>
      <c r="B96" s="43" t="s">
        <v>884</v>
      </c>
      <c r="C96" s="43" t="str">
        <f>Source!G35</f>
        <v>Разборка плинтусов: деревянных и из пластмассовых материалов</v>
      </c>
      <c r="D96" s="44" t="str">
        <f>Source!H35</f>
        <v>100 м</v>
      </c>
      <c r="E96" s="45">
        <f>Source!K35</f>
        <v>0.154</v>
      </c>
      <c r="F96" s="45"/>
      <c r="G96" s="45">
        <f>Source!I35</f>
        <v>0.154</v>
      </c>
      <c r="H96" s="47"/>
      <c r="I96" s="46"/>
      <c r="J96" s="47"/>
      <c r="K96" s="46"/>
      <c r="L96" s="47"/>
    </row>
    <row r="97" spans="1:82" ht="25.5" x14ac:dyDescent="0.2">
      <c r="B97" s="48" t="s">
        <v>794</v>
      </c>
      <c r="C97" s="106" t="s">
        <v>879</v>
      </c>
      <c r="D97" s="106"/>
      <c r="E97" s="106"/>
      <c r="F97" s="106"/>
      <c r="G97" s="106"/>
      <c r="H97" s="106"/>
      <c r="I97" s="106"/>
      <c r="J97" s="106"/>
      <c r="K97" s="106"/>
      <c r="L97" s="106"/>
    </row>
    <row r="98" spans="1:82" ht="15" x14ac:dyDescent="0.2">
      <c r="A98" s="42"/>
      <c r="B98" s="45">
        <v>1</v>
      </c>
      <c r="C98" s="42" t="s">
        <v>867</v>
      </c>
      <c r="D98" s="44" t="s">
        <v>565</v>
      </c>
      <c r="E98" s="50"/>
      <c r="F98" s="45"/>
      <c r="G98" s="45">
        <f>Source!U35</f>
        <v>0.66766700000000001</v>
      </c>
      <c r="H98" s="45"/>
      <c r="I98" s="45"/>
      <c r="J98" s="45"/>
      <c r="K98" s="45"/>
      <c r="L98" s="51">
        <f>SUM(L99:L99)-SUMIF(CE99:CE99, 1, L99:L99)</f>
        <v>392.15</v>
      </c>
    </row>
    <row r="99" spans="1:82" ht="14.25" x14ac:dyDescent="0.2">
      <c r="A99" s="43"/>
      <c r="B99" s="43" t="s">
        <v>580</v>
      </c>
      <c r="C99" s="52" t="s">
        <v>581</v>
      </c>
      <c r="D99" s="53" t="s">
        <v>565</v>
      </c>
      <c r="E99" s="54">
        <v>3.77</v>
      </c>
      <c r="F99" s="54">
        <f>ROUND((0.15+1),7)</f>
        <v>1.1499999999999999</v>
      </c>
      <c r="G99" s="54">
        <f>SmtRes!CX10</f>
        <v>0.66766700000000001</v>
      </c>
      <c r="H99" s="55"/>
      <c r="I99" s="56"/>
      <c r="J99" s="55">
        <f>SmtRes!CZ10</f>
        <v>587.34</v>
      </c>
      <c r="K99" s="56"/>
      <c r="L99" s="55">
        <f>SmtRes!DI10</f>
        <v>392.15</v>
      </c>
    </row>
    <row r="100" spans="1:82" ht="15" x14ac:dyDescent="0.2">
      <c r="A100" s="43"/>
      <c r="B100" s="43"/>
      <c r="C100" s="58" t="s">
        <v>872</v>
      </c>
      <c r="D100" s="44"/>
      <c r="E100" s="45"/>
      <c r="F100" s="45"/>
      <c r="G100" s="45"/>
      <c r="H100" s="47"/>
      <c r="I100" s="46"/>
      <c r="J100" s="47"/>
      <c r="K100" s="46"/>
      <c r="L100" s="47">
        <f>L98</f>
        <v>392.15</v>
      </c>
    </row>
    <row r="101" spans="1:82" ht="14.25" x14ac:dyDescent="0.2">
      <c r="A101" s="41" t="s">
        <v>885</v>
      </c>
      <c r="B101" s="43" t="str">
        <f>Source!F36</f>
        <v>999-9900</v>
      </c>
      <c r="C101" s="43" t="str">
        <f>Source!G36</f>
        <v>Строительный мусор</v>
      </c>
      <c r="D101" s="44" t="str">
        <f>Source!H36</f>
        <v>т</v>
      </c>
      <c r="E101" s="45">
        <f>SmtRes!AT11</f>
        <v>0.11</v>
      </c>
      <c r="F101" s="45"/>
      <c r="G101" s="45">
        <f>Source!I36</f>
        <v>1.694E-2</v>
      </c>
      <c r="H101" s="47">
        <f>Source!AL36+Source!AO36+Source!AM36+Source!AN36</f>
        <v>0</v>
      </c>
      <c r="I101" s="46"/>
      <c r="J101" s="47"/>
      <c r="K101" s="46"/>
      <c r="L101" s="47">
        <f>Source!P36</f>
        <v>0</v>
      </c>
      <c r="AD101">
        <f>ROUND((Source!AT36/100)*((ROUND(ROUND(Source!AO36,2)*Source!I36, 2)+ROUND(ROUND(Source!AN36,2)*Source!I36, 2))), 2)</f>
        <v>0</v>
      </c>
      <c r="AE101">
        <f>ROUND((Source!AU36/100)*((ROUND(ROUND(Source!AO36,2)*Source!I36, 2)+ROUND(ROUND(Source!AN36,2)*Source!I36, 2))), 2)</f>
        <v>0</v>
      </c>
      <c r="AN101">
        <f>L101</f>
        <v>0</v>
      </c>
      <c r="AW101">
        <f>L101</f>
        <v>0</v>
      </c>
      <c r="AZ101">
        <f>Source!X36</f>
        <v>0</v>
      </c>
      <c r="BA101">
        <f>Source!Y36</f>
        <v>0</v>
      </c>
      <c r="CD101">
        <v>1</v>
      </c>
    </row>
    <row r="102" spans="1:82" ht="14.25" x14ac:dyDescent="0.2">
      <c r="A102" s="43"/>
      <c r="B102" s="43"/>
      <c r="C102" s="43" t="s">
        <v>873</v>
      </c>
      <c r="D102" s="44"/>
      <c r="E102" s="45"/>
      <c r="F102" s="45"/>
      <c r="G102" s="45"/>
      <c r="H102" s="47"/>
      <c r="I102" s="46"/>
      <c r="J102" s="47"/>
      <c r="K102" s="46"/>
      <c r="L102" s="47">
        <f>SUM(AR96:AR105)+SUM(AS96:AS105)+SUM(AT96:AT105)+SUM(AU96:AU105)+SUM(AV96:AV105)</f>
        <v>392.15</v>
      </c>
    </row>
    <row r="103" spans="1:82" ht="14.25" x14ac:dyDescent="0.2">
      <c r="A103" s="43"/>
      <c r="B103" s="43" t="s">
        <v>42</v>
      </c>
      <c r="C103" s="43" t="s">
        <v>882</v>
      </c>
      <c r="D103" s="44" t="s">
        <v>317</v>
      </c>
      <c r="E103" s="45">
        <f>Source!BZ35</f>
        <v>89</v>
      </c>
      <c r="F103" s="45"/>
      <c r="G103" s="45">
        <f>Source!AT35</f>
        <v>89</v>
      </c>
      <c r="H103" s="47"/>
      <c r="I103" s="46"/>
      <c r="J103" s="47"/>
      <c r="K103" s="46"/>
      <c r="L103" s="47">
        <f>SUM(AZ96:AZ105)</f>
        <v>349.01</v>
      </c>
    </row>
    <row r="104" spans="1:82" ht="14.25" x14ac:dyDescent="0.2">
      <c r="A104" s="52"/>
      <c r="B104" s="52" t="s">
        <v>43</v>
      </c>
      <c r="C104" s="52" t="s">
        <v>883</v>
      </c>
      <c r="D104" s="53" t="s">
        <v>317</v>
      </c>
      <c r="E104" s="54">
        <f>Source!CA35</f>
        <v>49</v>
      </c>
      <c r="F104" s="54"/>
      <c r="G104" s="54">
        <f>Source!AU35</f>
        <v>49</v>
      </c>
      <c r="H104" s="55"/>
      <c r="I104" s="56"/>
      <c r="J104" s="55"/>
      <c r="K104" s="56"/>
      <c r="L104" s="55">
        <f>SUM(BA96:BA105)</f>
        <v>192.15</v>
      </c>
    </row>
    <row r="105" spans="1:82" ht="15" x14ac:dyDescent="0.2">
      <c r="C105" s="104" t="s">
        <v>876</v>
      </c>
      <c r="D105" s="104"/>
      <c r="E105" s="104"/>
      <c r="F105" s="104"/>
      <c r="G105" s="104"/>
      <c r="H105" s="104"/>
      <c r="I105" s="105">
        <f>IF(E96&lt;&gt;0,K105/E96, 0)</f>
        <v>6060.454545454545</v>
      </c>
      <c r="J105" s="105"/>
      <c r="K105" s="105">
        <f>L98+L103+L104+SUM(L101:L101)</f>
        <v>933.31</v>
      </c>
      <c r="L105" s="105"/>
      <c r="AD105">
        <f>ROUND((Source!AT35/100)*((ROUND(SUMIF(SmtRes!AQ10:'SmtRes'!AQ11,"=1",SmtRes!AD10:'SmtRes'!AD11)*Source!I35, 2)+ROUND(SUMIF(SmtRes!AQ10:'SmtRes'!AQ11,"=1",SmtRes!AC10:'SmtRes'!AC11)*Source!I35, 2))), 2)</f>
        <v>80.5</v>
      </c>
      <c r="AE105">
        <f>ROUND((Source!AU35/100)*((ROUND(SUMIF(SmtRes!AQ10:'SmtRes'!AQ11,"=1",SmtRes!AD10:'SmtRes'!AD11)*Source!I35, 2)+ROUND(SUMIF(SmtRes!AQ10:'SmtRes'!AQ11,"=1",SmtRes!AC10:'SmtRes'!AC11)*Source!I35, 2))), 2)</f>
        <v>44.32</v>
      </c>
      <c r="AN105" s="57">
        <f>L98+L103+L104</f>
        <v>933.31</v>
      </c>
      <c r="AO105">
        <f>0</f>
        <v>0</v>
      </c>
      <c r="AQ105" t="s">
        <v>877</v>
      </c>
      <c r="AR105" s="57">
        <f>L98</f>
        <v>392.15</v>
      </c>
      <c r="AT105">
        <f>0</f>
        <v>0</v>
      </c>
      <c r="AV105" t="s">
        <v>877</v>
      </c>
      <c r="AW105">
        <f>0</f>
        <v>0</v>
      </c>
      <c r="AZ105">
        <f>Source!X35</f>
        <v>349.01</v>
      </c>
      <c r="BA105">
        <f>Source!Y35</f>
        <v>192.15</v>
      </c>
      <c r="CD105">
        <v>1</v>
      </c>
    </row>
    <row r="106" spans="1:82" ht="42.75" x14ac:dyDescent="0.2">
      <c r="A106" s="41" t="s">
        <v>53</v>
      </c>
      <c r="B106" s="43" t="s">
        <v>886</v>
      </c>
      <c r="C106" s="43" t="str">
        <f>Source!G37</f>
        <v>Разборка элементов облицовки потолков с разборкой каркаса: плит растровых</v>
      </c>
      <c r="D106" s="44" t="str">
        <f>Source!H37</f>
        <v>100 м2</v>
      </c>
      <c r="E106" s="45">
        <f>Source!K37</f>
        <v>0.15390000000000001</v>
      </c>
      <c r="F106" s="45"/>
      <c r="G106" s="45">
        <f>Source!I37</f>
        <v>0.15390000000000001</v>
      </c>
      <c r="H106" s="47"/>
      <c r="I106" s="46"/>
      <c r="J106" s="47"/>
      <c r="K106" s="46"/>
      <c r="L106" s="47"/>
    </row>
    <row r="107" spans="1:82" ht="25.5" x14ac:dyDescent="0.2">
      <c r="B107" s="48" t="s">
        <v>794</v>
      </c>
      <c r="C107" s="106" t="s">
        <v>879</v>
      </c>
      <c r="D107" s="106"/>
      <c r="E107" s="106"/>
      <c r="F107" s="106"/>
      <c r="G107" s="106"/>
      <c r="H107" s="106"/>
      <c r="I107" s="106"/>
      <c r="J107" s="106"/>
      <c r="K107" s="106"/>
      <c r="L107" s="106"/>
    </row>
    <row r="108" spans="1:82" ht="15" x14ac:dyDescent="0.2">
      <c r="A108" s="42"/>
      <c r="B108" s="45">
        <v>1</v>
      </c>
      <c r="C108" s="42" t="s">
        <v>867</v>
      </c>
      <c r="D108" s="44" t="s">
        <v>565</v>
      </c>
      <c r="E108" s="50"/>
      <c r="F108" s="45"/>
      <c r="G108" s="45">
        <f>Source!U37</f>
        <v>6.1077523999999999</v>
      </c>
      <c r="H108" s="45"/>
      <c r="I108" s="45"/>
      <c r="J108" s="45"/>
      <c r="K108" s="45"/>
      <c r="L108" s="51">
        <f>SUM(L109:L109)-SUMIF(CE109:CE109, 1, L109:L109)</f>
        <v>3883.49</v>
      </c>
    </row>
    <row r="109" spans="1:82" ht="14.25" x14ac:dyDescent="0.2">
      <c r="A109" s="43"/>
      <c r="B109" s="43" t="s">
        <v>586</v>
      </c>
      <c r="C109" s="52" t="s">
        <v>587</v>
      </c>
      <c r="D109" s="53" t="s">
        <v>565</v>
      </c>
      <c r="E109" s="54">
        <v>34.51</v>
      </c>
      <c r="F109" s="54">
        <f>ROUND((0.15+1),7)</f>
        <v>1.1499999999999999</v>
      </c>
      <c r="G109" s="54">
        <f>SmtRes!CX12</f>
        <v>6.1077523999999999</v>
      </c>
      <c r="H109" s="55"/>
      <c r="I109" s="56"/>
      <c r="J109" s="55">
        <f>SmtRes!CZ12</f>
        <v>635.83000000000004</v>
      </c>
      <c r="K109" s="56"/>
      <c r="L109" s="55">
        <f>SmtRes!DI12</f>
        <v>3883.49</v>
      </c>
    </row>
    <row r="110" spans="1:82" ht="15" x14ac:dyDescent="0.2">
      <c r="A110" s="43"/>
      <c r="B110" s="43"/>
      <c r="C110" s="58" t="s">
        <v>872</v>
      </c>
      <c r="D110" s="44"/>
      <c r="E110" s="45"/>
      <c r="F110" s="45"/>
      <c r="G110" s="45"/>
      <c r="H110" s="47"/>
      <c r="I110" s="46"/>
      <c r="J110" s="47"/>
      <c r="K110" s="46"/>
      <c r="L110" s="47">
        <f>L108</f>
        <v>3883.49</v>
      </c>
    </row>
    <row r="111" spans="1:82" ht="28.5" x14ac:dyDescent="0.2">
      <c r="A111" s="41" t="s">
        <v>887</v>
      </c>
      <c r="B111" s="43" t="str">
        <f>Source!F38</f>
        <v>999-9899</v>
      </c>
      <c r="C111" s="43" t="str">
        <f>Source!G38</f>
        <v>Строительный мусор и масса возвратных материалов</v>
      </c>
      <c r="D111" s="44" t="str">
        <f>Source!H38</f>
        <v>т</v>
      </c>
      <c r="E111" s="45">
        <f>SmtRes!AT13</f>
        <v>0.35599999999999998</v>
      </c>
      <c r="F111" s="45"/>
      <c r="G111" s="45">
        <f>Source!I38</f>
        <v>5.4788400000000001E-2</v>
      </c>
      <c r="H111" s="47">
        <f>Source!AL38+Source!AO38+Source!AM38+Source!AN38</f>
        <v>0</v>
      </c>
      <c r="I111" s="46"/>
      <c r="J111" s="47"/>
      <c r="K111" s="46"/>
      <c r="L111" s="47">
        <f>Source!P38</f>
        <v>0</v>
      </c>
      <c r="AD111">
        <f>ROUND((Source!AT38/100)*((ROUND(ROUND(Source!AO38,2)*Source!I38, 2)+ROUND(ROUND(Source!AN38,2)*Source!I38, 2))), 2)</f>
        <v>0</v>
      </c>
      <c r="AE111">
        <f>ROUND((Source!AU38/100)*((ROUND(ROUND(Source!AO38,2)*Source!I38, 2)+ROUND(ROUND(Source!AN38,2)*Source!I38, 2))), 2)</f>
        <v>0</v>
      </c>
      <c r="AN111">
        <f>L111</f>
        <v>0</v>
      </c>
      <c r="AW111">
        <f>L111</f>
        <v>0</v>
      </c>
      <c r="AZ111">
        <f>Source!X38</f>
        <v>0</v>
      </c>
      <c r="BA111">
        <f>Source!Y38</f>
        <v>0</v>
      </c>
      <c r="CD111">
        <v>1</v>
      </c>
    </row>
    <row r="112" spans="1:82" ht="14.25" x14ac:dyDescent="0.2">
      <c r="A112" s="43"/>
      <c r="B112" s="43"/>
      <c r="C112" s="43" t="s">
        <v>873</v>
      </c>
      <c r="D112" s="44"/>
      <c r="E112" s="45"/>
      <c r="F112" s="45"/>
      <c r="G112" s="45"/>
      <c r="H112" s="47"/>
      <c r="I112" s="46"/>
      <c r="J112" s="47"/>
      <c r="K112" s="46"/>
      <c r="L112" s="47">
        <f>SUM(AR106:AR115)+SUM(AS106:AS115)+SUM(AT106:AT115)+SUM(AU106:AU115)+SUM(AV106:AV115)</f>
        <v>3883.49</v>
      </c>
    </row>
    <row r="113" spans="1:83" ht="28.5" x14ac:dyDescent="0.2">
      <c r="A113" s="43"/>
      <c r="B113" s="43" t="s">
        <v>60</v>
      </c>
      <c r="C113" s="43" t="s">
        <v>888</v>
      </c>
      <c r="D113" s="44" t="s">
        <v>317</v>
      </c>
      <c r="E113" s="45">
        <f>Source!BZ37</f>
        <v>90</v>
      </c>
      <c r="F113" s="45"/>
      <c r="G113" s="45">
        <f>Source!AT37</f>
        <v>90</v>
      </c>
      <c r="H113" s="47"/>
      <c r="I113" s="46"/>
      <c r="J113" s="47"/>
      <c r="K113" s="46"/>
      <c r="L113" s="47">
        <f>SUM(AZ106:AZ115)</f>
        <v>3495.14</v>
      </c>
    </row>
    <row r="114" spans="1:83" ht="28.5" x14ac:dyDescent="0.2">
      <c r="A114" s="52"/>
      <c r="B114" s="52" t="s">
        <v>61</v>
      </c>
      <c r="C114" s="52" t="s">
        <v>889</v>
      </c>
      <c r="D114" s="53" t="s">
        <v>317</v>
      </c>
      <c r="E114" s="54">
        <f>Source!CA37</f>
        <v>45</v>
      </c>
      <c r="F114" s="54"/>
      <c r="G114" s="54">
        <f>Source!AU37</f>
        <v>45</v>
      </c>
      <c r="H114" s="55"/>
      <c r="I114" s="56"/>
      <c r="J114" s="55"/>
      <c r="K114" s="56"/>
      <c r="L114" s="55">
        <f>SUM(BA106:BA115)</f>
        <v>1747.57</v>
      </c>
    </row>
    <row r="115" spans="1:83" ht="15" x14ac:dyDescent="0.2">
      <c r="C115" s="104" t="s">
        <v>876</v>
      </c>
      <c r="D115" s="104"/>
      <c r="E115" s="104"/>
      <c r="F115" s="104"/>
      <c r="G115" s="104"/>
      <c r="H115" s="104"/>
      <c r="I115" s="105">
        <f>IF(E106&lt;&gt;0,K115/E106, 0)</f>
        <v>59299.545159194269</v>
      </c>
      <c r="J115" s="105"/>
      <c r="K115" s="105">
        <f>L108+L113+L114+SUM(L111:L111)</f>
        <v>9126.1999999999989</v>
      </c>
      <c r="L115" s="105"/>
      <c r="AD115">
        <f>ROUND((Source!AT37/100)*((ROUND(SUMIF(SmtRes!AQ12:'SmtRes'!AQ13,"=1",SmtRes!AD12:'SmtRes'!AD13)*Source!I37, 2)+ROUND(SUMIF(SmtRes!AQ12:'SmtRes'!AQ13,"=1",SmtRes!AC12:'SmtRes'!AC13)*Source!I37, 2))), 2)</f>
        <v>88.07</v>
      </c>
      <c r="AE115">
        <f>ROUND((Source!AU37/100)*((ROUND(SUMIF(SmtRes!AQ12:'SmtRes'!AQ13,"=1",SmtRes!AD12:'SmtRes'!AD13)*Source!I37, 2)+ROUND(SUMIF(SmtRes!AQ12:'SmtRes'!AQ13,"=1",SmtRes!AC12:'SmtRes'!AC13)*Source!I37, 2))), 2)</f>
        <v>44.03</v>
      </c>
      <c r="AN115" s="57">
        <f>L108+L113+L114</f>
        <v>9126.1999999999989</v>
      </c>
      <c r="AO115">
        <f>0</f>
        <v>0</v>
      </c>
      <c r="AQ115" t="s">
        <v>877</v>
      </c>
      <c r="AR115" s="57">
        <f>L108</f>
        <v>3883.49</v>
      </c>
      <c r="AT115">
        <f>0</f>
        <v>0</v>
      </c>
      <c r="AV115" t="s">
        <v>877</v>
      </c>
      <c r="AW115">
        <f>0</f>
        <v>0</v>
      </c>
      <c r="AZ115">
        <f>Source!X37</f>
        <v>3495.14</v>
      </c>
      <c r="BA115">
        <f>Source!Y37</f>
        <v>1747.57</v>
      </c>
      <c r="CD115">
        <v>1</v>
      </c>
    </row>
    <row r="116" spans="1:83" ht="28.5" x14ac:dyDescent="0.2">
      <c r="A116" s="41" t="s">
        <v>65</v>
      </c>
      <c r="B116" s="43" t="s">
        <v>890</v>
      </c>
      <c r="C116" s="43" t="str">
        <f>Source!G39</f>
        <v>Разборка деревянных заполнений проемов: дверных и воротных</v>
      </c>
      <c r="D116" s="44" t="str">
        <f>Source!H39</f>
        <v>100 м2</v>
      </c>
      <c r="E116" s="45">
        <f>Source!K39</f>
        <v>1.6E-2</v>
      </c>
      <c r="F116" s="45"/>
      <c r="G116" s="45">
        <f>Source!I39</f>
        <v>1.6E-2</v>
      </c>
      <c r="H116" s="47"/>
      <c r="I116" s="46"/>
      <c r="J116" s="47"/>
      <c r="K116" s="46"/>
      <c r="L116" s="47"/>
    </row>
    <row r="117" spans="1:83" ht="25.5" x14ac:dyDescent="0.2">
      <c r="B117" s="48" t="s">
        <v>794</v>
      </c>
      <c r="C117" s="106" t="s">
        <v>879</v>
      </c>
      <c r="D117" s="106"/>
      <c r="E117" s="106"/>
      <c r="F117" s="106"/>
      <c r="G117" s="106"/>
      <c r="H117" s="106"/>
      <c r="I117" s="106"/>
      <c r="J117" s="106"/>
      <c r="K117" s="106"/>
      <c r="L117" s="106"/>
    </row>
    <row r="118" spans="1:83" x14ac:dyDescent="0.2">
      <c r="C118" s="60" t="str">
        <f>"Объем: "&amp;Source!I39&amp;"=0,8*"&amp;"2/"&amp;"100"</f>
        <v>Объем: 0,016=0,8*2/100</v>
      </c>
    </row>
    <row r="119" spans="1:83" ht="15" x14ac:dyDescent="0.2">
      <c r="A119" s="42"/>
      <c r="B119" s="45">
        <v>1</v>
      </c>
      <c r="C119" s="42" t="s">
        <v>867</v>
      </c>
      <c r="D119" s="44" t="s">
        <v>565</v>
      </c>
      <c r="E119" s="50"/>
      <c r="F119" s="45"/>
      <c r="G119" s="45">
        <f>Source!U39</f>
        <v>1.67716</v>
      </c>
      <c r="H119" s="45"/>
      <c r="I119" s="45"/>
      <c r="J119" s="45"/>
      <c r="K119" s="45"/>
      <c r="L119" s="51">
        <f>SUM(L120:L120)-SUMIF(CE120:CE120, 1, L120:L120)</f>
        <v>1021.21</v>
      </c>
    </row>
    <row r="120" spans="1:83" ht="14.25" x14ac:dyDescent="0.2">
      <c r="A120" s="43"/>
      <c r="B120" s="43" t="s">
        <v>588</v>
      </c>
      <c r="C120" s="43" t="s">
        <v>589</v>
      </c>
      <c r="D120" s="44" t="s">
        <v>565</v>
      </c>
      <c r="E120" s="45">
        <v>91.15</v>
      </c>
      <c r="F120" s="45">
        <f>ROUND((0.15+1),7)</f>
        <v>1.1499999999999999</v>
      </c>
      <c r="G120" s="45">
        <f>SmtRes!CX14</f>
        <v>1.67716</v>
      </c>
      <c r="H120" s="47"/>
      <c r="I120" s="46"/>
      <c r="J120" s="47">
        <f>SmtRes!CZ14</f>
        <v>608.89</v>
      </c>
      <c r="K120" s="46"/>
      <c r="L120" s="47">
        <f>SmtRes!DI14</f>
        <v>1021.21</v>
      </c>
    </row>
    <row r="121" spans="1:83" ht="15" x14ac:dyDescent="0.2">
      <c r="A121" s="42"/>
      <c r="B121" s="45">
        <v>2</v>
      </c>
      <c r="C121" s="42" t="s">
        <v>868</v>
      </c>
      <c r="D121" s="44"/>
      <c r="E121" s="50"/>
      <c r="F121" s="45"/>
      <c r="G121" s="45"/>
      <c r="H121" s="45"/>
      <c r="I121" s="45"/>
      <c r="J121" s="45"/>
      <c r="K121" s="45"/>
      <c r="L121" s="51">
        <f>SUM(L122:L124)-SUMIF(CE122:CE124, 1, L122:L124)</f>
        <v>8.1800000000000068</v>
      </c>
    </row>
    <row r="122" spans="1:83" ht="15" x14ac:dyDescent="0.2">
      <c r="A122" s="42"/>
      <c r="B122" s="45"/>
      <c r="C122" s="42" t="s">
        <v>870</v>
      </c>
      <c r="D122" s="44" t="s">
        <v>565</v>
      </c>
      <c r="E122" s="50"/>
      <c r="F122" s="45"/>
      <c r="G122" s="45">
        <f>Source!V39</f>
        <v>0.14241599999999999</v>
      </c>
      <c r="H122" s="45"/>
      <c r="I122" s="45"/>
      <c r="J122" s="45"/>
      <c r="K122" s="45"/>
      <c r="L122" s="51">
        <f>SUMIF(CE123:CE124, 1, L123:L124)</f>
        <v>91.32</v>
      </c>
      <c r="CE122">
        <v>1</v>
      </c>
    </row>
    <row r="123" spans="1:83" ht="42.75" x14ac:dyDescent="0.2">
      <c r="A123" s="43"/>
      <c r="B123" s="43" t="s">
        <v>582</v>
      </c>
      <c r="C123" s="43" t="s">
        <v>584</v>
      </c>
      <c r="D123" s="44" t="s">
        <v>571</v>
      </c>
      <c r="E123" s="45">
        <v>7.74</v>
      </c>
      <c r="F123" s="45">
        <f>ROUND((0.15+1),7)</f>
        <v>1.1499999999999999</v>
      </c>
      <c r="G123" s="45">
        <f>SmtRes!CX16</f>
        <v>0.14241599999999999</v>
      </c>
      <c r="H123" s="47">
        <f>SmtRes!CZ16</f>
        <v>37.32</v>
      </c>
      <c r="I123" s="46">
        <f>SmtRes!AJ16</f>
        <v>1.54</v>
      </c>
      <c r="J123" s="47">
        <f>ROUND(H123*I123, 2)</f>
        <v>57.47</v>
      </c>
      <c r="K123" s="46"/>
      <c r="L123" s="47">
        <f>SmtRes!DG16</f>
        <v>8.18</v>
      </c>
    </row>
    <row r="124" spans="1:83" ht="28.5" x14ac:dyDescent="0.2">
      <c r="A124" s="43"/>
      <c r="B124" s="43" t="s">
        <v>585</v>
      </c>
      <c r="C124" s="52" t="s">
        <v>880</v>
      </c>
      <c r="D124" s="53" t="s">
        <v>565</v>
      </c>
      <c r="E124" s="54">
        <f>SmtRes!DO16*SmtRes!AT16</f>
        <v>7.74</v>
      </c>
      <c r="F124" s="54">
        <f>ROUND((0.15+1),7)</f>
        <v>1.1499999999999999</v>
      </c>
      <c r="G124" s="54">
        <f>ROUND(E124*F124*G116, 7)</f>
        <v>0.14241599999999999</v>
      </c>
      <c r="H124" s="55"/>
      <c r="I124" s="56"/>
      <c r="J124" s="55">
        <f>ROUND(SmtRes!AG16/SmtRes!DO16, 2)</f>
        <v>641.22</v>
      </c>
      <c r="K124" s="56"/>
      <c r="L124" s="55">
        <f>SmtRes!DH16</f>
        <v>91.32</v>
      </c>
      <c r="CE124">
        <v>1</v>
      </c>
    </row>
    <row r="125" spans="1:83" ht="15" x14ac:dyDescent="0.2">
      <c r="A125" s="43"/>
      <c r="B125" s="43"/>
      <c r="C125" s="58" t="s">
        <v>872</v>
      </c>
      <c r="D125" s="44"/>
      <c r="E125" s="45"/>
      <c r="F125" s="45"/>
      <c r="G125" s="45"/>
      <c r="H125" s="47"/>
      <c r="I125" s="46"/>
      <c r="J125" s="47"/>
      <c r="K125" s="46"/>
      <c r="L125" s="47">
        <f>L119+L121+L122</f>
        <v>1120.71</v>
      </c>
    </row>
    <row r="126" spans="1:83" ht="14.25" x14ac:dyDescent="0.2">
      <c r="A126" s="43"/>
      <c r="B126" s="43"/>
      <c r="C126" s="43" t="s">
        <v>873</v>
      </c>
      <c r="D126" s="44"/>
      <c r="E126" s="45"/>
      <c r="F126" s="45"/>
      <c r="G126" s="45"/>
      <c r="H126" s="47"/>
      <c r="I126" s="46"/>
      <c r="J126" s="47"/>
      <c r="K126" s="46"/>
      <c r="L126" s="47">
        <f>SUM(AR116:AR129)+SUM(AS116:AS129)+SUM(AT116:AT129)+SUM(AU116:AU129)+SUM(AV116:AV129)</f>
        <v>1112.53</v>
      </c>
    </row>
    <row r="127" spans="1:83" ht="71.25" x14ac:dyDescent="0.2">
      <c r="A127" s="43"/>
      <c r="B127" s="43" t="s">
        <v>72</v>
      </c>
      <c r="C127" s="43" t="s">
        <v>891</v>
      </c>
      <c r="D127" s="44" t="s">
        <v>317</v>
      </c>
      <c r="E127" s="45">
        <f>Source!BZ39</f>
        <v>91</v>
      </c>
      <c r="F127" s="45"/>
      <c r="G127" s="45">
        <f>Source!AT39</f>
        <v>91</v>
      </c>
      <c r="H127" s="47"/>
      <c r="I127" s="46"/>
      <c r="J127" s="47"/>
      <c r="K127" s="46"/>
      <c r="L127" s="47">
        <f>SUM(AZ116:AZ129)</f>
        <v>1012.4</v>
      </c>
    </row>
    <row r="128" spans="1:83" ht="71.25" x14ac:dyDescent="0.2">
      <c r="A128" s="52"/>
      <c r="B128" s="52" t="s">
        <v>73</v>
      </c>
      <c r="C128" s="52" t="s">
        <v>892</v>
      </c>
      <c r="D128" s="53" t="s">
        <v>317</v>
      </c>
      <c r="E128" s="54">
        <f>Source!CA39</f>
        <v>52</v>
      </c>
      <c r="F128" s="54"/>
      <c r="G128" s="54">
        <f>Source!AU39</f>
        <v>52</v>
      </c>
      <c r="H128" s="55"/>
      <c r="I128" s="56"/>
      <c r="J128" s="55"/>
      <c r="K128" s="56"/>
      <c r="L128" s="55">
        <f>SUM(BA116:BA129)</f>
        <v>578.52</v>
      </c>
    </row>
    <row r="129" spans="1:83" ht="15" x14ac:dyDescent="0.2">
      <c r="C129" s="104" t="s">
        <v>876</v>
      </c>
      <c r="D129" s="104"/>
      <c r="E129" s="104"/>
      <c r="F129" s="104"/>
      <c r="G129" s="104"/>
      <c r="H129" s="104"/>
      <c r="I129" s="105">
        <f>IF(E116&lt;&gt;0,K129/E116, 0)</f>
        <v>169476.875</v>
      </c>
      <c r="J129" s="105"/>
      <c r="K129" s="105">
        <f>L119+L121+L127+L128+L122</f>
        <v>2711.63</v>
      </c>
      <c r="L129" s="105"/>
      <c r="AD129">
        <f>ROUND((Source!AT39/100)*((ROUND(SUMIF(SmtRes!AQ14:'SmtRes'!AQ16,"=1",SmtRes!AD14:'SmtRes'!AD16)*Source!I39, 2)+ROUND(SUMIF(SmtRes!AQ14:'SmtRes'!AQ16,"=1",SmtRes!AC14:'SmtRes'!AC16)*Source!I39, 2))), 2)</f>
        <v>18.2</v>
      </c>
      <c r="AE129">
        <f>ROUND((Source!AU39/100)*((ROUND(SUMIF(SmtRes!AQ14:'SmtRes'!AQ16,"=1",SmtRes!AD14:'SmtRes'!AD16)*Source!I39, 2)+ROUND(SUMIF(SmtRes!AQ14:'SmtRes'!AQ16,"=1",SmtRes!AC14:'SmtRes'!AC16)*Source!I39, 2))), 2)</f>
        <v>10.4</v>
      </c>
      <c r="AN129" s="57">
        <f>L119+L121+L127+L128+L122</f>
        <v>2711.63</v>
      </c>
      <c r="AO129" s="57">
        <f>L121</f>
        <v>8.1800000000000068</v>
      </c>
      <c r="AQ129" t="s">
        <v>877</v>
      </c>
      <c r="AR129" s="57">
        <f>L119</f>
        <v>1021.21</v>
      </c>
      <c r="AT129" s="57">
        <f>L122</f>
        <v>91.32</v>
      </c>
      <c r="AV129" t="s">
        <v>877</v>
      </c>
      <c r="AW129">
        <f>0</f>
        <v>0</v>
      </c>
      <c r="AZ129">
        <f>Source!X39</f>
        <v>1012.4</v>
      </c>
      <c r="BA129">
        <f>Source!Y39</f>
        <v>578.52</v>
      </c>
      <c r="CD129">
        <v>1</v>
      </c>
    </row>
    <row r="130" spans="1:83" ht="28.5" x14ac:dyDescent="0.2">
      <c r="A130" s="41" t="s">
        <v>74</v>
      </c>
      <c r="B130" s="43" t="s">
        <v>893</v>
      </c>
      <c r="C130" s="43" t="str">
        <f>Source!G40</f>
        <v>Очистка вручную поверхности стен от краски</v>
      </c>
      <c r="D130" s="44" t="str">
        <f>Source!H40</f>
        <v>100 м2</v>
      </c>
      <c r="E130" s="45">
        <f>Source!K40</f>
        <v>0.40110000000000001</v>
      </c>
      <c r="F130" s="45"/>
      <c r="G130" s="45">
        <f>Source!I40</f>
        <v>0.40110000000000001</v>
      </c>
      <c r="H130" s="47"/>
      <c r="I130" s="46"/>
      <c r="J130" s="47"/>
      <c r="K130" s="46"/>
      <c r="L130" s="47"/>
    </row>
    <row r="131" spans="1:83" ht="25.5" x14ac:dyDescent="0.2">
      <c r="B131" s="48" t="s">
        <v>794</v>
      </c>
      <c r="C131" s="106" t="s">
        <v>879</v>
      </c>
      <c r="D131" s="106"/>
      <c r="E131" s="106"/>
      <c r="F131" s="106"/>
      <c r="G131" s="106"/>
      <c r="H131" s="106"/>
      <c r="I131" s="106"/>
      <c r="J131" s="106"/>
      <c r="K131" s="106"/>
      <c r="L131" s="106"/>
    </row>
    <row r="132" spans="1:83" ht="15" x14ac:dyDescent="0.2">
      <c r="A132" s="42"/>
      <c r="B132" s="45">
        <v>1</v>
      </c>
      <c r="C132" s="42" t="s">
        <v>867</v>
      </c>
      <c r="D132" s="44" t="s">
        <v>565</v>
      </c>
      <c r="E132" s="50"/>
      <c r="F132" s="45"/>
      <c r="G132" s="45">
        <f>Source!U40</f>
        <v>11.8545105</v>
      </c>
      <c r="H132" s="45"/>
      <c r="I132" s="45"/>
      <c r="J132" s="45"/>
      <c r="K132" s="45"/>
      <c r="L132" s="51">
        <f>SUM(L133:L133)-SUMIF(CE133:CE133, 1, L133:L133)</f>
        <v>6962.63</v>
      </c>
    </row>
    <row r="133" spans="1:83" ht="14.25" x14ac:dyDescent="0.2">
      <c r="A133" s="43"/>
      <c r="B133" s="43" t="s">
        <v>580</v>
      </c>
      <c r="C133" s="52" t="s">
        <v>581</v>
      </c>
      <c r="D133" s="53" t="s">
        <v>565</v>
      </c>
      <c r="E133" s="54">
        <v>25.7</v>
      </c>
      <c r="F133" s="54">
        <f>ROUND((0.15+1),7)</f>
        <v>1.1499999999999999</v>
      </c>
      <c r="G133" s="54">
        <f>SmtRes!CX17</f>
        <v>11.8545105</v>
      </c>
      <c r="H133" s="55"/>
      <c r="I133" s="56"/>
      <c r="J133" s="55">
        <f>SmtRes!CZ17</f>
        <v>587.34</v>
      </c>
      <c r="K133" s="56"/>
      <c r="L133" s="55">
        <f>SmtRes!DI17</f>
        <v>6962.63</v>
      </c>
    </row>
    <row r="134" spans="1:83" ht="15" x14ac:dyDescent="0.2">
      <c r="A134" s="43"/>
      <c r="B134" s="43"/>
      <c r="C134" s="58" t="s">
        <v>872</v>
      </c>
      <c r="D134" s="44"/>
      <c r="E134" s="45"/>
      <c r="F134" s="45"/>
      <c r="G134" s="45"/>
      <c r="H134" s="47"/>
      <c r="I134" s="46"/>
      <c r="J134" s="47"/>
      <c r="K134" s="46"/>
      <c r="L134" s="47">
        <f>L132</f>
        <v>6962.63</v>
      </c>
    </row>
    <row r="135" spans="1:83" ht="14.25" x14ac:dyDescent="0.2">
      <c r="A135" s="43"/>
      <c r="B135" s="43"/>
      <c r="C135" s="43" t="s">
        <v>873</v>
      </c>
      <c r="D135" s="44"/>
      <c r="E135" s="45"/>
      <c r="F135" s="45"/>
      <c r="G135" s="45"/>
      <c r="H135" s="47"/>
      <c r="I135" s="46"/>
      <c r="J135" s="47"/>
      <c r="K135" s="46"/>
      <c r="L135" s="47">
        <f>SUM(AR130:AR138)+SUM(AS130:AS138)+SUM(AT130:AT138)+SUM(AU130:AU138)+SUM(AV130:AV138)</f>
        <v>6962.63</v>
      </c>
    </row>
    <row r="136" spans="1:83" ht="14.25" x14ac:dyDescent="0.2">
      <c r="A136" s="43"/>
      <c r="B136" s="43" t="s">
        <v>80</v>
      </c>
      <c r="C136" s="43" t="s">
        <v>894</v>
      </c>
      <c r="D136" s="44" t="s">
        <v>317</v>
      </c>
      <c r="E136" s="45">
        <f>Source!BZ40</f>
        <v>90</v>
      </c>
      <c r="F136" s="45"/>
      <c r="G136" s="45">
        <f>Source!AT40</f>
        <v>90</v>
      </c>
      <c r="H136" s="47"/>
      <c r="I136" s="46"/>
      <c r="J136" s="47"/>
      <c r="K136" s="46"/>
      <c r="L136" s="47">
        <f>SUM(AZ130:AZ138)</f>
        <v>6266.37</v>
      </c>
    </row>
    <row r="137" spans="1:83" ht="14.25" x14ac:dyDescent="0.2">
      <c r="A137" s="52"/>
      <c r="B137" s="52" t="s">
        <v>81</v>
      </c>
      <c r="C137" s="52" t="s">
        <v>895</v>
      </c>
      <c r="D137" s="53" t="s">
        <v>317</v>
      </c>
      <c r="E137" s="54">
        <f>Source!CA40</f>
        <v>46</v>
      </c>
      <c r="F137" s="54"/>
      <c r="G137" s="54">
        <f>Source!AU40</f>
        <v>46</v>
      </c>
      <c r="H137" s="55"/>
      <c r="I137" s="56"/>
      <c r="J137" s="55"/>
      <c r="K137" s="56"/>
      <c r="L137" s="55">
        <f>SUM(BA130:BA138)</f>
        <v>3202.81</v>
      </c>
    </row>
    <row r="138" spans="1:83" ht="15" x14ac:dyDescent="0.2">
      <c r="C138" s="104" t="s">
        <v>876</v>
      </c>
      <c r="D138" s="104"/>
      <c r="E138" s="104"/>
      <c r="F138" s="104"/>
      <c r="G138" s="104"/>
      <c r="H138" s="104"/>
      <c r="I138" s="105">
        <f>IF(E130&lt;&gt;0,K138/E130, 0)</f>
        <v>40966.866118175021</v>
      </c>
      <c r="J138" s="105"/>
      <c r="K138" s="105">
        <f>L132+L136+L137</f>
        <v>16431.810000000001</v>
      </c>
      <c r="L138" s="105"/>
      <c r="AD138">
        <f>ROUND((Source!AT40/100)*((ROUND(SUMIF(SmtRes!AQ17:'SmtRes'!AQ17,"=1",SmtRes!AD17:'SmtRes'!AD17)*Source!I40, 2)+ROUND(SUMIF(SmtRes!AQ17:'SmtRes'!AQ17,"=1",SmtRes!AC17:'SmtRes'!AC17)*Source!I40, 2))), 2)</f>
        <v>212.02</v>
      </c>
      <c r="AE138">
        <f>ROUND((Source!AU40/100)*((ROUND(SUMIF(SmtRes!AQ17:'SmtRes'!AQ17,"=1",SmtRes!AD17:'SmtRes'!AD17)*Source!I40, 2)+ROUND(SUMIF(SmtRes!AQ17:'SmtRes'!AQ17,"=1",SmtRes!AC17:'SmtRes'!AC17)*Source!I40, 2))), 2)</f>
        <v>108.37</v>
      </c>
      <c r="AN138" s="57">
        <f>L132+L136+L137</f>
        <v>16431.810000000001</v>
      </c>
      <c r="AO138">
        <f>0</f>
        <v>0</v>
      </c>
      <c r="AQ138" t="s">
        <v>877</v>
      </c>
      <c r="AR138" s="57">
        <f>L132</f>
        <v>6962.63</v>
      </c>
      <c r="AT138">
        <f>0</f>
        <v>0</v>
      </c>
      <c r="AV138" t="s">
        <v>877</v>
      </c>
      <c r="AW138">
        <f>0</f>
        <v>0</v>
      </c>
      <c r="AZ138">
        <f>Source!X40</f>
        <v>6266.37</v>
      </c>
      <c r="BA138">
        <f>Source!Y40</f>
        <v>3202.81</v>
      </c>
      <c r="CD138">
        <v>1</v>
      </c>
    </row>
    <row r="139" spans="1:83" ht="42.75" x14ac:dyDescent="0.2">
      <c r="A139" s="41" t="s">
        <v>82</v>
      </c>
      <c r="B139" s="43" t="s">
        <v>896</v>
      </c>
      <c r="C139" s="43" t="str">
        <f>Source!G41</f>
        <v>Окраска масляными составами ранее окрашенных поверхностей радиаторов и ребристых труб отопления: за 1 раз</v>
      </c>
      <c r="D139" s="44" t="str">
        <f>Source!H41</f>
        <v>100 м2</v>
      </c>
      <c r="E139" s="45">
        <f>Source!K41</f>
        <v>0.02</v>
      </c>
      <c r="F139" s="45"/>
      <c r="G139" s="45">
        <f>Source!I41</f>
        <v>0.02</v>
      </c>
      <c r="H139" s="47"/>
      <c r="I139" s="46"/>
      <c r="J139" s="47"/>
      <c r="K139" s="46"/>
      <c r="L139" s="47"/>
    </row>
    <row r="140" spans="1:83" ht="25.5" x14ac:dyDescent="0.2">
      <c r="B140" s="48" t="s">
        <v>794</v>
      </c>
      <c r="C140" s="106" t="s">
        <v>879</v>
      </c>
      <c r="D140" s="106"/>
      <c r="E140" s="106"/>
      <c r="F140" s="106"/>
      <c r="G140" s="106"/>
      <c r="H140" s="106"/>
      <c r="I140" s="106"/>
      <c r="J140" s="106"/>
      <c r="K140" s="106"/>
      <c r="L140" s="106"/>
    </row>
    <row r="141" spans="1:83" ht="15" x14ac:dyDescent="0.2">
      <c r="A141" s="42"/>
      <c r="B141" s="45">
        <v>1</v>
      </c>
      <c r="C141" s="42" t="s">
        <v>867</v>
      </c>
      <c r="D141" s="44" t="s">
        <v>565</v>
      </c>
      <c r="E141" s="50"/>
      <c r="F141" s="45"/>
      <c r="G141" s="45">
        <f>Source!U41</f>
        <v>1.1063000000000001</v>
      </c>
      <c r="H141" s="45"/>
      <c r="I141" s="45"/>
      <c r="J141" s="45"/>
      <c r="K141" s="45"/>
      <c r="L141" s="51">
        <f>SUM(L142:L142)-SUMIF(CE142:CE142, 1, L142:L142)</f>
        <v>727.26</v>
      </c>
    </row>
    <row r="142" spans="1:83" ht="14.25" x14ac:dyDescent="0.2">
      <c r="A142" s="43"/>
      <c r="B142" s="43" t="s">
        <v>590</v>
      </c>
      <c r="C142" s="43" t="s">
        <v>591</v>
      </c>
      <c r="D142" s="44" t="s">
        <v>565</v>
      </c>
      <c r="E142" s="45">
        <v>48.1</v>
      </c>
      <c r="F142" s="45">
        <f>ROUND((0.15+1),7)</f>
        <v>1.1499999999999999</v>
      </c>
      <c r="G142" s="45">
        <f>SmtRes!CX18</f>
        <v>1.1063000000000001</v>
      </c>
      <c r="H142" s="47"/>
      <c r="I142" s="46"/>
      <c r="J142" s="47">
        <f>SmtRes!CZ18</f>
        <v>657.38</v>
      </c>
      <c r="K142" s="46"/>
      <c r="L142" s="47">
        <f>SmtRes!DI18</f>
        <v>727.26</v>
      </c>
    </row>
    <row r="143" spans="1:83" ht="15" x14ac:dyDescent="0.2">
      <c r="A143" s="42"/>
      <c r="B143" s="45">
        <v>2</v>
      </c>
      <c r="C143" s="42" t="s">
        <v>868</v>
      </c>
      <c r="D143" s="44"/>
      <c r="E143" s="50"/>
      <c r="F143" s="45"/>
      <c r="G143" s="45"/>
      <c r="H143" s="45"/>
      <c r="I143" s="45"/>
      <c r="J143" s="45"/>
      <c r="K143" s="45"/>
      <c r="L143" s="51">
        <f>SUM(L144:L146)-SUMIF(CE144:CE146, 1, L144:L146)</f>
        <v>0.14999999999999997</v>
      </c>
    </row>
    <row r="144" spans="1:83" ht="15" x14ac:dyDescent="0.2">
      <c r="A144" s="42"/>
      <c r="B144" s="45"/>
      <c r="C144" s="42" t="s">
        <v>870</v>
      </c>
      <c r="D144" s="44" t="s">
        <v>565</v>
      </c>
      <c r="E144" s="50"/>
      <c r="F144" s="45"/>
      <c r="G144" s="45">
        <f>Source!V41</f>
        <v>2.3000000000000001E-4</v>
      </c>
      <c r="H144" s="45"/>
      <c r="I144" s="45"/>
      <c r="J144" s="45"/>
      <c r="K144" s="45"/>
      <c r="L144" s="51">
        <f>SUMIF(CE145:CE146, 1, L145:L146)</f>
        <v>0.17</v>
      </c>
      <c r="CE144">
        <v>1</v>
      </c>
    </row>
    <row r="145" spans="1:101" ht="28.5" x14ac:dyDescent="0.2">
      <c r="A145" s="43"/>
      <c r="B145" s="43" t="s">
        <v>568</v>
      </c>
      <c r="C145" s="43" t="s">
        <v>570</v>
      </c>
      <c r="D145" s="44" t="s">
        <v>571</v>
      </c>
      <c r="E145" s="45">
        <v>0.01</v>
      </c>
      <c r="F145" s="45">
        <f>ROUND((0.15+1),7)</f>
        <v>1.1499999999999999</v>
      </c>
      <c r="G145" s="45">
        <f>SmtRes!CX20</f>
        <v>2.3000000000000001E-4</v>
      </c>
      <c r="H145" s="47"/>
      <c r="I145" s="46"/>
      <c r="J145" s="47">
        <f>SmtRes!CZ20</f>
        <v>643.29</v>
      </c>
      <c r="K145" s="46"/>
      <c r="L145" s="47">
        <f>SmtRes!DG20</f>
        <v>0.15</v>
      </c>
    </row>
    <row r="146" spans="1:101" ht="28.5" x14ac:dyDescent="0.2">
      <c r="A146" s="43"/>
      <c r="B146" s="43" t="s">
        <v>572</v>
      </c>
      <c r="C146" s="43" t="s">
        <v>869</v>
      </c>
      <c r="D146" s="44" t="s">
        <v>565</v>
      </c>
      <c r="E146" s="45">
        <f>SmtRes!DO20*SmtRes!AT20</f>
        <v>0.01</v>
      </c>
      <c r="F146" s="45">
        <f>ROUND((0.15+1),7)</f>
        <v>1.1499999999999999</v>
      </c>
      <c r="G146" s="45">
        <f>ROUND(E146*F146*G139, 7)</f>
        <v>2.3000000000000001E-4</v>
      </c>
      <c r="H146" s="47"/>
      <c r="I146" s="46"/>
      <c r="J146" s="47">
        <f>ROUND(SmtRes!AG20/SmtRes!DO20, 2)</f>
        <v>722.05</v>
      </c>
      <c r="K146" s="46"/>
      <c r="L146" s="47">
        <f>SmtRes!DH20</f>
        <v>0.17</v>
      </c>
      <c r="CE146">
        <v>1</v>
      </c>
    </row>
    <row r="147" spans="1:101" ht="15" x14ac:dyDescent="0.2">
      <c r="A147" s="42"/>
      <c r="B147" s="45">
        <v>4</v>
      </c>
      <c r="C147" s="42" t="s">
        <v>871</v>
      </c>
      <c r="D147" s="44"/>
      <c r="E147" s="50"/>
      <c r="F147" s="45"/>
      <c r="G147" s="45"/>
      <c r="H147" s="45"/>
      <c r="I147" s="45"/>
      <c r="J147" s="45"/>
      <c r="K147" s="45"/>
      <c r="L147" s="51">
        <f>SUM(L148:L149)-SUMIF(CE148:CE149, 1, L148:L149)</f>
        <v>5.41</v>
      </c>
    </row>
    <row r="148" spans="1:101" ht="14.25" x14ac:dyDescent="0.2">
      <c r="A148" s="43"/>
      <c r="B148" s="43" t="s">
        <v>592</v>
      </c>
      <c r="C148" s="43" t="s">
        <v>594</v>
      </c>
      <c r="D148" s="44" t="s">
        <v>89</v>
      </c>
      <c r="E148" s="45">
        <v>0.1</v>
      </c>
      <c r="F148" s="45"/>
      <c r="G148" s="45">
        <f>SmtRes!CX21</f>
        <v>2E-3</v>
      </c>
      <c r="H148" s="47">
        <f>SmtRes!CZ21</f>
        <v>56.11</v>
      </c>
      <c r="I148" s="46">
        <f>SmtRes!AI21</f>
        <v>1.54</v>
      </c>
      <c r="J148" s="47">
        <f>ROUND(H148*I148, 2)</f>
        <v>86.41</v>
      </c>
      <c r="K148" s="46"/>
      <c r="L148" s="47">
        <f>SmtRes!DF21</f>
        <v>0.17</v>
      </c>
    </row>
    <row r="149" spans="1:101" ht="57" x14ac:dyDescent="0.2">
      <c r="A149" s="43"/>
      <c r="B149" s="43" t="s">
        <v>595</v>
      </c>
      <c r="C149" s="52" t="s">
        <v>597</v>
      </c>
      <c r="D149" s="53" t="s">
        <v>47</v>
      </c>
      <c r="E149" s="54">
        <v>3.5999999999999999E-3</v>
      </c>
      <c r="F149" s="54"/>
      <c r="G149" s="54">
        <f>SmtRes!CX23</f>
        <v>7.2000000000000002E-5</v>
      </c>
      <c r="H149" s="55">
        <f>SmtRes!CZ23</f>
        <v>60697.21</v>
      </c>
      <c r="I149" s="56">
        <f>SmtRes!AI23</f>
        <v>1.2</v>
      </c>
      <c r="J149" s="55">
        <f>ROUND(H149*I149, 2)</f>
        <v>72836.649999999994</v>
      </c>
      <c r="K149" s="56"/>
      <c r="L149" s="55">
        <f>SmtRes!DF23</f>
        <v>5.24</v>
      </c>
    </row>
    <row r="150" spans="1:101" ht="15" x14ac:dyDescent="0.2">
      <c r="A150" s="43"/>
      <c r="B150" s="43"/>
      <c r="C150" s="58" t="s">
        <v>872</v>
      </c>
      <c r="D150" s="44"/>
      <c r="E150" s="45"/>
      <c r="F150" s="45"/>
      <c r="G150" s="45"/>
      <c r="H150" s="47"/>
      <c r="I150" s="46"/>
      <c r="J150" s="47"/>
      <c r="K150" s="46"/>
      <c r="L150" s="47">
        <f>L141+L143+L144+L147</f>
        <v>732.9899999999999</v>
      </c>
    </row>
    <row r="151" spans="1:101" ht="114" x14ac:dyDescent="0.2">
      <c r="A151" s="41" t="s">
        <v>897</v>
      </c>
      <c r="B151" s="43" t="str">
        <f>Source!F42</f>
        <v>14.4.01.02-0014</v>
      </c>
      <c r="C151" s="43" t="str">
        <f>Source!G42</f>
        <v>Грунт-эмаль акриловая антикоррозионная пленкообразующая для защиты поверхности металлических, бетонных и железобетонных конструкций от воздействия ультрафиолета и атмосферных осадков, расход 0,20 кг/м2</v>
      </c>
      <c r="D151" s="44" t="str">
        <f>Source!H42</f>
        <v>кг</v>
      </c>
      <c r="E151" s="45">
        <f>SmtRes!AT22</f>
        <v>15.5</v>
      </c>
      <c r="F151" s="45"/>
      <c r="G151" s="45">
        <f>Source!I42</f>
        <v>0.31</v>
      </c>
      <c r="H151" s="47">
        <f>Source!AL42+Source!AO42+Source!AM42+Source!AN42</f>
        <v>298.75</v>
      </c>
      <c r="I151" s="46">
        <f>IF(Source!BC42&lt;&gt; 0, Source!BC42, 1)</f>
        <v>1.35</v>
      </c>
      <c r="J151" s="47">
        <f>ROUND(H151*I151, 2)</f>
        <v>403.31</v>
      </c>
      <c r="K151" s="46"/>
      <c r="L151" s="47">
        <f>Source!P42</f>
        <v>125.03</v>
      </c>
      <c r="AD151">
        <f>ROUND((Source!AT42/100)*((ROUND(ROUND(Source!AO42,2)*Source!I42, 2)+ROUND(ROUND(Source!AN42,2)*Source!I42, 2))), 2)</f>
        <v>0</v>
      </c>
      <c r="AE151">
        <f>ROUND((Source!AU42/100)*((ROUND(ROUND(Source!AO42,2)*Source!I42, 2)+ROUND(ROUND(Source!AN42,2)*Source!I42, 2))), 2)</f>
        <v>0</v>
      </c>
      <c r="AN151">
        <f>L151</f>
        <v>125.03</v>
      </c>
      <c r="AW151">
        <f>L151</f>
        <v>125.03</v>
      </c>
      <c r="AZ151">
        <f>Source!X42</f>
        <v>0</v>
      </c>
      <c r="BA151">
        <f>Source!Y42</f>
        <v>0</v>
      </c>
      <c r="CD151">
        <v>1</v>
      </c>
    </row>
    <row r="152" spans="1:101" ht="14.25" x14ac:dyDescent="0.2">
      <c r="A152" s="43"/>
      <c r="B152" s="43"/>
      <c r="C152" s="43" t="s">
        <v>873</v>
      </c>
      <c r="D152" s="44"/>
      <c r="E152" s="45"/>
      <c r="F152" s="45"/>
      <c r="G152" s="45"/>
      <c r="H152" s="47"/>
      <c r="I152" s="46"/>
      <c r="J152" s="47"/>
      <c r="K152" s="46"/>
      <c r="L152" s="47">
        <f>SUM(AR139:AR155)+SUM(AS139:AS155)+SUM(AT139:AT155)+SUM(AU139:AU155)+SUM(AV139:AV155)</f>
        <v>727.43</v>
      </c>
    </row>
    <row r="153" spans="1:101" ht="14.25" x14ac:dyDescent="0.2">
      <c r="A153" s="43"/>
      <c r="B153" s="43" t="s">
        <v>80</v>
      </c>
      <c r="C153" s="43" t="s">
        <v>894</v>
      </c>
      <c r="D153" s="44" t="s">
        <v>317</v>
      </c>
      <c r="E153" s="45">
        <f>Source!BZ41</f>
        <v>90</v>
      </c>
      <c r="F153" s="45"/>
      <c r="G153" s="45">
        <f>Source!AT41</f>
        <v>90</v>
      </c>
      <c r="H153" s="47"/>
      <c r="I153" s="46"/>
      <c r="J153" s="47"/>
      <c r="K153" s="46"/>
      <c r="L153" s="47">
        <f>SUM(AZ139:AZ155)</f>
        <v>654.69000000000005</v>
      </c>
    </row>
    <row r="154" spans="1:101" ht="14.25" x14ac:dyDescent="0.2">
      <c r="A154" s="52"/>
      <c r="B154" s="52" t="s">
        <v>81</v>
      </c>
      <c r="C154" s="52" t="s">
        <v>895</v>
      </c>
      <c r="D154" s="53" t="s">
        <v>317</v>
      </c>
      <c r="E154" s="54">
        <f>Source!CA41</f>
        <v>46</v>
      </c>
      <c r="F154" s="54"/>
      <c r="G154" s="54">
        <f>Source!AU41</f>
        <v>46</v>
      </c>
      <c r="H154" s="55"/>
      <c r="I154" s="56"/>
      <c r="J154" s="55"/>
      <c r="K154" s="56"/>
      <c r="L154" s="55">
        <f>SUM(BA139:BA155)</f>
        <v>334.62</v>
      </c>
    </row>
    <row r="155" spans="1:101" ht="15" x14ac:dyDescent="0.2">
      <c r="C155" s="104" t="s">
        <v>876</v>
      </c>
      <c r="D155" s="104"/>
      <c r="E155" s="104"/>
      <c r="F155" s="104"/>
      <c r="G155" s="104"/>
      <c r="H155" s="104"/>
      <c r="I155" s="105">
        <f>IF(E139&lt;&gt;0,K155/E139, 0)</f>
        <v>92366.5</v>
      </c>
      <c r="J155" s="105"/>
      <c r="K155" s="105">
        <f>L141+L143+L147+L153+L154+L144+SUM(L151:L151)</f>
        <v>1847.3300000000002</v>
      </c>
      <c r="L155" s="105"/>
      <c r="AD155">
        <f>ROUND((Source!AT41/100)*((ROUND(SUMIF(SmtRes!AQ18:'SmtRes'!AQ23,"=1",SmtRes!AD18:'SmtRes'!AD23)*Source!I41, 2)+ROUND(SUMIF(SmtRes!AQ18:'SmtRes'!AQ23,"=1",SmtRes!AC18:'SmtRes'!AC23)*Source!I41, 2))), 2)</f>
        <v>24.83</v>
      </c>
      <c r="AE155">
        <f>ROUND((Source!AU41/100)*((ROUND(SUMIF(SmtRes!AQ18:'SmtRes'!AQ23,"=1",SmtRes!AD18:'SmtRes'!AD23)*Source!I41, 2)+ROUND(SUMIF(SmtRes!AQ18:'SmtRes'!AQ23,"=1",SmtRes!AC18:'SmtRes'!AC23)*Source!I41, 2))), 2)</f>
        <v>12.69</v>
      </c>
      <c r="AN155" s="57">
        <f>L141+L143+L147+L153+L154+L144</f>
        <v>1722.3000000000002</v>
      </c>
      <c r="AO155" s="57">
        <f>L143</f>
        <v>0.14999999999999997</v>
      </c>
      <c r="AQ155" t="s">
        <v>877</v>
      </c>
      <c r="AR155" s="57">
        <f>L141</f>
        <v>727.26</v>
      </c>
      <c r="AT155" s="57">
        <f>L144</f>
        <v>0.17</v>
      </c>
      <c r="AV155" t="s">
        <v>877</v>
      </c>
      <c r="AW155" s="57">
        <f>L147</f>
        <v>5.41</v>
      </c>
      <c r="AZ155">
        <f>Source!X41</f>
        <v>654.69000000000005</v>
      </c>
      <c r="BA155">
        <f>Source!Y41</f>
        <v>334.62</v>
      </c>
      <c r="CD155">
        <v>1</v>
      </c>
    </row>
    <row r="156" spans="1:101" ht="28.5" x14ac:dyDescent="0.2">
      <c r="A156" s="41" t="s">
        <v>91</v>
      </c>
      <c r="B156" s="43" t="s">
        <v>898</v>
      </c>
      <c r="C156" s="43" t="str">
        <f>Source!G43</f>
        <v>Демонтаж навесного оформления (жалюзи)</v>
      </c>
      <c r="D156" s="44" t="str">
        <f>Source!H43</f>
        <v>10 ШТ</v>
      </c>
      <c r="E156" s="45">
        <f>Source!K43</f>
        <v>0.1</v>
      </c>
      <c r="F156" s="45"/>
      <c r="G156" s="45">
        <f>Source!I43</f>
        <v>0.1</v>
      </c>
      <c r="H156" s="47"/>
      <c r="I156" s="46"/>
      <c r="J156" s="47"/>
      <c r="K156" s="46"/>
      <c r="L156" s="47"/>
    </row>
    <row r="157" spans="1:101" ht="25.5" x14ac:dyDescent="0.2">
      <c r="B157" s="48" t="s">
        <v>787</v>
      </c>
      <c r="C157" s="106" t="s">
        <v>864</v>
      </c>
      <c r="D157" s="106"/>
      <c r="E157" s="106"/>
      <c r="F157" s="106"/>
      <c r="G157" s="106"/>
      <c r="H157" s="106"/>
      <c r="I157" s="106"/>
      <c r="J157" s="106"/>
      <c r="K157" s="106"/>
      <c r="L157" s="106"/>
    </row>
    <row r="158" spans="1:101" ht="25.5" x14ac:dyDescent="0.2">
      <c r="B158" s="48" t="s">
        <v>796</v>
      </c>
      <c r="C158" s="106" t="s">
        <v>899</v>
      </c>
      <c r="D158" s="106"/>
      <c r="E158" s="106"/>
      <c r="F158" s="106"/>
      <c r="G158" s="106"/>
      <c r="H158" s="106"/>
      <c r="I158" s="106"/>
      <c r="J158" s="106"/>
      <c r="K158" s="106"/>
      <c r="L158" s="106"/>
    </row>
    <row r="159" spans="1:101" ht="63.75" x14ac:dyDescent="0.2">
      <c r="C159" s="108" t="s">
        <v>900</v>
      </c>
      <c r="D159" s="108"/>
      <c r="E159" s="108"/>
      <c r="F159" s="108"/>
      <c r="CW159" s="49" t="s">
        <v>900</v>
      </c>
    </row>
    <row r="160" spans="1:101" ht="15" x14ac:dyDescent="0.2">
      <c r="A160" s="42"/>
      <c r="B160" s="45">
        <v>1</v>
      </c>
      <c r="C160" s="42" t="s">
        <v>867</v>
      </c>
      <c r="D160" s="44" t="s">
        <v>565</v>
      </c>
      <c r="E160" s="50"/>
      <c r="F160" s="45"/>
      <c r="G160" s="45">
        <f>Source!U43</f>
        <v>0.1512</v>
      </c>
      <c r="H160" s="45"/>
      <c r="I160" s="45"/>
      <c r="J160" s="45"/>
      <c r="K160" s="45"/>
      <c r="L160" s="51">
        <f>SUM(L161:L161)-SUMIF(CE161:CE161, 1, L161:L161)</f>
        <v>109.17</v>
      </c>
    </row>
    <row r="161" spans="1:82" ht="14.25" x14ac:dyDescent="0.2">
      <c r="A161" s="43"/>
      <c r="B161" s="43" t="s">
        <v>598</v>
      </c>
      <c r="C161" s="43" t="s">
        <v>599</v>
      </c>
      <c r="D161" s="44" t="s">
        <v>565</v>
      </c>
      <c r="E161" s="45">
        <v>2.8</v>
      </c>
      <c r="F161" s="45">
        <f>ROUND((0.35+1)*0.4,7)</f>
        <v>0.54</v>
      </c>
      <c r="G161" s="45">
        <f>SmtRes!CX24</f>
        <v>0.1512</v>
      </c>
      <c r="H161" s="47"/>
      <c r="I161" s="46"/>
      <c r="J161" s="47">
        <f>SmtRes!CZ24</f>
        <v>722.05</v>
      </c>
      <c r="K161" s="46"/>
      <c r="L161" s="47">
        <f>SmtRes!DI24</f>
        <v>109.17</v>
      </c>
    </row>
    <row r="162" spans="1:82" ht="15" hidden="1" x14ac:dyDescent="0.2">
      <c r="A162" s="42"/>
      <c r="B162" s="45">
        <v>4</v>
      </c>
      <c r="C162" s="42" t="s">
        <v>871</v>
      </c>
      <c r="D162" s="44"/>
      <c r="E162" s="50"/>
      <c r="F162" s="45"/>
      <c r="G162" s="45"/>
      <c r="H162" s="45"/>
      <c r="I162" s="45"/>
      <c r="J162" s="45"/>
      <c r="K162" s="45"/>
      <c r="L162" s="51">
        <f>SUM(L163:L166)-SUMIF(CE163:CE166, 1, L163:L166)</f>
        <v>0</v>
      </c>
    </row>
    <row r="163" spans="1:82" ht="14.25" x14ac:dyDescent="0.2">
      <c r="A163" s="43"/>
      <c r="B163" s="43" t="s">
        <v>573</v>
      </c>
      <c r="C163" s="43" t="s">
        <v>575</v>
      </c>
      <c r="D163" s="44" t="s">
        <v>576</v>
      </c>
      <c r="E163" s="45">
        <v>5.1999999999999998E-2</v>
      </c>
      <c r="F163" s="45">
        <f>ROUND(0,7)</f>
        <v>0</v>
      </c>
      <c r="G163" s="45">
        <f>SmtRes!CX25</f>
        <v>0</v>
      </c>
      <c r="H163" s="47"/>
      <c r="I163" s="46"/>
      <c r="J163" s="47">
        <f>SmtRes!CZ25</f>
        <v>6.78</v>
      </c>
      <c r="K163" s="46"/>
      <c r="L163" s="47">
        <f>SmtRes!DF25</f>
        <v>0</v>
      </c>
    </row>
    <row r="164" spans="1:82" ht="28.5" x14ac:dyDescent="0.2">
      <c r="A164" s="43"/>
      <c r="B164" s="43" t="s">
        <v>600</v>
      </c>
      <c r="C164" s="43" t="s">
        <v>602</v>
      </c>
      <c r="D164" s="44" t="s">
        <v>328</v>
      </c>
      <c r="E164" s="45">
        <v>0.02</v>
      </c>
      <c r="F164" s="45">
        <f>ROUND(0,7)</f>
        <v>0</v>
      </c>
      <c r="G164" s="45">
        <f>SmtRes!CX26</f>
        <v>0</v>
      </c>
      <c r="H164" s="47">
        <f>SmtRes!CZ26</f>
        <v>261.08999999999997</v>
      </c>
      <c r="I164" s="46">
        <f>SmtRes!AI26</f>
        <v>1.29</v>
      </c>
      <c r="J164" s="47">
        <f>ROUND(H164*I164, 2)</f>
        <v>336.81</v>
      </c>
      <c r="K164" s="46"/>
      <c r="L164" s="47">
        <f>SmtRes!DF26</f>
        <v>0</v>
      </c>
    </row>
    <row r="165" spans="1:82" ht="57" x14ac:dyDescent="0.2">
      <c r="A165" s="43"/>
      <c r="B165" s="43" t="s">
        <v>603</v>
      </c>
      <c r="C165" s="43" t="s">
        <v>605</v>
      </c>
      <c r="D165" s="44" t="s">
        <v>47</v>
      </c>
      <c r="E165" s="45">
        <v>1.3999999999999999E-4</v>
      </c>
      <c r="F165" s="45">
        <f>ROUND(0,7)</f>
        <v>0</v>
      </c>
      <c r="G165" s="45">
        <f>SmtRes!CX27</f>
        <v>0</v>
      </c>
      <c r="H165" s="47">
        <f>SmtRes!CZ27</f>
        <v>110308.96</v>
      </c>
      <c r="I165" s="46">
        <f>SmtRes!AI27</f>
        <v>1.29</v>
      </c>
      <c r="J165" s="47">
        <f>ROUND(H165*I165, 2)</f>
        <v>142298.56</v>
      </c>
      <c r="K165" s="46"/>
      <c r="L165" s="47">
        <f>SmtRes!DF27</f>
        <v>0</v>
      </c>
    </row>
    <row r="166" spans="1:82" ht="28.5" x14ac:dyDescent="0.2">
      <c r="A166" s="43"/>
      <c r="B166" s="43" t="s">
        <v>606</v>
      </c>
      <c r="C166" s="52" t="s">
        <v>608</v>
      </c>
      <c r="D166" s="53" t="s">
        <v>47</v>
      </c>
      <c r="E166" s="54">
        <v>1E-4</v>
      </c>
      <c r="F166" s="54">
        <f>ROUND(0,7)</f>
        <v>0</v>
      </c>
      <c r="G166" s="54">
        <f>SmtRes!CX28</f>
        <v>0</v>
      </c>
      <c r="H166" s="55">
        <f>SmtRes!CZ28</f>
        <v>55898.18</v>
      </c>
      <c r="I166" s="56">
        <f>SmtRes!AI28</f>
        <v>1.3</v>
      </c>
      <c r="J166" s="55">
        <f>ROUND(H166*I166, 2)</f>
        <v>72667.63</v>
      </c>
      <c r="K166" s="56"/>
      <c r="L166" s="55">
        <f>SmtRes!DF28</f>
        <v>0</v>
      </c>
    </row>
    <row r="167" spans="1:82" ht="15" x14ac:dyDescent="0.2">
      <c r="A167" s="43"/>
      <c r="B167" s="43"/>
      <c r="C167" s="58" t="s">
        <v>872</v>
      </c>
      <c r="D167" s="44"/>
      <c r="E167" s="45"/>
      <c r="F167" s="45"/>
      <c r="G167" s="45"/>
      <c r="H167" s="47"/>
      <c r="I167" s="46"/>
      <c r="J167" s="47"/>
      <c r="K167" s="46"/>
      <c r="L167" s="47">
        <f>L160+L162</f>
        <v>109.17</v>
      </c>
    </row>
    <row r="168" spans="1:82" ht="14.25" x14ac:dyDescent="0.2">
      <c r="A168" s="43"/>
      <c r="B168" s="43"/>
      <c r="C168" s="43" t="s">
        <v>873</v>
      </c>
      <c r="D168" s="44"/>
      <c r="E168" s="45"/>
      <c r="F168" s="45"/>
      <c r="G168" s="45"/>
      <c r="H168" s="47"/>
      <c r="I168" s="46"/>
      <c r="J168" s="47"/>
      <c r="K168" s="46"/>
      <c r="L168" s="47">
        <f>SUM(AR156:AR171)+SUM(AS156:AS171)+SUM(AT156:AT171)+SUM(AU156:AU171)+SUM(AV156:AV171)</f>
        <v>109.17</v>
      </c>
    </row>
    <row r="169" spans="1:82" ht="85.5" x14ac:dyDescent="0.2">
      <c r="A169" s="43"/>
      <c r="B169" s="43" t="s">
        <v>101</v>
      </c>
      <c r="C169" s="43" t="s">
        <v>901</v>
      </c>
      <c r="D169" s="44" t="s">
        <v>317</v>
      </c>
      <c r="E169" s="45">
        <f>Source!BZ43</f>
        <v>121</v>
      </c>
      <c r="F169" s="45"/>
      <c r="G169" s="45">
        <f>Source!AT43</f>
        <v>121</v>
      </c>
      <c r="H169" s="47"/>
      <c r="I169" s="46"/>
      <c r="J169" s="47"/>
      <c r="K169" s="46"/>
      <c r="L169" s="47">
        <f>SUM(AZ156:AZ171)</f>
        <v>132.1</v>
      </c>
    </row>
    <row r="170" spans="1:82" ht="85.5" x14ac:dyDescent="0.2">
      <c r="A170" s="52"/>
      <c r="B170" s="52" t="s">
        <v>102</v>
      </c>
      <c r="C170" s="52" t="s">
        <v>902</v>
      </c>
      <c r="D170" s="53" t="s">
        <v>317</v>
      </c>
      <c r="E170" s="54">
        <f>Source!CA43</f>
        <v>72</v>
      </c>
      <c r="F170" s="54"/>
      <c r="G170" s="54">
        <f>Source!AU43</f>
        <v>72</v>
      </c>
      <c r="H170" s="55"/>
      <c r="I170" s="56"/>
      <c r="J170" s="55"/>
      <c r="K170" s="56"/>
      <c r="L170" s="55">
        <f>SUM(BA156:BA171)</f>
        <v>78.599999999999994</v>
      </c>
    </row>
    <row r="171" spans="1:82" ht="15" x14ac:dyDescent="0.2">
      <c r="C171" s="104" t="s">
        <v>876</v>
      </c>
      <c r="D171" s="104"/>
      <c r="E171" s="104"/>
      <c r="F171" s="104"/>
      <c r="G171" s="104"/>
      <c r="H171" s="104"/>
      <c r="I171" s="105">
        <f>IF(E156&lt;&gt;0,K171/E156, 0)</f>
        <v>3198.7</v>
      </c>
      <c r="J171" s="105"/>
      <c r="K171" s="105">
        <f>L160+L162+L169+L170</f>
        <v>319.87</v>
      </c>
      <c r="L171" s="105"/>
      <c r="AD171">
        <f>ROUND((Source!AT43/100)*((ROUND(SUMIF(SmtRes!AQ24:'SmtRes'!AQ28,"=1",SmtRes!AD24:'SmtRes'!AD28)*Source!I43, 2)+ROUND(SUMIF(SmtRes!AQ24:'SmtRes'!AQ28,"=1",SmtRes!AC24:'SmtRes'!AC28)*Source!I43, 2))), 2)</f>
        <v>87.37</v>
      </c>
      <c r="AE171">
        <f>ROUND((Source!AU43/100)*((ROUND(SUMIF(SmtRes!AQ24:'SmtRes'!AQ28,"=1",SmtRes!AD24:'SmtRes'!AD28)*Source!I43, 2)+ROUND(SUMIF(SmtRes!AQ24:'SmtRes'!AQ28,"=1",SmtRes!AC24:'SmtRes'!AC28)*Source!I43, 2))), 2)</f>
        <v>51.99</v>
      </c>
      <c r="AN171" s="57">
        <f>L160+L162+L169+L170</f>
        <v>319.87</v>
      </c>
      <c r="AO171">
        <f>0</f>
        <v>0</v>
      </c>
      <c r="AQ171" t="s">
        <v>877</v>
      </c>
      <c r="AR171" s="57">
        <f>L160</f>
        <v>109.17</v>
      </c>
      <c r="AT171">
        <f>0</f>
        <v>0</v>
      </c>
      <c r="AV171" t="s">
        <v>877</v>
      </c>
      <c r="AW171" s="57">
        <f>L162</f>
        <v>0</v>
      </c>
      <c r="AZ171">
        <f>Source!X43</f>
        <v>132.1</v>
      </c>
      <c r="BA171">
        <f>Source!Y43</f>
        <v>78.599999999999994</v>
      </c>
      <c r="CD171">
        <v>1</v>
      </c>
    </row>
    <row r="173" spans="1:82" ht="15" x14ac:dyDescent="0.2">
      <c r="A173" s="62"/>
      <c r="B173" s="63"/>
      <c r="C173" s="101" t="s">
        <v>903</v>
      </c>
      <c r="D173" s="101"/>
      <c r="E173" s="101"/>
      <c r="F173" s="101"/>
      <c r="G173" s="101"/>
      <c r="H173" s="101"/>
      <c r="I173" s="51"/>
      <c r="J173" s="62"/>
      <c r="K173" s="64"/>
      <c r="L173" s="51">
        <f>L175+L176+L182+L186</f>
        <v>14426.460000000001</v>
      </c>
    </row>
    <row r="174" spans="1:82" ht="14.25" x14ac:dyDescent="0.2">
      <c r="A174" s="59"/>
      <c r="B174" s="61"/>
      <c r="C174" s="102" t="s">
        <v>904</v>
      </c>
      <c r="D174" s="98"/>
      <c r="E174" s="98"/>
      <c r="F174" s="98"/>
      <c r="G174" s="98"/>
      <c r="H174" s="98"/>
      <c r="I174" s="47"/>
      <c r="J174" s="59"/>
      <c r="K174" s="45"/>
      <c r="L174" s="47"/>
    </row>
    <row r="175" spans="1:82" ht="14.25" x14ac:dyDescent="0.2">
      <c r="A175" s="59"/>
      <c r="B175" s="61"/>
      <c r="C175" s="98" t="s">
        <v>905</v>
      </c>
      <c r="D175" s="98"/>
      <c r="E175" s="98"/>
      <c r="F175" s="98"/>
      <c r="G175" s="98"/>
      <c r="H175" s="98"/>
      <c r="I175" s="47"/>
      <c r="J175" s="59"/>
      <c r="K175" s="45"/>
      <c r="L175" s="47">
        <f>SUM(AR63:AR171)</f>
        <v>14181.85</v>
      </c>
    </row>
    <row r="176" spans="1:82" ht="14.25" hidden="1" x14ac:dyDescent="0.2">
      <c r="A176" s="59"/>
      <c r="B176" s="61"/>
      <c r="C176" s="98" t="s">
        <v>906</v>
      </c>
      <c r="D176" s="98"/>
      <c r="E176" s="98"/>
      <c r="F176" s="98"/>
      <c r="G176" s="98"/>
      <c r="H176" s="98"/>
      <c r="I176" s="47"/>
      <c r="J176" s="59"/>
      <c r="K176" s="45"/>
      <c r="L176" s="47">
        <f>L178+L181+L180</f>
        <v>114.17</v>
      </c>
    </row>
    <row r="177" spans="1:12" ht="14.25" hidden="1" x14ac:dyDescent="0.2">
      <c r="A177" s="59"/>
      <c r="B177" s="61"/>
      <c r="C177" s="102" t="s">
        <v>907</v>
      </c>
      <c r="D177" s="98"/>
      <c r="E177" s="98"/>
      <c r="F177" s="98"/>
      <c r="G177" s="98"/>
      <c r="H177" s="98"/>
      <c r="I177" s="47"/>
      <c r="J177" s="59"/>
      <c r="K177" s="45"/>
      <c r="L177" s="47"/>
    </row>
    <row r="178" spans="1:12" ht="14.25" x14ac:dyDescent="0.2">
      <c r="A178" s="59"/>
      <c r="B178" s="61"/>
      <c r="C178" s="98" t="s">
        <v>906</v>
      </c>
      <c r="D178" s="98"/>
      <c r="E178" s="98"/>
      <c r="F178" s="98"/>
      <c r="G178" s="98"/>
      <c r="H178" s="98"/>
      <c r="I178" s="47"/>
      <c r="J178" s="59"/>
      <c r="K178" s="45"/>
      <c r="L178" s="47">
        <f>SUM(AO63:AO171)</f>
        <v>9.710000000000008</v>
      </c>
    </row>
    <row r="179" spans="1:12" ht="14.25" hidden="1" x14ac:dyDescent="0.2">
      <c r="A179" s="59"/>
      <c r="B179" s="61"/>
      <c r="C179" s="102" t="s">
        <v>908</v>
      </c>
      <c r="D179" s="98"/>
      <c r="E179" s="98"/>
      <c r="F179" s="98"/>
      <c r="G179" s="98"/>
      <c r="H179" s="98"/>
      <c r="I179" s="47"/>
      <c r="J179" s="59"/>
      <c r="K179" s="45"/>
      <c r="L179" s="47"/>
    </row>
    <row r="180" spans="1:12" ht="14.25" x14ac:dyDescent="0.2">
      <c r="A180" s="59"/>
      <c r="B180" s="61"/>
      <c r="C180" s="98" t="s">
        <v>928</v>
      </c>
      <c r="D180" s="98"/>
      <c r="E180" s="98"/>
      <c r="F180" s="98"/>
      <c r="G180" s="98"/>
      <c r="H180" s="98"/>
      <c r="I180" s="47"/>
      <c r="J180" s="59"/>
      <c r="K180" s="45"/>
      <c r="L180" s="47">
        <f>SUM(AT63:AT171)</f>
        <v>104.46</v>
      </c>
    </row>
    <row r="181" spans="1:12" ht="14.25" hidden="1" x14ac:dyDescent="0.2">
      <c r="A181" s="59"/>
      <c r="B181" s="61"/>
      <c r="C181" s="98" t="s">
        <v>909</v>
      </c>
      <c r="D181" s="98"/>
      <c r="E181" s="98"/>
      <c r="F181" s="98"/>
      <c r="G181" s="98"/>
      <c r="H181" s="98"/>
      <c r="I181" s="47"/>
      <c r="J181" s="59"/>
      <c r="K181" s="45"/>
      <c r="L181" s="47">
        <f>SUM(AV63:AV171)</f>
        <v>0</v>
      </c>
    </row>
    <row r="182" spans="1:12" ht="14.25" x14ac:dyDescent="0.2">
      <c r="A182" s="59"/>
      <c r="B182" s="61"/>
      <c r="C182" s="98" t="s">
        <v>910</v>
      </c>
      <c r="D182" s="98"/>
      <c r="E182" s="98"/>
      <c r="F182" s="98"/>
      <c r="G182" s="98"/>
      <c r="H182" s="98"/>
      <c r="I182" s="47"/>
      <c r="J182" s="59"/>
      <c r="K182" s="45"/>
      <c r="L182" s="47">
        <f>L184+L185</f>
        <v>130.44</v>
      </c>
    </row>
    <row r="183" spans="1:12" ht="14.25" x14ac:dyDescent="0.2">
      <c r="A183" s="59"/>
      <c r="B183" s="61"/>
      <c r="C183" s="102" t="s">
        <v>907</v>
      </c>
      <c r="D183" s="98"/>
      <c r="E183" s="98"/>
      <c r="F183" s="98"/>
      <c r="G183" s="98"/>
      <c r="H183" s="98"/>
      <c r="I183" s="47"/>
      <c r="J183" s="59"/>
      <c r="K183" s="45"/>
      <c r="L183" s="47"/>
    </row>
    <row r="184" spans="1:12" ht="14.25" x14ac:dyDescent="0.2">
      <c r="A184" s="59"/>
      <c r="B184" s="61"/>
      <c r="C184" s="98" t="s">
        <v>911</v>
      </c>
      <c r="D184" s="98"/>
      <c r="E184" s="98"/>
      <c r="F184" s="98"/>
      <c r="G184" s="98"/>
      <c r="H184" s="98"/>
      <c r="I184" s="47"/>
      <c r="J184" s="59"/>
      <c r="K184" s="45"/>
      <c r="L184" s="47">
        <f>SUM(AW63:AW171)-SUM(BK63:BK171)</f>
        <v>130.44</v>
      </c>
    </row>
    <row r="185" spans="1:12" ht="14.25" hidden="1" x14ac:dyDescent="0.2">
      <c r="A185" s="59"/>
      <c r="B185" s="61"/>
      <c r="C185" s="98" t="s">
        <v>912</v>
      </c>
      <c r="D185" s="98"/>
      <c r="E185" s="98"/>
      <c r="F185" s="98"/>
      <c r="G185" s="98"/>
      <c r="H185" s="98"/>
      <c r="I185" s="47"/>
      <c r="J185" s="59"/>
      <c r="K185" s="45"/>
      <c r="L185" s="47">
        <f>SUM(BC63:BC171)</f>
        <v>0</v>
      </c>
    </row>
    <row r="186" spans="1:12" ht="14.25" hidden="1" x14ac:dyDescent="0.2">
      <c r="A186" s="59"/>
      <c r="B186" s="61"/>
      <c r="C186" s="98" t="s">
        <v>913</v>
      </c>
      <c r="D186" s="98"/>
      <c r="E186" s="98"/>
      <c r="F186" s="98"/>
      <c r="G186" s="98"/>
      <c r="H186" s="98"/>
      <c r="I186" s="47"/>
      <c r="J186" s="59"/>
      <c r="K186" s="45"/>
      <c r="L186" s="47">
        <f>SUM(BB63:BB171)</f>
        <v>0</v>
      </c>
    </row>
    <row r="187" spans="1:12" ht="14.25" x14ac:dyDescent="0.2">
      <c r="A187" s="59"/>
      <c r="B187" s="61"/>
      <c r="C187" s="98" t="s">
        <v>914</v>
      </c>
      <c r="D187" s="98"/>
      <c r="E187" s="98"/>
      <c r="F187" s="98"/>
      <c r="G187" s="98"/>
      <c r="H187" s="98"/>
      <c r="I187" s="47"/>
      <c r="J187" s="59"/>
      <c r="K187" s="45"/>
      <c r="L187" s="47">
        <f>SUM(AR63:AR171)+SUM(AT63:AT171)+SUM(AV63:AV171)</f>
        <v>14286.31</v>
      </c>
    </row>
    <row r="188" spans="1:12" ht="14.25" x14ac:dyDescent="0.2">
      <c r="A188" s="59"/>
      <c r="B188" s="61"/>
      <c r="C188" s="98" t="s">
        <v>915</v>
      </c>
      <c r="D188" s="98"/>
      <c r="E188" s="98"/>
      <c r="F188" s="98"/>
      <c r="G188" s="98"/>
      <c r="H188" s="98"/>
      <c r="I188" s="47"/>
      <c r="J188" s="59"/>
      <c r="K188" s="45"/>
      <c r="L188" s="47">
        <f>SUM(AZ63:AZ171)</f>
        <v>12890.41</v>
      </c>
    </row>
    <row r="189" spans="1:12" ht="14.25" x14ac:dyDescent="0.2">
      <c r="A189" s="59"/>
      <c r="B189" s="61"/>
      <c r="C189" s="98" t="s">
        <v>916</v>
      </c>
      <c r="D189" s="98"/>
      <c r="E189" s="98"/>
      <c r="F189" s="98"/>
      <c r="G189" s="98"/>
      <c r="H189" s="98"/>
      <c r="I189" s="47"/>
      <c r="J189" s="59"/>
      <c r="K189" s="45"/>
      <c r="L189" s="47">
        <f>SUM(BA63:BA171)</f>
        <v>6681.43</v>
      </c>
    </row>
    <row r="190" spans="1:12" ht="14.25" hidden="1" x14ac:dyDescent="0.2">
      <c r="A190" s="59"/>
      <c r="B190" s="61"/>
      <c r="C190" s="98" t="s">
        <v>917</v>
      </c>
      <c r="D190" s="98"/>
      <c r="E190" s="98"/>
      <c r="F190" s="98"/>
      <c r="G190" s="98"/>
      <c r="H190" s="98"/>
      <c r="I190" s="47"/>
      <c r="J190" s="59"/>
      <c r="K190" s="45"/>
      <c r="L190" s="47">
        <f>L192+L193</f>
        <v>0</v>
      </c>
    </row>
    <row r="191" spans="1:12" ht="14.25" hidden="1" x14ac:dyDescent="0.2">
      <c r="A191" s="59"/>
      <c r="B191" s="61"/>
      <c r="C191" s="102" t="s">
        <v>904</v>
      </c>
      <c r="D191" s="98"/>
      <c r="E191" s="98"/>
      <c r="F191" s="98"/>
      <c r="G191" s="98"/>
      <c r="H191" s="98"/>
      <c r="I191" s="47"/>
      <c r="J191" s="59"/>
      <c r="K191" s="45"/>
      <c r="L191" s="47"/>
    </row>
    <row r="192" spans="1:12" ht="14.25" hidden="1" x14ac:dyDescent="0.2">
      <c r="A192" s="59"/>
      <c r="B192" s="61"/>
      <c r="C192" s="98" t="s">
        <v>918</v>
      </c>
      <c r="D192" s="98"/>
      <c r="E192" s="98"/>
      <c r="F192" s="98"/>
      <c r="G192" s="98"/>
      <c r="H192" s="98"/>
      <c r="I192" s="47"/>
      <c r="J192" s="59"/>
      <c r="K192" s="45"/>
      <c r="L192" s="47">
        <f>SUM(BK63:BK171)</f>
        <v>0</v>
      </c>
    </row>
    <row r="193" spans="1:12" ht="14.25" hidden="1" x14ac:dyDescent="0.2">
      <c r="A193" s="59"/>
      <c r="B193" s="61"/>
      <c r="C193" s="98" t="s">
        <v>919</v>
      </c>
      <c r="D193" s="98"/>
      <c r="E193" s="98"/>
      <c r="F193" s="98"/>
      <c r="G193" s="98"/>
      <c r="H193" s="98"/>
      <c r="I193" s="47"/>
      <c r="J193" s="59"/>
      <c r="K193" s="45"/>
      <c r="L193" s="47">
        <f>SUM(BD63:BD171)</f>
        <v>0</v>
      </c>
    </row>
    <row r="194" spans="1:12" ht="14.25" hidden="1" x14ac:dyDescent="0.2">
      <c r="A194" s="59"/>
      <c r="B194" s="61"/>
      <c r="C194" s="98" t="s">
        <v>920</v>
      </c>
      <c r="D194" s="98"/>
      <c r="E194" s="98"/>
      <c r="F194" s="98"/>
      <c r="G194" s="98"/>
      <c r="H194" s="98"/>
      <c r="I194" s="47"/>
      <c r="J194" s="59"/>
      <c r="K194" s="45"/>
      <c r="L194" s="47"/>
    </row>
    <row r="195" spans="1:12" ht="14.25" hidden="1" x14ac:dyDescent="0.2">
      <c r="A195" s="59"/>
      <c r="B195" s="61"/>
      <c r="C195" s="98" t="s">
        <v>920</v>
      </c>
      <c r="D195" s="98"/>
      <c r="E195" s="98"/>
      <c r="F195" s="98"/>
      <c r="G195" s="98"/>
      <c r="H195" s="98"/>
      <c r="I195" s="47"/>
      <c r="J195" s="59"/>
      <c r="K195" s="45"/>
      <c r="L195" s="47">
        <f>SUM(BQ63:BQ171)</f>
        <v>0</v>
      </c>
    </row>
    <row r="196" spans="1:12" ht="14.25" hidden="1" x14ac:dyDescent="0.2">
      <c r="A196" s="59"/>
      <c r="B196" s="61"/>
      <c r="C196" s="98" t="s">
        <v>921</v>
      </c>
      <c r="D196" s="98"/>
      <c r="E196" s="98"/>
      <c r="F196" s="98"/>
      <c r="G196" s="98"/>
      <c r="H196" s="98"/>
      <c r="I196" s="47"/>
      <c r="J196" s="59"/>
      <c r="K196" s="45"/>
      <c r="L196" s="47">
        <f>SUM(BO63:BO171)</f>
        <v>0</v>
      </c>
    </row>
    <row r="197" spans="1:12" ht="15" x14ac:dyDescent="0.2">
      <c r="A197" s="62"/>
      <c r="B197" s="63"/>
      <c r="C197" s="101" t="s">
        <v>922</v>
      </c>
      <c r="D197" s="101"/>
      <c r="E197" s="101"/>
      <c r="F197" s="101"/>
      <c r="G197" s="101"/>
      <c r="H197" s="101"/>
      <c r="I197" s="51"/>
      <c r="J197" s="62"/>
      <c r="K197" s="64"/>
      <c r="L197" s="51">
        <f>L173+L188+L189+L190+L195+L196</f>
        <v>33998.300000000003</v>
      </c>
    </row>
    <row r="198" spans="1:12" ht="14.25" x14ac:dyDescent="0.2">
      <c r="A198" s="59"/>
      <c r="B198" s="61"/>
      <c r="C198" s="102" t="s">
        <v>923</v>
      </c>
      <c r="D198" s="98"/>
      <c r="E198" s="98"/>
      <c r="F198" s="98"/>
      <c r="G198" s="98"/>
      <c r="H198" s="98"/>
      <c r="I198" s="47"/>
      <c r="J198" s="59"/>
      <c r="K198" s="45"/>
      <c r="L198" s="47"/>
    </row>
    <row r="199" spans="1:12" ht="14.25" hidden="1" x14ac:dyDescent="0.2">
      <c r="A199" s="59"/>
      <c r="B199" s="61"/>
      <c r="C199" s="98" t="s">
        <v>924</v>
      </c>
      <c r="D199" s="98"/>
      <c r="E199" s="98"/>
      <c r="F199" s="98"/>
      <c r="G199" s="98"/>
      <c r="H199" s="98"/>
      <c r="I199" s="47"/>
      <c r="J199" s="59"/>
      <c r="K199" s="45"/>
      <c r="L199" s="47">
        <f>SUM(AX63:AX171)</f>
        <v>0</v>
      </c>
    </row>
    <row r="200" spans="1:12" ht="14.25" hidden="1" x14ac:dyDescent="0.2">
      <c r="A200" s="59"/>
      <c r="B200" s="61"/>
      <c r="C200" s="98" t="s">
        <v>925</v>
      </c>
      <c r="D200" s="98"/>
      <c r="E200" s="98"/>
      <c r="F200" s="98"/>
      <c r="G200" s="98"/>
      <c r="H200" s="98"/>
      <c r="I200" s="47"/>
      <c r="J200" s="59"/>
      <c r="K200" s="45"/>
      <c r="L200" s="47">
        <f>SUM(AY63:AY171)</f>
        <v>0</v>
      </c>
    </row>
    <row r="201" spans="1:12" ht="14.25" x14ac:dyDescent="0.2">
      <c r="A201" s="59"/>
      <c r="B201" s="61"/>
      <c r="C201" s="98" t="s">
        <v>926</v>
      </c>
      <c r="D201" s="98"/>
      <c r="E201" s="98"/>
      <c r="F201" s="99"/>
      <c r="G201" s="50">
        <f>Source!F67</f>
        <v>23.395548399999999</v>
      </c>
      <c r="H201" s="59"/>
      <c r="I201" s="59"/>
      <c r="J201" s="59"/>
      <c r="K201" s="59"/>
      <c r="L201" s="59"/>
    </row>
    <row r="202" spans="1:12" ht="14.25" x14ac:dyDescent="0.2">
      <c r="A202" s="59"/>
      <c r="B202" s="61"/>
      <c r="C202" s="98" t="s">
        <v>927</v>
      </c>
      <c r="D202" s="98"/>
      <c r="E202" s="98"/>
      <c r="F202" s="99"/>
      <c r="G202" s="50">
        <f>Source!F68</f>
        <v>0.1628328</v>
      </c>
      <c r="H202" s="59"/>
      <c r="I202" s="59"/>
      <c r="J202" s="59"/>
      <c r="K202" s="59"/>
      <c r="L202" s="59"/>
    </row>
    <row r="205" spans="1:12" ht="16.5" x14ac:dyDescent="0.2">
      <c r="A205" s="107" t="s">
        <v>929</v>
      </c>
      <c r="B205" s="107"/>
      <c r="C205" s="107"/>
      <c r="D205" s="107"/>
      <c r="E205" s="107"/>
      <c r="F205" s="107"/>
      <c r="G205" s="107"/>
      <c r="H205" s="107"/>
      <c r="I205" s="107"/>
      <c r="J205" s="107"/>
      <c r="K205" s="107"/>
      <c r="L205" s="107"/>
    </row>
    <row r="206" spans="1:12" ht="42.75" x14ac:dyDescent="0.2">
      <c r="A206" s="41" t="s">
        <v>158</v>
      </c>
      <c r="B206" s="43" t="s">
        <v>930</v>
      </c>
      <c r="C206" s="43" t="str">
        <f>Source!G79</f>
        <v>Устройство стяжек: из самовыравнивающейся смеси на цементной основе, толщиной 3 мм</v>
      </c>
      <c r="D206" s="44" t="str">
        <f>Source!H79</f>
        <v>100 м2</v>
      </c>
      <c r="E206" s="45">
        <f>Source!K79</f>
        <v>0.13250000000000001</v>
      </c>
      <c r="F206" s="45"/>
      <c r="G206" s="45">
        <f>Source!I79</f>
        <v>0.13250000000000001</v>
      </c>
      <c r="H206" s="47"/>
      <c r="I206" s="46"/>
      <c r="J206" s="47"/>
      <c r="K206" s="46"/>
      <c r="L206" s="47"/>
    </row>
    <row r="207" spans="1:12" ht="25.5" x14ac:dyDescent="0.2">
      <c r="B207" s="48" t="s">
        <v>787</v>
      </c>
      <c r="C207" s="106" t="s">
        <v>864</v>
      </c>
      <c r="D207" s="106"/>
      <c r="E207" s="106"/>
      <c r="F207" s="106"/>
      <c r="G207" s="106"/>
      <c r="H207" s="106"/>
      <c r="I207" s="106"/>
      <c r="J207" s="106"/>
      <c r="K207" s="106"/>
      <c r="L207" s="106"/>
    </row>
    <row r="208" spans="1:12" ht="25.5" x14ac:dyDescent="0.2">
      <c r="B208" s="48" t="s">
        <v>799</v>
      </c>
      <c r="C208" s="106" t="s">
        <v>931</v>
      </c>
      <c r="D208" s="106"/>
      <c r="E208" s="106"/>
      <c r="F208" s="106"/>
      <c r="G208" s="106"/>
      <c r="H208" s="106"/>
      <c r="I208" s="106"/>
      <c r="J208" s="106"/>
      <c r="K208" s="106"/>
      <c r="L208" s="106"/>
    </row>
    <row r="209" spans="1:101" ht="76.5" x14ac:dyDescent="0.2">
      <c r="C209" s="108" t="s">
        <v>932</v>
      </c>
      <c r="D209" s="108"/>
      <c r="E209" s="108"/>
      <c r="F209" s="108"/>
      <c r="CW209" s="49" t="s">
        <v>932</v>
      </c>
    </row>
    <row r="210" spans="1:101" ht="15" x14ac:dyDescent="0.2">
      <c r="A210" s="42"/>
      <c r="B210" s="45">
        <v>1</v>
      </c>
      <c r="C210" s="42" t="s">
        <v>867</v>
      </c>
      <c r="D210" s="44" t="s">
        <v>565</v>
      </c>
      <c r="E210" s="50"/>
      <c r="F210" s="45"/>
      <c r="G210" s="45">
        <f>Source!U79</f>
        <v>5.3771614000000003</v>
      </c>
      <c r="H210" s="45"/>
      <c r="I210" s="45"/>
      <c r="J210" s="45"/>
      <c r="K210" s="45"/>
      <c r="L210" s="51">
        <f>SUM(L211:L211)-SUMIF(CE211:CE211, 1, L211:L211)</f>
        <v>3447.94</v>
      </c>
    </row>
    <row r="211" spans="1:101" ht="14.25" x14ac:dyDescent="0.2">
      <c r="A211" s="43"/>
      <c r="B211" s="43" t="s">
        <v>609</v>
      </c>
      <c r="C211" s="43" t="s">
        <v>610</v>
      </c>
      <c r="D211" s="44" t="s">
        <v>565</v>
      </c>
      <c r="E211" s="45">
        <v>26.14</v>
      </c>
      <c r="F211" s="45">
        <f>ROUND((0.35+1)*1.15,7)</f>
        <v>1.5525</v>
      </c>
      <c r="G211" s="45">
        <f>SmtRes!CX29</f>
        <v>5.3771614000000003</v>
      </c>
      <c r="H211" s="47"/>
      <c r="I211" s="46"/>
      <c r="J211" s="47">
        <f>SmtRes!CZ29</f>
        <v>641.22</v>
      </c>
      <c r="K211" s="46"/>
      <c r="L211" s="47">
        <f>SmtRes!DI29</f>
        <v>3447.94</v>
      </c>
    </row>
    <row r="212" spans="1:101" ht="15" x14ac:dyDescent="0.2">
      <c r="A212" s="42"/>
      <c r="B212" s="45">
        <v>2</v>
      </c>
      <c r="C212" s="42" t="s">
        <v>868</v>
      </c>
      <c r="D212" s="44"/>
      <c r="E212" s="50"/>
      <c r="F212" s="45"/>
      <c r="G212" s="45"/>
      <c r="H212" s="45"/>
      <c r="I212" s="45"/>
      <c r="J212" s="45"/>
      <c r="K212" s="45"/>
      <c r="L212" s="51">
        <f>SUM(L213:L218)-SUMIF(CE213:CE218, 1, L213:L218)</f>
        <v>9.3899999999999935</v>
      </c>
    </row>
    <row r="213" spans="1:101" ht="15" x14ac:dyDescent="0.2">
      <c r="A213" s="42"/>
      <c r="B213" s="45"/>
      <c r="C213" s="42" t="s">
        <v>870</v>
      </c>
      <c r="D213" s="44" t="s">
        <v>565</v>
      </c>
      <c r="E213" s="50"/>
      <c r="F213" s="45"/>
      <c r="G213" s="45">
        <f>Source!V79</f>
        <v>2.0123500000000002E-2</v>
      </c>
      <c r="H213" s="45"/>
      <c r="I213" s="45"/>
      <c r="J213" s="45"/>
      <c r="K213" s="45"/>
      <c r="L213" s="51">
        <f>SUMIF(CE214:CE218, 1, L214:L218)</f>
        <v>13.27</v>
      </c>
      <c r="CE213">
        <v>1</v>
      </c>
    </row>
    <row r="214" spans="1:101" ht="42.75" x14ac:dyDescent="0.2">
      <c r="A214" s="43"/>
      <c r="B214" s="43" t="s">
        <v>611</v>
      </c>
      <c r="C214" s="43" t="s">
        <v>613</v>
      </c>
      <c r="D214" s="44" t="s">
        <v>571</v>
      </c>
      <c r="E214" s="45">
        <v>7.0000000000000007E-2</v>
      </c>
      <c r="F214" s="45">
        <f>ROUND((0.35+1)*1.25,7)</f>
        <v>1.6875</v>
      </c>
      <c r="G214" s="45">
        <f>SmtRes!CX31</f>
        <v>1.5651600000000002E-2</v>
      </c>
      <c r="H214" s="47">
        <f>SmtRes!CZ31</f>
        <v>30.61</v>
      </c>
      <c r="I214" s="46">
        <f>SmtRes!AJ31</f>
        <v>1.54</v>
      </c>
      <c r="J214" s="47">
        <f>ROUND(H214*I214, 2)</f>
        <v>47.14</v>
      </c>
      <c r="K214" s="46"/>
      <c r="L214" s="47">
        <f>SmtRes!DG31</f>
        <v>0.74</v>
      </c>
    </row>
    <row r="215" spans="1:101" ht="28.5" x14ac:dyDescent="0.2">
      <c r="A215" s="43"/>
      <c r="B215" s="43" t="s">
        <v>585</v>
      </c>
      <c r="C215" s="43" t="s">
        <v>880</v>
      </c>
      <c r="D215" s="44" t="s">
        <v>565</v>
      </c>
      <c r="E215" s="45">
        <f>SmtRes!DO31*SmtRes!AT31</f>
        <v>7.0000000000000007E-2</v>
      </c>
      <c r="F215" s="45">
        <f>ROUND((0.35+1)*1.25,7)</f>
        <v>1.6875</v>
      </c>
      <c r="G215" s="45">
        <f>ROUND(E215*F215*G206, 7)</f>
        <v>1.5651600000000002E-2</v>
      </c>
      <c r="H215" s="47"/>
      <c r="I215" s="46"/>
      <c r="J215" s="47">
        <f>ROUND(SmtRes!AG31/SmtRes!DO31, 2)</f>
        <v>641.22</v>
      </c>
      <c r="K215" s="46"/>
      <c r="L215" s="47">
        <f>SmtRes!DH31</f>
        <v>10.039999999999999</v>
      </c>
      <c r="CE215">
        <v>1</v>
      </c>
    </row>
    <row r="216" spans="1:101" ht="28.5" x14ac:dyDescent="0.2">
      <c r="A216" s="43"/>
      <c r="B216" s="43" t="s">
        <v>568</v>
      </c>
      <c r="C216" s="43" t="s">
        <v>570</v>
      </c>
      <c r="D216" s="44" t="s">
        <v>571</v>
      </c>
      <c r="E216" s="45">
        <v>0.02</v>
      </c>
      <c r="F216" s="45">
        <f>ROUND((0.35+1)*1.25,7)</f>
        <v>1.6875</v>
      </c>
      <c r="G216" s="45">
        <f>SmtRes!CX32</f>
        <v>4.4719E-3</v>
      </c>
      <c r="H216" s="47"/>
      <c r="I216" s="46"/>
      <c r="J216" s="47">
        <f>SmtRes!CZ32</f>
        <v>643.29</v>
      </c>
      <c r="K216" s="46"/>
      <c r="L216" s="47">
        <f>SmtRes!DG32</f>
        <v>2.88</v>
      </c>
    </row>
    <row r="217" spans="1:101" ht="28.5" x14ac:dyDescent="0.2">
      <c r="A217" s="43"/>
      <c r="B217" s="43" t="s">
        <v>572</v>
      </c>
      <c r="C217" s="43" t="s">
        <v>869</v>
      </c>
      <c r="D217" s="44" t="s">
        <v>565</v>
      </c>
      <c r="E217" s="45">
        <f>SmtRes!DO32*SmtRes!AT32</f>
        <v>0.02</v>
      </c>
      <c r="F217" s="45">
        <f>ROUND((0.35+1)*1.25,7)</f>
        <v>1.6875</v>
      </c>
      <c r="G217" s="45">
        <f>ROUND(E217*F217*G206, 7)</f>
        <v>4.4719E-3</v>
      </c>
      <c r="H217" s="47"/>
      <c r="I217" s="46"/>
      <c r="J217" s="47">
        <f>ROUND(SmtRes!AG32/SmtRes!DO32, 2)</f>
        <v>722.05</v>
      </c>
      <c r="K217" s="46"/>
      <c r="L217" s="47">
        <f>SmtRes!DH32</f>
        <v>3.23</v>
      </c>
      <c r="CE217">
        <v>1</v>
      </c>
    </row>
    <row r="218" spans="1:101" ht="28.5" x14ac:dyDescent="0.2">
      <c r="A218" s="43"/>
      <c r="B218" s="43" t="s">
        <v>614</v>
      </c>
      <c r="C218" s="43" t="s">
        <v>616</v>
      </c>
      <c r="D218" s="44" t="s">
        <v>571</v>
      </c>
      <c r="E218" s="45">
        <v>2.8</v>
      </c>
      <c r="F218" s="45">
        <f>ROUND((0.35+1)*1.25,7)</f>
        <v>1.6875</v>
      </c>
      <c r="G218" s="45">
        <f>SmtRes!CX33</f>
        <v>0.62606249999999997</v>
      </c>
      <c r="H218" s="47">
        <f>SmtRes!CZ33</f>
        <v>6.36</v>
      </c>
      <c r="I218" s="46">
        <f>SmtRes!AJ33</f>
        <v>1.45</v>
      </c>
      <c r="J218" s="47">
        <f>ROUND(H218*I218, 2)</f>
        <v>9.2200000000000006</v>
      </c>
      <c r="K218" s="46"/>
      <c r="L218" s="47">
        <f>SmtRes!DG33</f>
        <v>5.77</v>
      </c>
    </row>
    <row r="219" spans="1:101" ht="15" x14ac:dyDescent="0.2">
      <c r="A219" s="42"/>
      <c r="B219" s="45">
        <v>4</v>
      </c>
      <c r="C219" s="42" t="s">
        <v>871</v>
      </c>
      <c r="D219" s="44"/>
      <c r="E219" s="50"/>
      <c r="F219" s="45"/>
      <c r="G219" s="45"/>
      <c r="H219" s="45"/>
      <c r="I219" s="45"/>
      <c r="J219" s="45"/>
      <c r="K219" s="45"/>
      <c r="L219" s="51">
        <f>SUM(L220:L222)-SUMIF(CE220:CE222, 1, L220:L222)</f>
        <v>11.87</v>
      </c>
    </row>
    <row r="220" spans="1:101" ht="14.25" x14ac:dyDescent="0.2">
      <c r="A220" s="43"/>
      <c r="B220" s="43" t="s">
        <v>617</v>
      </c>
      <c r="C220" s="43" t="s">
        <v>619</v>
      </c>
      <c r="D220" s="44" t="s">
        <v>620</v>
      </c>
      <c r="E220" s="45">
        <v>0.16</v>
      </c>
      <c r="F220" s="45"/>
      <c r="G220" s="45">
        <f>SmtRes!CX34</f>
        <v>2.12E-2</v>
      </c>
      <c r="H220" s="47">
        <f>SmtRes!CZ34</f>
        <v>35.71</v>
      </c>
      <c r="I220" s="46">
        <f>SmtRes!AI34</f>
        <v>1.53</v>
      </c>
      <c r="J220" s="47">
        <f>ROUND(H220*I220, 2)</f>
        <v>54.64</v>
      </c>
      <c r="K220" s="46"/>
      <c r="L220" s="47">
        <f>SmtRes!DF34</f>
        <v>1.1599999999999999</v>
      </c>
    </row>
    <row r="221" spans="1:101" ht="14.25" x14ac:dyDescent="0.2">
      <c r="A221" s="43"/>
      <c r="B221" s="43" t="s">
        <v>573</v>
      </c>
      <c r="C221" s="43" t="s">
        <v>575</v>
      </c>
      <c r="D221" s="44" t="s">
        <v>576</v>
      </c>
      <c r="E221" s="45">
        <v>0.74360000000000004</v>
      </c>
      <c r="F221" s="45"/>
      <c r="G221" s="45">
        <f>SmtRes!CX35</f>
        <v>9.8527000000000003E-2</v>
      </c>
      <c r="H221" s="47"/>
      <c r="I221" s="46"/>
      <c r="J221" s="47">
        <f>SmtRes!CZ35</f>
        <v>6.78</v>
      </c>
      <c r="K221" s="46"/>
      <c r="L221" s="47">
        <f>SmtRes!DF35</f>
        <v>0.67</v>
      </c>
    </row>
    <row r="222" spans="1:101" ht="28.5" x14ac:dyDescent="0.2">
      <c r="A222" s="43"/>
      <c r="B222" s="43" t="s">
        <v>621</v>
      </c>
      <c r="C222" s="52" t="s">
        <v>623</v>
      </c>
      <c r="D222" s="53" t="s">
        <v>185</v>
      </c>
      <c r="E222" s="54">
        <v>10</v>
      </c>
      <c r="F222" s="54"/>
      <c r="G222" s="54">
        <f>SmtRes!CX36</f>
        <v>1.325</v>
      </c>
      <c r="H222" s="55">
        <f>SmtRes!CZ36</f>
        <v>7.15</v>
      </c>
      <c r="I222" s="56">
        <f>SmtRes!AI36</f>
        <v>1.06</v>
      </c>
      <c r="J222" s="55">
        <f>ROUND(H222*I222, 2)</f>
        <v>7.58</v>
      </c>
      <c r="K222" s="56"/>
      <c r="L222" s="55">
        <f>SmtRes!DF36</f>
        <v>10.039999999999999</v>
      </c>
    </row>
    <row r="223" spans="1:101" ht="15" x14ac:dyDescent="0.2">
      <c r="A223" s="43"/>
      <c r="B223" s="43"/>
      <c r="C223" s="58" t="s">
        <v>872</v>
      </c>
      <c r="D223" s="44"/>
      <c r="E223" s="45"/>
      <c r="F223" s="45"/>
      <c r="G223" s="45"/>
      <c r="H223" s="47"/>
      <c r="I223" s="46"/>
      <c r="J223" s="47"/>
      <c r="K223" s="46"/>
      <c r="L223" s="47">
        <f>L210+L212+L213+L219</f>
        <v>3482.47</v>
      </c>
    </row>
    <row r="224" spans="1:101" ht="71.25" x14ac:dyDescent="0.2">
      <c r="A224" s="41" t="s">
        <v>933</v>
      </c>
      <c r="B224" s="43" t="str">
        <f>Source!F80</f>
        <v>04.3.02.01-0413</v>
      </c>
      <c r="C224" s="43" t="str">
        <f>Source!G80</f>
        <v>Смеси сухие наливные быстротвердеющие финишные на цементной основе для выравнивания оснований пола, расход 1,5 на 1 м2 при слое 1 мм</v>
      </c>
      <c r="D224" s="44" t="str">
        <f>Source!H80</f>
        <v>т</v>
      </c>
      <c r="E224" s="45">
        <f>SmtRes!AT37</f>
        <v>0.45</v>
      </c>
      <c r="F224" s="45"/>
      <c r="G224" s="45">
        <f>Source!I80</f>
        <v>5.9624999999999997E-2</v>
      </c>
      <c r="H224" s="47">
        <f>Source!AL80+Source!AO80+Source!AM80+Source!AN80</f>
        <v>23635.05</v>
      </c>
      <c r="I224" s="46">
        <f>IF(Source!BC80&lt;&gt; 0, Source!BC80, 1)</f>
        <v>1.38</v>
      </c>
      <c r="J224" s="47">
        <f>ROUND(H224*I224, 2)</f>
        <v>32616.37</v>
      </c>
      <c r="K224" s="46"/>
      <c r="L224" s="47">
        <f>Source!P80</f>
        <v>1944.75</v>
      </c>
      <c r="AD224">
        <f>ROUND((Source!AT80/100)*((ROUND(ROUND(Source!AO80,2)*Source!I80, 2)+ROUND(ROUND(Source!AN80,2)*Source!I80, 2))), 2)</f>
        <v>0</v>
      </c>
      <c r="AE224">
        <f>ROUND((Source!AU80/100)*((ROUND(ROUND(Source!AO80,2)*Source!I80, 2)+ROUND(ROUND(Source!AN80,2)*Source!I80, 2))), 2)</f>
        <v>0</v>
      </c>
      <c r="AN224">
        <f>L224</f>
        <v>1944.75</v>
      </c>
      <c r="AW224">
        <f>L224</f>
        <v>1944.75</v>
      </c>
      <c r="AZ224">
        <f>Source!X80</f>
        <v>0</v>
      </c>
      <c r="BA224">
        <f>Source!Y80</f>
        <v>0</v>
      </c>
      <c r="CD224">
        <v>1</v>
      </c>
    </row>
    <row r="225" spans="1:101" ht="42.75" x14ac:dyDescent="0.2">
      <c r="A225" s="41" t="s">
        <v>934</v>
      </c>
      <c r="B225" s="43" t="str">
        <f>Source!F81</f>
        <v>14.4.01.02-0012</v>
      </c>
      <c r="C225" s="43" t="str">
        <f>Source!G81</f>
        <v>Грунтовка укрепляющая, глубокого проникновения, быстросохнущая, паропроницаемая</v>
      </c>
      <c r="D225" s="44" t="str">
        <f>Source!H81</f>
        <v>кг</v>
      </c>
      <c r="E225" s="45">
        <f>SmtRes!AT38</f>
        <v>20</v>
      </c>
      <c r="F225" s="45"/>
      <c r="G225" s="45">
        <f>Source!I81</f>
        <v>2.6500000000000004</v>
      </c>
      <c r="H225" s="47">
        <f>Source!AL81+Source!AO81+Source!AM81+Source!AN81</f>
        <v>68.290000000000006</v>
      </c>
      <c r="I225" s="46">
        <f>IF(Source!BC81&lt;&gt; 0, Source!BC81, 1)</f>
        <v>1.54</v>
      </c>
      <c r="J225" s="47">
        <f>ROUND(H225*I225, 2)</f>
        <v>105.17</v>
      </c>
      <c r="K225" s="46"/>
      <c r="L225" s="47">
        <f>Source!P81</f>
        <v>278.7</v>
      </c>
      <c r="AD225">
        <f>ROUND((Source!AT81/100)*((ROUND(ROUND(Source!AO81,2)*Source!I81, 2)+ROUND(ROUND(Source!AN81,2)*Source!I81, 2))), 2)</f>
        <v>0</v>
      </c>
      <c r="AE225">
        <f>ROUND((Source!AU81/100)*((ROUND(ROUND(Source!AO81,2)*Source!I81, 2)+ROUND(ROUND(Source!AN81,2)*Source!I81, 2))), 2)</f>
        <v>0</v>
      </c>
      <c r="AN225">
        <f>L225</f>
        <v>278.7</v>
      </c>
      <c r="AW225">
        <f>L225</f>
        <v>278.7</v>
      </c>
      <c r="AZ225">
        <f>Source!X81</f>
        <v>0</v>
      </c>
      <c r="BA225">
        <f>Source!Y81</f>
        <v>0</v>
      </c>
      <c r="CD225">
        <v>1</v>
      </c>
    </row>
    <row r="226" spans="1:101" ht="14.25" x14ac:dyDescent="0.2">
      <c r="A226" s="43"/>
      <c r="B226" s="43"/>
      <c r="C226" s="43" t="s">
        <v>873</v>
      </c>
      <c r="D226" s="44"/>
      <c r="E226" s="45"/>
      <c r="F226" s="45"/>
      <c r="G226" s="45"/>
      <c r="H226" s="47"/>
      <c r="I226" s="46"/>
      <c r="J226" s="47"/>
      <c r="K226" s="46"/>
      <c r="L226" s="47">
        <f>SUM(AR206:AR229)+SUM(AS206:AS229)+SUM(AT206:AT229)+SUM(AU206:AU229)+SUM(AV206:AV229)</f>
        <v>3461.21</v>
      </c>
    </row>
    <row r="227" spans="1:101" ht="28.5" x14ac:dyDescent="0.2">
      <c r="A227" s="43"/>
      <c r="B227" s="43" t="s">
        <v>935</v>
      </c>
      <c r="C227" s="43" t="s">
        <v>882</v>
      </c>
      <c r="D227" s="44" t="s">
        <v>317</v>
      </c>
      <c r="E227" s="45">
        <f>Source!BZ79</f>
        <v>112</v>
      </c>
      <c r="F227" s="45">
        <f>ROUND(0.9,7)</f>
        <v>0.9</v>
      </c>
      <c r="G227" s="45">
        <f>Source!AT79</f>
        <v>100.8</v>
      </c>
      <c r="H227" s="47"/>
      <c r="I227" s="46"/>
      <c r="J227" s="47"/>
      <c r="K227" s="46"/>
      <c r="L227" s="47">
        <f>SUM(AZ206:AZ229)</f>
        <v>3488.9</v>
      </c>
    </row>
    <row r="228" spans="1:101" ht="28.5" x14ac:dyDescent="0.2">
      <c r="A228" s="52"/>
      <c r="B228" s="52" t="s">
        <v>936</v>
      </c>
      <c r="C228" s="52" t="s">
        <v>883</v>
      </c>
      <c r="D228" s="53" t="s">
        <v>317</v>
      </c>
      <c r="E228" s="54">
        <f>Source!CA79</f>
        <v>65</v>
      </c>
      <c r="F228" s="54">
        <f>ROUND(0.85,7)</f>
        <v>0.85</v>
      </c>
      <c r="G228" s="54">
        <f>Source!AU79</f>
        <v>55.25</v>
      </c>
      <c r="H228" s="55"/>
      <c r="I228" s="56"/>
      <c r="J228" s="55"/>
      <c r="K228" s="56"/>
      <c r="L228" s="55">
        <f>SUM(BA206:BA229)</f>
        <v>1912.32</v>
      </c>
    </row>
    <row r="229" spans="1:101" ht="15" x14ac:dyDescent="0.2">
      <c r="C229" s="104" t="s">
        <v>876</v>
      </c>
      <c r="D229" s="104"/>
      <c r="E229" s="104"/>
      <c r="F229" s="104"/>
      <c r="G229" s="104"/>
      <c r="H229" s="104"/>
      <c r="I229" s="105">
        <f>IF(E206&lt;&gt;0,K229/E206, 0)</f>
        <v>83827.471698113193</v>
      </c>
      <c r="J229" s="105"/>
      <c r="K229" s="105">
        <f>L210+L212+L219+L227+L228+L213+SUM(L224:L225)</f>
        <v>11107.14</v>
      </c>
      <c r="L229" s="105"/>
      <c r="AD229">
        <f>ROUND((Source!AT79/100)*((ROUND(SUMIF(SmtRes!AQ29:'SmtRes'!AQ38,"=1",SmtRes!AD29:'SmtRes'!AD38)*Source!I79, 2)+ROUND(SUMIF(SmtRes!AQ29:'SmtRes'!AQ38,"=1",SmtRes!AC29:'SmtRes'!AC38)*Source!I79, 2))), 2)</f>
        <v>267.70999999999998</v>
      </c>
      <c r="AE229">
        <f>ROUND((Source!AU79/100)*((ROUND(SUMIF(SmtRes!AQ29:'SmtRes'!AQ38,"=1",SmtRes!AD29:'SmtRes'!AD38)*Source!I79, 2)+ROUND(SUMIF(SmtRes!AQ29:'SmtRes'!AQ38,"=1",SmtRes!AC29:'SmtRes'!AC38)*Source!I79, 2))), 2)</f>
        <v>146.74</v>
      </c>
      <c r="AN229" s="57">
        <f>L210+L212+L219+L227+L228+L213</f>
        <v>8883.69</v>
      </c>
      <c r="AO229" s="57">
        <f>L212</f>
        <v>9.3899999999999935</v>
      </c>
      <c r="AQ229" t="s">
        <v>877</v>
      </c>
      <c r="AR229" s="57">
        <f>L210</f>
        <v>3447.94</v>
      </c>
      <c r="AT229" s="57">
        <f>L213</f>
        <v>13.27</v>
      </c>
      <c r="AV229" t="s">
        <v>877</v>
      </c>
      <c r="AW229" s="57">
        <f>L219</f>
        <v>11.87</v>
      </c>
      <c r="AZ229">
        <f>Source!X79</f>
        <v>3488.9</v>
      </c>
      <c r="BA229">
        <f>Source!Y79</f>
        <v>1912.32</v>
      </c>
      <c r="CD229">
        <v>1</v>
      </c>
    </row>
    <row r="230" spans="1:101" ht="28.5" x14ac:dyDescent="0.2">
      <c r="A230" s="41" t="s">
        <v>178</v>
      </c>
      <c r="B230" s="43" t="s">
        <v>937</v>
      </c>
      <c r="C230" s="43" t="str">
        <f>Source!G82</f>
        <v>Устройство покрытий: из досок ламинированных замковым способом</v>
      </c>
      <c r="D230" s="44" t="str">
        <f>Source!H82</f>
        <v>100 м2</v>
      </c>
      <c r="E230" s="45">
        <f>Source!K82</f>
        <v>0.13250000000000001</v>
      </c>
      <c r="F230" s="45"/>
      <c r="G230" s="45">
        <f>Source!I82</f>
        <v>0.13250000000000001</v>
      </c>
      <c r="H230" s="47"/>
      <c r="I230" s="46"/>
      <c r="J230" s="47"/>
      <c r="K230" s="46"/>
      <c r="L230" s="47"/>
    </row>
    <row r="231" spans="1:101" ht="25.5" x14ac:dyDescent="0.2">
      <c r="B231" s="48" t="s">
        <v>787</v>
      </c>
      <c r="C231" s="106" t="s">
        <v>864</v>
      </c>
      <c r="D231" s="106"/>
      <c r="E231" s="106"/>
      <c r="F231" s="106"/>
      <c r="G231" s="106"/>
      <c r="H231" s="106"/>
      <c r="I231" s="106"/>
      <c r="J231" s="106"/>
      <c r="K231" s="106"/>
      <c r="L231" s="106"/>
    </row>
    <row r="232" spans="1:101" ht="25.5" x14ac:dyDescent="0.2">
      <c r="B232" s="48" t="s">
        <v>799</v>
      </c>
      <c r="C232" s="106" t="s">
        <v>931</v>
      </c>
      <c r="D232" s="106"/>
      <c r="E232" s="106"/>
      <c r="F232" s="106"/>
      <c r="G232" s="106"/>
      <c r="H232" s="106"/>
      <c r="I232" s="106"/>
      <c r="J232" s="106"/>
      <c r="K232" s="106"/>
      <c r="L232" s="106"/>
    </row>
    <row r="233" spans="1:101" ht="76.5" x14ac:dyDescent="0.2">
      <c r="C233" s="108" t="s">
        <v>932</v>
      </c>
      <c r="D233" s="108"/>
      <c r="E233" s="108"/>
      <c r="F233" s="108"/>
      <c r="CW233" s="49" t="s">
        <v>932</v>
      </c>
    </row>
    <row r="234" spans="1:101" ht="15" x14ac:dyDescent="0.2">
      <c r="A234" s="42"/>
      <c r="B234" s="45">
        <v>1</v>
      </c>
      <c r="C234" s="42" t="s">
        <v>867</v>
      </c>
      <c r="D234" s="44" t="s">
        <v>565</v>
      </c>
      <c r="E234" s="50"/>
      <c r="F234" s="45"/>
      <c r="G234" s="45">
        <f>Source!U82</f>
        <v>4.6386759</v>
      </c>
      <c r="H234" s="45"/>
      <c r="I234" s="45"/>
      <c r="J234" s="45"/>
      <c r="K234" s="45"/>
      <c r="L234" s="51">
        <f>SUM(L235:L235)-SUMIF(CE235:CE235, 1, L235:L235)</f>
        <v>2938.37</v>
      </c>
    </row>
    <row r="235" spans="1:101" ht="14.25" x14ac:dyDescent="0.2">
      <c r="A235" s="43"/>
      <c r="B235" s="43" t="s">
        <v>609</v>
      </c>
      <c r="C235" s="43" t="s">
        <v>610</v>
      </c>
      <c r="D235" s="44" t="s">
        <v>565</v>
      </c>
      <c r="E235" s="45">
        <v>22.55</v>
      </c>
      <c r="F235" s="45">
        <f>ROUND((0.35+1)*1.15,7)</f>
        <v>1.5525</v>
      </c>
      <c r="G235" s="45">
        <f>SmtRes!CX39</f>
        <v>4.6386759</v>
      </c>
      <c r="H235" s="47"/>
      <c r="I235" s="46"/>
      <c r="J235" s="47">
        <f>SmtRes!CZ39</f>
        <v>633.45000000000005</v>
      </c>
      <c r="K235" s="46"/>
      <c r="L235" s="47">
        <f>SmtRes!DI39</f>
        <v>2938.37</v>
      </c>
    </row>
    <row r="236" spans="1:101" ht="15" hidden="1" x14ac:dyDescent="0.2">
      <c r="A236" s="42"/>
      <c r="B236" s="45">
        <v>2</v>
      </c>
      <c r="C236" s="42" t="s">
        <v>868</v>
      </c>
      <c r="D236" s="44"/>
      <c r="E236" s="50"/>
      <c r="F236" s="45"/>
      <c r="G236" s="45"/>
      <c r="H236" s="45"/>
      <c r="I236" s="45"/>
      <c r="J236" s="45"/>
      <c r="K236" s="45"/>
      <c r="L236" s="51">
        <f>SUM(L237:L237)-SUMIF(CE237:CE237, 1, L237:L237)</f>
        <v>0</v>
      </c>
    </row>
    <row r="237" spans="1:101" ht="15" hidden="1" x14ac:dyDescent="0.2">
      <c r="A237" s="42"/>
      <c r="B237" s="45"/>
      <c r="C237" s="42" t="s">
        <v>870</v>
      </c>
      <c r="D237" s="44" t="s">
        <v>565</v>
      </c>
      <c r="E237" s="50"/>
      <c r="F237" s="45"/>
      <c r="G237" s="45">
        <f>Source!V82</f>
        <v>2.2359400000000001E-2</v>
      </c>
      <c r="H237" s="45"/>
      <c r="I237" s="45"/>
      <c r="J237" s="45"/>
      <c r="K237" s="45"/>
      <c r="L237" s="51">
        <f>0</f>
        <v>0</v>
      </c>
      <c r="CE237">
        <v>1</v>
      </c>
    </row>
    <row r="238" spans="1:101" ht="15" hidden="1" x14ac:dyDescent="0.2">
      <c r="A238" s="42"/>
      <c r="B238" s="45">
        <v>4</v>
      </c>
      <c r="C238" s="65" t="s">
        <v>871</v>
      </c>
      <c r="D238" s="53"/>
      <c r="E238" s="66"/>
      <c r="F238" s="54"/>
      <c r="G238" s="54"/>
      <c r="H238" s="54"/>
      <c r="I238" s="54"/>
      <c r="J238" s="54"/>
      <c r="K238" s="54"/>
      <c r="L238" s="67">
        <f>0</f>
        <v>0</v>
      </c>
    </row>
    <row r="239" spans="1:101" ht="15" x14ac:dyDescent="0.2">
      <c r="A239" s="43"/>
      <c r="B239" s="43"/>
      <c r="C239" s="58" t="s">
        <v>872</v>
      </c>
      <c r="D239" s="44"/>
      <c r="E239" s="45"/>
      <c r="F239" s="45"/>
      <c r="G239" s="45"/>
      <c r="H239" s="47"/>
      <c r="I239" s="46"/>
      <c r="J239" s="47"/>
      <c r="K239" s="46"/>
      <c r="L239" s="47">
        <f>L234+L236+L237+L238</f>
        <v>2938.37</v>
      </c>
    </row>
    <row r="240" spans="1:101" ht="71.25" x14ac:dyDescent="0.2">
      <c r="A240" s="41" t="s">
        <v>938</v>
      </c>
      <c r="B240" s="43" t="str">
        <f>Source!F83</f>
        <v>11.2.03.02-0004</v>
      </c>
      <c r="C240" s="43" t="str">
        <f>Source!G83</f>
        <v>Покрытие напольное ламинированное, класс износостойкости 33, класс пожарной опасности КМ3 (Г2, В2, Д3, Т2, РП2), плотность плиты 930 кг/м3, толщина 8 мм</v>
      </c>
      <c r="D240" s="44" t="str">
        <f>Source!H83</f>
        <v>м2</v>
      </c>
      <c r="E240" s="45">
        <f>SmtRes!AT43</f>
        <v>102.5</v>
      </c>
      <c r="F240" s="45"/>
      <c r="G240" s="45">
        <f>Source!I83</f>
        <v>13.581250000000001</v>
      </c>
      <c r="H240" s="47">
        <f>Source!AL83+Source!AO83+Source!AM83+Source!AN83</f>
        <v>725.62</v>
      </c>
      <c r="I240" s="46">
        <f>IF(Source!BC83&lt;&gt; 0, Source!BC83, 1)</f>
        <v>1.36</v>
      </c>
      <c r="J240" s="47">
        <f>ROUND(H240*I240, 2)</f>
        <v>986.84</v>
      </c>
      <c r="K240" s="46"/>
      <c r="L240" s="47">
        <f>Source!P83</f>
        <v>13402.52</v>
      </c>
      <c r="AD240">
        <f>ROUND((Source!AT83/100)*((ROUND(ROUND(Source!AO83,2)*Source!I83, 2)+ROUND(ROUND(Source!AN83,2)*Source!I83, 2))), 2)</f>
        <v>0</v>
      </c>
      <c r="AE240">
        <f>ROUND((Source!AU83/100)*((ROUND(ROUND(Source!AO83,2)*Source!I83, 2)+ROUND(ROUND(Source!AN83,2)*Source!I83, 2))), 2)</f>
        <v>0</v>
      </c>
      <c r="AN240">
        <f>L240</f>
        <v>13402.52</v>
      </c>
      <c r="AW240">
        <f>L240</f>
        <v>13402.52</v>
      </c>
      <c r="AZ240">
        <f>Source!X83</f>
        <v>0</v>
      </c>
      <c r="BA240">
        <f>Source!Y83</f>
        <v>0</v>
      </c>
      <c r="CD240">
        <v>1</v>
      </c>
    </row>
    <row r="241" spans="1:101" ht="14.25" x14ac:dyDescent="0.2">
      <c r="A241" s="43"/>
      <c r="B241" s="43"/>
      <c r="C241" s="43" t="s">
        <v>873</v>
      </c>
      <c r="D241" s="44"/>
      <c r="E241" s="45"/>
      <c r="F241" s="45"/>
      <c r="G241" s="45"/>
      <c r="H241" s="47"/>
      <c r="I241" s="46"/>
      <c r="J241" s="47"/>
      <c r="K241" s="46"/>
      <c r="L241" s="47">
        <f>SUM(AR230:AR244)+SUM(AS230:AS244)+SUM(AT230:AT244)+SUM(AU230:AU244)+SUM(AV230:AV244)</f>
        <v>2938.37</v>
      </c>
    </row>
    <row r="242" spans="1:101" ht="28.5" x14ac:dyDescent="0.2">
      <c r="A242" s="43"/>
      <c r="B242" s="43" t="s">
        <v>935</v>
      </c>
      <c r="C242" s="43" t="s">
        <v>882</v>
      </c>
      <c r="D242" s="44" t="s">
        <v>317</v>
      </c>
      <c r="E242" s="45">
        <f>Source!BZ82</f>
        <v>112</v>
      </c>
      <c r="F242" s="45">
        <f>ROUND(0.9,7)</f>
        <v>0.9</v>
      </c>
      <c r="G242" s="45">
        <f>Source!AT82</f>
        <v>100.8</v>
      </c>
      <c r="H242" s="47"/>
      <c r="I242" s="46"/>
      <c r="J242" s="47"/>
      <c r="K242" s="46"/>
      <c r="L242" s="47">
        <f>SUM(AZ230:AZ244)</f>
        <v>2961.88</v>
      </c>
    </row>
    <row r="243" spans="1:101" ht="28.5" x14ac:dyDescent="0.2">
      <c r="A243" s="52"/>
      <c r="B243" s="52" t="s">
        <v>936</v>
      </c>
      <c r="C243" s="52" t="s">
        <v>883</v>
      </c>
      <c r="D243" s="53" t="s">
        <v>317</v>
      </c>
      <c r="E243" s="54">
        <f>Source!CA82</f>
        <v>65</v>
      </c>
      <c r="F243" s="54">
        <f>ROUND(0.85,7)</f>
        <v>0.85</v>
      </c>
      <c r="G243" s="54">
        <f>Source!AU82</f>
        <v>55.25</v>
      </c>
      <c r="H243" s="55"/>
      <c r="I243" s="56"/>
      <c r="J243" s="55"/>
      <c r="K243" s="56"/>
      <c r="L243" s="55">
        <f>SUM(BA230:BA244)</f>
        <v>1623.45</v>
      </c>
    </row>
    <row r="244" spans="1:101" ht="15" x14ac:dyDescent="0.2">
      <c r="C244" s="104" t="s">
        <v>876</v>
      </c>
      <c r="D244" s="104"/>
      <c r="E244" s="104"/>
      <c r="F244" s="104"/>
      <c r="G244" s="104"/>
      <c r="H244" s="104"/>
      <c r="I244" s="105">
        <f>IF(E230&lt;&gt;0,K244/E230, 0)</f>
        <v>157933.7358490566</v>
      </c>
      <c r="J244" s="105"/>
      <c r="K244" s="105">
        <f>L234+L236+L238+L242+L243+L237+SUM(L240:L240)</f>
        <v>20926.22</v>
      </c>
      <c r="L244" s="105"/>
      <c r="AD244">
        <f>ROUND((Source!AT82/100)*((ROUND(SUMIF(SmtRes!AQ39:'SmtRes'!AQ44,"=1",SmtRes!AD39:'SmtRes'!AD44)*Source!I82, 2)+ROUND(SUMIF(SmtRes!AQ39:'SmtRes'!AQ44,"=1",SmtRes!AC39:'SmtRes'!AC44)*Source!I82, 2))), 2)</f>
        <v>84.6</v>
      </c>
      <c r="AE244">
        <f>ROUND((Source!AU82/100)*((ROUND(SUMIF(SmtRes!AQ39:'SmtRes'!AQ44,"=1",SmtRes!AD39:'SmtRes'!AD44)*Source!I82, 2)+ROUND(SUMIF(SmtRes!AQ39:'SmtRes'!AQ44,"=1",SmtRes!AC39:'SmtRes'!AC44)*Source!I82, 2))), 2)</f>
        <v>46.37</v>
      </c>
      <c r="AN244" s="57">
        <f>L234+L236+L238+L242+L243+L237</f>
        <v>7523.7</v>
      </c>
      <c r="AO244" s="57">
        <f>L236</f>
        <v>0</v>
      </c>
      <c r="AQ244" t="s">
        <v>877</v>
      </c>
      <c r="AR244" s="57">
        <f>L234</f>
        <v>2938.37</v>
      </c>
      <c r="AT244" s="57">
        <f>L237</f>
        <v>0</v>
      </c>
      <c r="AV244" t="s">
        <v>877</v>
      </c>
      <c r="AW244" s="57">
        <f>L238</f>
        <v>0</v>
      </c>
      <c r="AZ244">
        <f>Source!X82</f>
        <v>2961.88</v>
      </c>
      <c r="BA244">
        <f>Source!Y82</f>
        <v>1623.45</v>
      </c>
      <c r="CD244">
        <v>1</v>
      </c>
    </row>
    <row r="245" spans="1:101" ht="42.75" x14ac:dyDescent="0.2">
      <c r="A245" s="41" t="s">
        <v>187</v>
      </c>
      <c r="B245" s="43" t="s">
        <v>939</v>
      </c>
      <c r="C245" s="43" t="str">
        <f>Source!G84</f>
        <v>Устройство плинтусов поливинилхлоридных: на винтах самонарезающих</v>
      </c>
      <c r="D245" s="44" t="str">
        <f>Source!H84</f>
        <v>100 м</v>
      </c>
      <c r="E245" s="45">
        <f>Source!K84</f>
        <v>0.154</v>
      </c>
      <c r="F245" s="45"/>
      <c r="G245" s="45">
        <f>Source!I84</f>
        <v>0.154</v>
      </c>
      <c r="H245" s="47"/>
      <c r="I245" s="46"/>
      <c r="J245" s="47"/>
      <c r="K245" s="46"/>
      <c r="L245" s="47"/>
    </row>
    <row r="246" spans="1:101" ht="25.5" x14ac:dyDescent="0.2">
      <c r="B246" s="48" t="s">
        <v>787</v>
      </c>
      <c r="C246" s="106" t="s">
        <v>864</v>
      </c>
      <c r="D246" s="106"/>
      <c r="E246" s="106"/>
      <c r="F246" s="106"/>
      <c r="G246" s="106"/>
      <c r="H246" s="106"/>
      <c r="I246" s="106"/>
      <c r="J246" s="106"/>
      <c r="K246" s="106"/>
      <c r="L246" s="106"/>
    </row>
    <row r="247" spans="1:101" ht="25.5" x14ac:dyDescent="0.2">
      <c r="B247" s="48" t="s">
        <v>799</v>
      </c>
      <c r="C247" s="106" t="s">
        <v>931</v>
      </c>
      <c r="D247" s="106"/>
      <c r="E247" s="106"/>
      <c r="F247" s="106"/>
      <c r="G247" s="106"/>
      <c r="H247" s="106"/>
      <c r="I247" s="106"/>
      <c r="J247" s="106"/>
      <c r="K247" s="106"/>
      <c r="L247" s="106"/>
    </row>
    <row r="248" spans="1:101" ht="76.5" x14ac:dyDescent="0.2">
      <c r="C248" s="108" t="s">
        <v>932</v>
      </c>
      <c r="D248" s="108"/>
      <c r="E248" s="108"/>
      <c r="F248" s="108"/>
      <c r="CW248" s="49" t="s">
        <v>932</v>
      </c>
    </row>
    <row r="249" spans="1:101" ht="15" x14ac:dyDescent="0.2">
      <c r="A249" s="42"/>
      <c r="B249" s="45">
        <v>1</v>
      </c>
      <c r="C249" s="42" t="s">
        <v>867</v>
      </c>
      <c r="D249" s="44" t="s">
        <v>565</v>
      </c>
      <c r="E249" s="50"/>
      <c r="F249" s="45"/>
      <c r="G249" s="45">
        <f>Source!U84</f>
        <v>1.5970877999999999</v>
      </c>
      <c r="H249" s="45"/>
      <c r="I249" s="45"/>
      <c r="J249" s="45"/>
      <c r="K249" s="45"/>
      <c r="L249" s="51">
        <f>SUM(L250:L250)-SUMIF(CE250:CE250, 1, L250:L250)</f>
        <v>1101.54</v>
      </c>
    </row>
    <row r="250" spans="1:101" ht="14.25" x14ac:dyDescent="0.2">
      <c r="A250" s="43"/>
      <c r="B250" s="43" t="s">
        <v>628</v>
      </c>
      <c r="C250" s="43" t="s">
        <v>629</v>
      </c>
      <c r="D250" s="44" t="s">
        <v>565</v>
      </c>
      <c r="E250" s="45">
        <v>6.68</v>
      </c>
      <c r="F250" s="45">
        <f>ROUND((0.35+1)*1.15,7)</f>
        <v>1.5525</v>
      </c>
      <c r="G250" s="45">
        <f>SmtRes!CX45</f>
        <v>1.5970877999999999</v>
      </c>
      <c r="H250" s="47"/>
      <c r="I250" s="46"/>
      <c r="J250" s="47">
        <f>SmtRes!CZ45</f>
        <v>689.72</v>
      </c>
      <c r="K250" s="46"/>
      <c r="L250" s="47">
        <f>SmtRes!DI45</f>
        <v>1101.54</v>
      </c>
    </row>
    <row r="251" spans="1:101" ht="15" x14ac:dyDescent="0.2">
      <c r="A251" s="42"/>
      <c r="B251" s="45">
        <v>2</v>
      </c>
      <c r="C251" s="42" t="s">
        <v>868</v>
      </c>
      <c r="D251" s="44"/>
      <c r="E251" s="50"/>
      <c r="F251" s="45"/>
      <c r="G251" s="45"/>
      <c r="H251" s="45"/>
      <c r="I251" s="45"/>
      <c r="J251" s="45"/>
      <c r="K251" s="45"/>
      <c r="L251" s="51">
        <f>SUM(L252:L256)-SUMIF(CE252:CE256, 1, L252:L256)</f>
        <v>5.0899999999999981</v>
      </c>
    </row>
    <row r="252" spans="1:101" ht="15" x14ac:dyDescent="0.2">
      <c r="A252" s="42"/>
      <c r="B252" s="45"/>
      <c r="C252" s="42" t="s">
        <v>870</v>
      </c>
      <c r="D252" s="44" t="s">
        <v>565</v>
      </c>
      <c r="E252" s="50"/>
      <c r="F252" s="45"/>
      <c r="G252" s="45">
        <f>Source!V84</f>
        <v>9.0957E-3</v>
      </c>
      <c r="H252" s="45"/>
      <c r="I252" s="45"/>
      <c r="J252" s="45"/>
      <c r="K252" s="45"/>
      <c r="L252" s="51">
        <f>SUMIF(CE253:CE256, 1, L253:L256)</f>
        <v>6.46</v>
      </c>
      <c r="CE252">
        <v>1</v>
      </c>
    </row>
    <row r="253" spans="1:101" ht="42.75" x14ac:dyDescent="0.2">
      <c r="A253" s="43"/>
      <c r="B253" s="43" t="s">
        <v>582</v>
      </c>
      <c r="C253" s="43" t="s">
        <v>584</v>
      </c>
      <c r="D253" s="44" t="s">
        <v>571</v>
      </c>
      <c r="E253" s="45">
        <v>5.0000000000000001E-3</v>
      </c>
      <c r="F253" s="45">
        <f>ROUND((0.35+1)*1.25,7)</f>
        <v>1.6875</v>
      </c>
      <c r="G253" s="45">
        <f>SmtRes!CX47</f>
        <v>1.2994E-3</v>
      </c>
      <c r="H253" s="47">
        <f>SmtRes!CZ47</f>
        <v>37.32</v>
      </c>
      <c r="I253" s="46">
        <f>SmtRes!AJ47</f>
        <v>1.54</v>
      </c>
      <c r="J253" s="47">
        <f>ROUND(H253*I253, 2)</f>
        <v>57.47</v>
      </c>
      <c r="K253" s="46"/>
      <c r="L253" s="47">
        <f>SmtRes!DG47</f>
        <v>7.0000000000000007E-2</v>
      </c>
    </row>
    <row r="254" spans="1:101" ht="28.5" x14ac:dyDescent="0.2">
      <c r="A254" s="43"/>
      <c r="B254" s="43" t="s">
        <v>585</v>
      </c>
      <c r="C254" s="43" t="s">
        <v>880</v>
      </c>
      <c r="D254" s="44" t="s">
        <v>565</v>
      </c>
      <c r="E254" s="45">
        <f>SmtRes!DO47*SmtRes!AT47</f>
        <v>5.0000000000000001E-3</v>
      </c>
      <c r="F254" s="45">
        <f>ROUND((0.35+1)*1.25,7)</f>
        <v>1.6875</v>
      </c>
      <c r="G254" s="45">
        <f>ROUND(E254*F254*G245, 7)</f>
        <v>1.2994E-3</v>
      </c>
      <c r="H254" s="47"/>
      <c r="I254" s="46"/>
      <c r="J254" s="47">
        <f>ROUND(SmtRes!AG47/SmtRes!DO47, 2)</f>
        <v>641.22</v>
      </c>
      <c r="K254" s="46"/>
      <c r="L254" s="47">
        <f>SmtRes!DH47</f>
        <v>0.83</v>
      </c>
      <c r="CE254">
        <v>1</v>
      </c>
    </row>
    <row r="255" spans="1:101" ht="28.5" x14ac:dyDescent="0.2">
      <c r="A255" s="43"/>
      <c r="B255" s="43" t="s">
        <v>568</v>
      </c>
      <c r="C255" s="43" t="s">
        <v>570</v>
      </c>
      <c r="D255" s="44" t="s">
        <v>571</v>
      </c>
      <c r="E255" s="45">
        <v>0.03</v>
      </c>
      <c r="F255" s="45">
        <f>ROUND((0.35+1)*1.25,7)</f>
        <v>1.6875</v>
      </c>
      <c r="G255" s="45">
        <f>SmtRes!CX48</f>
        <v>7.7962999999999999E-3</v>
      </c>
      <c r="H255" s="47"/>
      <c r="I255" s="46"/>
      <c r="J255" s="47">
        <f>SmtRes!CZ48</f>
        <v>643.29</v>
      </c>
      <c r="K255" s="46"/>
      <c r="L255" s="47">
        <f>SmtRes!DG48</f>
        <v>5.0199999999999996</v>
      </c>
    </row>
    <row r="256" spans="1:101" ht="28.5" x14ac:dyDescent="0.2">
      <c r="A256" s="43"/>
      <c r="B256" s="43" t="s">
        <v>572</v>
      </c>
      <c r="C256" s="43" t="s">
        <v>869</v>
      </c>
      <c r="D256" s="44" t="s">
        <v>565</v>
      </c>
      <c r="E256" s="45">
        <f>SmtRes!DO48*SmtRes!AT48</f>
        <v>0.03</v>
      </c>
      <c r="F256" s="45">
        <f>ROUND((0.35+1)*1.25,7)</f>
        <v>1.6875</v>
      </c>
      <c r="G256" s="45">
        <f>ROUND(E256*F256*G245, 7)</f>
        <v>7.7962999999999999E-3</v>
      </c>
      <c r="H256" s="47"/>
      <c r="I256" s="46"/>
      <c r="J256" s="47">
        <f>ROUND(SmtRes!AG48/SmtRes!DO48, 2)</f>
        <v>722.05</v>
      </c>
      <c r="K256" s="46"/>
      <c r="L256" s="47">
        <f>SmtRes!DH48</f>
        <v>5.63</v>
      </c>
      <c r="CE256">
        <v>1</v>
      </c>
    </row>
    <row r="257" spans="1:82" ht="15" x14ac:dyDescent="0.2">
      <c r="A257" s="42"/>
      <c r="B257" s="45">
        <v>4</v>
      </c>
      <c r="C257" s="42" t="s">
        <v>871</v>
      </c>
      <c r="D257" s="44"/>
      <c r="E257" s="50"/>
      <c r="F257" s="45"/>
      <c r="G257" s="45"/>
      <c r="H257" s="45"/>
      <c r="I257" s="45"/>
      <c r="J257" s="45"/>
      <c r="K257" s="45"/>
      <c r="L257" s="51">
        <f>SUM(L258:L263)-SUMIF(CE258:CE263, 1, L258:L263)</f>
        <v>229.3</v>
      </c>
    </row>
    <row r="258" spans="1:82" ht="14.25" x14ac:dyDescent="0.2">
      <c r="A258" s="43"/>
      <c r="B258" s="43" t="s">
        <v>573</v>
      </c>
      <c r="C258" s="43" t="s">
        <v>575</v>
      </c>
      <c r="D258" s="44" t="s">
        <v>576</v>
      </c>
      <c r="E258" s="45">
        <v>2.5407999999999999</v>
      </c>
      <c r="F258" s="45"/>
      <c r="G258" s="45">
        <f>SmtRes!CX49</f>
        <v>0.3912832</v>
      </c>
      <c r="H258" s="47"/>
      <c r="I258" s="46"/>
      <c r="J258" s="47">
        <f>SmtRes!CZ49</f>
        <v>6.78</v>
      </c>
      <c r="K258" s="46"/>
      <c r="L258" s="47">
        <f>SmtRes!DF49</f>
        <v>2.65</v>
      </c>
    </row>
    <row r="259" spans="1:82" ht="28.5" x14ac:dyDescent="0.2">
      <c r="A259" s="43"/>
      <c r="B259" s="43" t="s">
        <v>630</v>
      </c>
      <c r="C259" s="43" t="s">
        <v>632</v>
      </c>
      <c r="D259" s="44" t="s">
        <v>328</v>
      </c>
      <c r="E259" s="45">
        <v>0.26300000000000001</v>
      </c>
      <c r="F259" s="45"/>
      <c r="G259" s="45">
        <f>SmtRes!CX50</f>
        <v>4.0502000000000003E-2</v>
      </c>
      <c r="H259" s="47">
        <f>SmtRes!CZ50</f>
        <v>174.13</v>
      </c>
      <c r="I259" s="46">
        <f>SmtRes!AI50</f>
        <v>1.29</v>
      </c>
      <c r="J259" s="47">
        <f>ROUND(H259*I259, 2)</f>
        <v>224.63</v>
      </c>
      <c r="K259" s="46"/>
      <c r="L259" s="47">
        <f>SmtRes!DF50</f>
        <v>9.1</v>
      </c>
    </row>
    <row r="260" spans="1:82" ht="71.25" x14ac:dyDescent="0.2">
      <c r="A260" s="43"/>
      <c r="B260" s="43" t="s">
        <v>633</v>
      </c>
      <c r="C260" s="43" t="s">
        <v>635</v>
      </c>
      <c r="D260" s="44" t="s">
        <v>281</v>
      </c>
      <c r="E260" s="45">
        <v>2.63</v>
      </c>
      <c r="F260" s="45"/>
      <c r="G260" s="45">
        <f>SmtRes!CX51</f>
        <v>0.40501999999999999</v>
      </c>
      <c r="H260" s="47">
        <f>SmtRes!CZ51</f>
        <v>88.86</v>
      </c>
      <c r="I260" s="46">
        <f>SmtRes!AI51</f>
        <v>1.29</v>
      </c>
      <c r="J260" s="47">
        <f>ROUND(H260*I260, 2)</f>
        <v>114.63</v>
      </c>
      <c r="K260" s="46"/>
      <c r="L260" s="47">
        <f>SmtRes!DF51</f>
        <v>46.43</v>
      </c>
    </row>
    <row r="261" spans="1:82" ht="28.5" x14ac:dyDescent="0.2">
      <c r="A261" s="43"/>
      <c r="B261" s="43" t="s">
        <v>636</v>
      </c>
      <c r="C261" s="43" t="s">
        <v>638</v>
      </c>
      <c r="D261" s="44" t="s">
        <v>281</v>
      </c>
      <c r="E261" s="45">
        <v>0.16</v>
      </c>
      <c r="F261" s="45"/>
      <c r="G261" s="45">
        <f>SmtRes!CX53</f>
        <v>2.4639999999999999E-2</v>
      </c>
      <c r="H261" s="47">
        <f>SmtRes!CZ53</f>
        <v>1815.16</v>
      </c>
      <c r="I261" s="46">
        <f>SmtRes!AI53</f>
        <v>1.06</v>
      </c>
      <c r="J261" s="47">
        <f>ROUND(H261*I261, 2)</f>
        <v>1924.07</v>
      </c>
      <c r="K261" s="46"/>
      <c r="L261" s="47">
        <f>SmtRes!DF53</f>
        <v>47.41</v>
      </c>
    </row>
    <row r="262" spans="1:82" ht="28.5" x14ac:dyDescent="0.2">
      <c r="A262" s="43"/>
      <c r="B262" s="43" t="s">
        <v>639</v>
      </c>
      <c r="C262" s="43" t="s">
        <v>641</v>
      </c>
      <c r="D262" s="44" t="s">
        <v>281</v>
      </c>
      <c r="E262" s="45">
        <v>0.4</v>
      </c>
      <c r="F262" s="45"/>
      <c r="G262" s="45">
        <f>SmtRes!CX54</f>
        <v>6.1600000000000002E-2</v>
      </c>
      <c r="H262" s="47">
        <f>SmtRes!CZ54</f>
        <v>1448.4</v>
      </c>
      <c r="I262" s="46">
        <f>SmtRes!AI54</f>
        <v>1.06</v>
      </c>
      <c r="J262" s="47">
        <f>ROUND(H262*I262, 2)</f>
        <v>1535.3</v>
      </c>
      <c r="K262" s="46"/>
      <c r="L262" s="47">
        <f>SmtRes!DF54</f>
        <v>94.57</v>
      </c>
    </row>
    <row r="263" spans="1:82" ht="28.5" x14ac:dyDescent="0.2">
      <c r="A263" s="43"/>
      <c r="B263" s="43" t="s">
        <v>642</v>
      </c>
      <c r="C263" s="52" t="s">
        <v>644</v>
      </c>
      <c r="D263" s="53" t="s">
        <v>281</v>
      </c>
      <c r="E263" s="54">
        <v>0.14000000000000001</v>
      </c>
      <c r="F263" s="54"/>
      <c r="G263" s="54">
        <f>SmtRes!CX55</f>
        <v>2.1559999999999999E-2</v>
      </c>
      <c r="H263" s="55">
        <f>SmtRes!CZ55</f>
        <v>1275.1199999999999</v>
      </c>
      <c r="I263" s="56">
        <f>SmtRes!AI55</f>
        <v>1.06</v>
      </c>
      <c r="J263" s="55">
        <f>ROUND(H263*I263, 2)</f>
        <v>1351.63</v>
      </c>
      <c r="K263" s="56"/>
      <c r="L263" s="55">
        <f>SmtRes!DF55</f>
        <v>29.14</v>
      </c>
    </row>
    <row r="264" spans="1:82" ht="15" x14ac:dyDescent="0.2">
      <c r="A264" s="43"/>
      <c r="B264" s="43"/>
      <c r="C264" s="58" t="s">
        <v>872</v>
      </c>
      <c r="D264" s="44"/>
      <c r="E264" s="45"/>
      <c r="F264" s="45"/>
      <c r="G264" s="45"/>
      <c r="H264" s="47"/>
      <c r="I264" s="46"/>
      <c r="J264" s="47"/>
      <c r="K264" s="46"/>
      <c r="L264" s="47">
        <f>L249+L251+L252+L257</f>
        <v>1342.3899999999999</v>
      </c>
    </row>
    <row r="265" spans="1:82" ht="28.5" x14ac:dyDescent="0.2">
      <c r="A265" s="41" t="s">
        <v>940</v>
      </c>
      <c r="B265" s="43" t="str">
        <f>Source!F85</f>
        <v>11.3.03.06-0001</v>
      </c>
      <c r="C265" s="43" t="str">
        <f>Source!G85</f>
        <v>Плинтус для полов из ПВХ, размеры 19х48 мм</v>
      </c>
      <c r="D265" s="44" t="str">
        <f>Source!H85</f>
        <v>м</v>
      </c>
      <c r="E265" s="45">
        <f>SmtRes!AT52</f>
        <v>101</v>
      </c>
      <c r="F265" s="45"/>
      <c r="G265" s="45">
        <f>Source!I85</f>
        <v>15.554</v>
      </c>
      <c r="H265" s="47">
        <f>Source!AL85+Source!AO85+Source!AM85+Source!AN85</f>
        <v>29.45</v>
      </c>
      <c r="I265" s="46">
        <f>IF(Source!BC85&lt;&gt; 0, Source!BC85, 1)</f>
        <v>1.06</v>
      </c>
      <c r="J265" s="47">
        <f>ROUND(H265*I265, 2)</f>
        <v>31.22</v>
      </c>
      <c r="K265" s="46"/>
      <c r="L265" s="47">
        <f>Source!P85</f>
        <v>485.6</v>
      </c>
      <c r="AD265">
        <f>ROUND((Source!AT85/100)*((ROUND(ROUND(Source!AO85,2)*Source!I85, 2)+ROUND(ROUND(Source!AN85,2)*Source!I85, 2))), 2)</f>
        <v>0</v>
      </c>
      <c r="AE265">
        <f>ROUND((Source!AU85/100)*((ROUND(ROUND(Source!AO85,2)*Source!I85, 2)+ROUND(ROUND(Source!AN85,2)*Source!I85, 2))), 2)</f>
        <v>0</v>
      </c>
      <c r="AN265">
        <f>L265</f>
        <v>485.6</v>
      </c>
      <c r="AW265">
        <f>L265</f>
        <v>485.6</v>
      </c>
      <c r="AZ265">
        <f>Source!X85</f>
        <v>0</v>
      </c>
      <c r="BA265">
        <f>Source!Y85</f>
        <v>0</v>
      </c>
      <c r="CD265">
        <v>1</v>
      </c>
    </row>
    <row r="266" spans="1:82" ht="14.25" x14ac:dyDescent="0.2">
      <c r="A266" s="43"/>
      <c r="B266" s="43"/>
      <c r="C266" s="43" t="s">
        <v>873</v>
      </c>
      <c r="D266" s="44"/>
      <c r="E266" s="45"/>
      <c r="F266" s="45"/>
      <c r="G266" s="45"/>
      <c r="H266" s="47"/>
      <c r="I266" s="46"/>
      <c r="J266" s="47"/>
      <c r="K266" s="46"/>
      <c r="L266" s="47">
        <f>SUM(AR245:AR269)+SUM(AS245:AS269)+SUM(AT245:AT269)+SUM(AU245:AU269)+SUM(AV245:AV269)</f>
        <v>1108</v>
      </c>
    </row>
    <row r="267" spans="1:82" ht="28.5" x14ac:dyDescent="0.2">
      <c r="A267" s="43"/>
      <c r="B267" s="43" t="s">
        <v>935</v>
      </c>
      <c r="C267" s="43" t="s">
        <v>882</v>
      </c>
      <c r="D267" s="44" t="s">
        <v>317</v>
      </c>
      <c r="E267" s="45">
        <f>Source!BZ84</f>
        <v>112</v>
      </c>
      <c r="F267" s="45">
        <f>ROUND(0.9,7)</f>
        <v>0.9</v>
      </c>
      <c r="G267" s="45">
        <f>Source!AT84</f>
        <v>100.8</v>
      </c>
      <c r="H267" s="47"/>
      <c r="I267" s="46"/>
      <c r="J267" s="47"/>
      <c r="K267" s="46"/>
      <c r="L267" s="47">
        <f>SUM(AZ245:AZ269)</f>
        <v>1116.8599999999999</v>
      </c>
    </row>
    <row r="268" spans="1:82" ht="28.5" x14ac:dyDescent="0.2">
      <c r="A268" s="52"/>
      <c r="B268" s="52" t="s">
        <v>936</v>
      </c>
      <c r="C268" s="52" t="s">
        <v>883</v>
      </c>
      <c r="D268" s="53" t="s">
        <v>317</v>
      </c>
      <c r="E268" s="54">
        <f>Source!CA84</f>
        <v>65</v>
      </c>
      <c r="F268" s="54">
        <f>ROUND(0.85,7)</f>
        <v>0.85</v>
      </c>
      <c r="G268" s="54">
        <f>Source!AU84</f>
        <v>55.25</v>
      </c>
      <c r="H268" s="55"/>
      <c r="I268" s="56"/>
      <c r="J268" s="55"/>
      <c r="K268" s="56"/>
      <c r="L268" s="55">
        <f>SUM(BA245:BA269)</f>
        <v>612.16999999999996</v>
      </c>
    </row>
    <row r="269" spans="1:82" ht="15" x14ac:dyDescent="0.2">
      <c r="C269" s="104" t="s">
        <v>876</v>
      </c>
      <c r="D269" s="104"/>
      <c r="E269" s="104"/>
      <c r="F269" s="104"/>
      <c r="G269" s="104"/>
      <c r="H269" s="104"/>
      <c r="I269" s="105">
        <f>IF(E245&lt;&gt;0,K269/E245, 0)</f>
        <v>23097.532467532466</v>
      </c>
      <c r="J269" s="105"/>
      <c r="K269" s="105">
        <f>L249+L251+L257+L267+L268+L252+SUM(L265:L265)</f>
        <v>3557.02</v>
      </c>
      <c r="L269" s="105"/>
      <c r="AD269">
        <f>ROUND((Source!AT84/100)*((ROUND(SUMIF(SmtRes!AQ45:'SmtRes'!AQ55,"=1",SmtRes!AD45:'SmtRes'!AD55)*Source!I84, 2)+ROUND(SUMIF(SmtRes!AQ45:'SmtRes'!AQ55,"=1",SmtRes!AC45:'SmtRes'!AC55)*Source!I84, 2))), 2)</f>
        <v>318.69</v>
      </c>
      <c r="AE269">
        <f>ROUND((Source!AU84/100)*((ROUND(SUMIF(SmtRes!AQ45:'SmtRes'!AQ55,"=1",SmtRes!AD45:'SmtRes'!AD55)*Source!I84, 2)+ROUND(SUMIF(SmtRes!AQ45:'SmtRes'!AQ55,"=1",SmtRes!AC45:'SmtRes'!AC55)*Source!I84, 2))), 2)</f>
        <v>174.68</v>
      </c>
      <c r="AN269" s="57">
        <f>L249+L251+L257+L267+L268+L252</f>
        <v>3071.42</v>
      </c>
      <c r="AO269" s="57">
        <f>L251</f>
        <v>5.0899999999999981</v>
      </c>
      <c r="AQ269" t="s">
        <v>877</v>
      </c>
      <c r="AR269" s="57">
        <f>L249</f>
        <v>1101.54</v>
      </c>
      <c r="AT269" s="57">
        <f>L252</f>
        <v>6.46</v>
      </c>
      <c r="AV269" t="s">
        <v>877</v>
      </c>
      <c r="AW269" s="57">
        <f>L257</f>
        <v>229.3</v>
      </c>
      <c r="AZ269">
        <f>Source!X84</f>
        <v>1116.8599999999999</v>
      </c>
      <c r="BA269">
        <f>Source!Y84</f>
        <v>612.16999999999996</v>
      </c>
      <c r="CD269">
        <v>1</v>
      </c>
    </row>
    <row r="270" spans="1:82" ht="28.5" x14ac:dyDescent="0.2">
      <c r="A270" s="41" t="s">
        <v>196</v>
      </c>
      <c r="B270" s="43" t="s">
        <v>941</v>
      </c>
      <c r="C270" s="43" t="str">
        <f>Source!G86</f>
        <v>Укладка металлического накладного профиля (порога)</v>
      </c>
      <c r="D270" s="44" t="str">
        <f>Source!H86</f>
        <v>100 м</v>
      </c>
      <c r="E270" s="45">
        <f>Source!K86</f>
        <v>8.0000000000000002E-3</v>
      </c>
      <c r="F270" s="45"/>
      <c r="G270" s="45">
        <f>Source!I86</f>
        <v>8.0000000000000002E-3</v>
      </c>
      <c r="H270" s="47"/>
      <c r="I270" s="46"/>
      <c r="J270" s="47"/>
      <c r="K270" s="46"/>
      <c r="L270" s="47"/>
    </row>
    <row r="271" spans="1:82" ht="25.5" x14ac:dyDescent="0.2">
      <c r="B271" s="48" t="s">
        <v>787</v>
      </c>
      <c r="C271" s="106" t="s">
        <v>864</v>
      </c>
      <c r="D271" s="106"/>
      <c r="E271" s="106"/>
      <c r="F271" s="106"/>
      <c r="G271" s="106"/>
      <c r="H271" s="106"/>
      <c r="I271" s="106"/>
      <c r="J271" s="106"/>
      <c r="K271" s="106"/>
      <c r="L271" s="106"/>
    </row>
    <row r="272" spans="1:82" ht="25.5" x14ac:dyDescent="0.2">
      <c r="B272" s="48" t="s">
        <v>799</v>
      </c>
      <c r="C272" s="106" t="s">
        <v>931</v>
      </c>
      <c r="D272" s="106"/>
      <c r="E272" s="106"/>
      <c r="F272" s="106"/>
      <c r="G272" s="106"/>
      <c r="H272" s="106"/>
      <c r="I272" s="106"/>
      <c r="J272" s="106"/>
      <c r="K272" s="106"/>
      <c r="L272" s="106"/>
    </row>
    <row r="273" spans="1:101" ht="76.5" x14ac:dyDescent="0.2">
      <c r="C273" s="108" t="s">
        <v>932</v>
      </c>
      <c r="D273" s="108"/>
      <c r="E273" s="108"/>
      <c r="F273" s="108"/>
      <c r="CW273" s="49" t="s">
        <v>932</v>
      </c>
    </row>
    <row r="274" spans="1:101" ht="15" x14ac:dyDescent="0.2">
      <c r="A274" s="42"/>
      <c r="B274" s="45">
        <v>1</v>
      </c>
      <c r="C274" s="42" t="s">
        <v>867</v>
      </c>
      <c r="D274" s="44" t="s">
        <v>565</v>
      </c>
      <c r="E274" s="50"/>
      <c r="F274" s="45"/>
      <c r="G274" s="45">
        <f>Source!U86</f>
        <v>0.20666880000000001</v>
      </c>
      <c r="H274" s="45"/>
      <c r="I274" s="45"/>
      <c r="J274" s="45"/>
      <c r="K274" s="45"/>
      <c r="L274" s="51">
        <f>SUM(L275:L275)-SUMIF(CE275:CE275, 1, L275:L275)</f>
        <v>132.52000000000001</v>
      </c>
    </row>
    <row r="275" spans="1:101" ht="14.25" x14ac:dyDescent="0.2">
      <c r="A275" s="43"/>
      <c r="B275" s="43" t="s">
        <v>609</v>
      </c>
      <c r="C275" s="43" t="s">
        <v>610</v>
      </c>
      <c r="D275" s="44" t="s">
        <v>565</v>
      </c>
      <c r="E275" s="45">
        <v>16.64</v>
      </c>
      <c r="F275" s="45">
        <f>ROUND((0.35+1)*1.15,7)</f>
        <v>1.5525</v>
      </c>
      <c r="G275" s="45">
        <f>SmtRes!CX56</f>
        <v>0.20666880000000001</v>
      </c>
      <c r="H275" s="47"/>
      <c r="I275" s="46"/>
      <c r="J275" s="47">
        <f>SmtRes!CZ56</f>
        <v>641.22</v>
      </c>
      <c r="K275" s="46"/>
      <c r="L275" s="47">
        <f>SmtRes!DI56</f>
        <v>132.52000000000001</v>
      </c>
    </row>
    <row r="276" spans="1:101" ht="15" x14ac:dyDescent="0.2">
      <c r="A276" s="42"/>
      <c r="B276" s="45">
        <v>4</v>
      </c>
      <c r="C276" s="42" t="s">
        <v>871</v>
      </c>
      <c r="D276" s="44"/>
      <c r="E276" s="50"/>
      <c r="F276" s="45"/>
      <c r="G276" s="45"/>
      <c r="H276" s="45"/>
      <c r="I276" s="45"/>
      <c r="J276" s="45"/>
      <c r="K276" s="45"/>
      <c r="L276" s="51">
        <f>SUM(L277:L278)-SUMIF(CE277:CE278, 1, L277:L278)</f>
        <v>6.51</v>
      </c>
    </row>
    <row r="277" spans="1:101" ht="14.25" x14ac:dyDescent="0.2">
      <c r="A277" s="43"/>
      <c r="B277" s="43" t="s">
        <v>573</v>
      </c>
      <c r="C277" s="43" t="s">
        <v>575</v>
      </c>
      <c r="D277" s="44" t="s">
        <v>576</v>
      </c>
      <c r="E277" s="45">
        <v>6.8760000000000003</v>
      </c>
      <c r="F277" s="45"/>
      <c r="G277" s="45">
        <f>SmtRes!CX57</f>
        <v>5.5008000000000001E-2</v>
      </c>
      <c r="H277" s="47"/>
      <c r="I277" s="46"/>
      <c r="J277" s="47">
        <f>SmtRes!CZ57</f>
        <v>6.78</v>
      </c>
      <c r="K277" s="46"/>
      <c r="L277" s="47">
        <f>SmtRes!DF57</f>
        <v>0.37</v>
      </c>
    </row>
    <row r="278" spans="1:101" ht="71.25" x14ac:dyDescent="0.2">
      <c r="A278" s="43"/>
      <c r="B278" s="43" t="s">
        <v>633</v>
      </c>
      <c r="C278" s="52" t="s">
        <v>635</v>
      </c>
      <c r="D278" s="53" t="s">
        <v>281</v>
      </c>
      <c r="E278" s="54">
        <v>6.7</v>
      </c>
      <c r="F278" s="54"/>
      <c r="G278" s="54">
        <f>SmtRes!CX58</f>
        <v>5.3600000000000002E-2</v>
      </c>
      <c r="H278" s="55">
        <f>SmtRes!CZ58</f>
        <v>88.86</v>
      </c>
      <c r="I278" s="56">
        <f>SmtRes!AI58</f>
        <v>1.29</v>
      </c>
      <c r="J278" s="55">
        <f>ROUND(H278*I278, 2)</f>
        <v>114.63</v>
      </c>
      <c r="K278" s="56"/>
      <c r="L278" s="55">
        <f>SmtRes!DF58</f>
        <v>6.14</v>
      </c>
    </row>
    <row r="279" spans="1:101" ht="15" x14ac:dyDescent="0.2">
      <c r="A279" s="43"/>
      <c r="B279" s="43"/>
      <c r="C279" s="58" t="s">
        <v>872</v>
      </c>
      <c r="D279" s="44"/>
      <c r="E279" s="45"/>
      <c r="F279" s="45"/>
      <c r="G279" s="45"/>
      <c r="H279" s="47"/>
      <c r="I279" s="46"/>
      <c r="J279" s="47"/>
      <c r="K279" s="46"/>
      <c r="L279" s="47">
        <f>L274+L276</f>
        <v>139.03</v>
      </c>
    </row>
    <row r="280" spans="1:101" ht="42.75" x14ac:dyDescent="0.2">
      <c r="A280" s="41" t="s">
        <v>942</v>
      </c>
      <c r="B280" s="43" t="str">
        <f>Source!F87</f>
        <v>09.2.03.02-0019</v>
      </c>
      <c r="C280" s="43" t="str">
        <f>Source!G87</f>
        <v>Профиль стыкоперекрывающий из алюминиевых сплавов (порожки) с покрытием, ширина 37 мм, длина 0,9 м</v>
      </c>
      <c r="D280" s="44" t="str">
        <f>Source!H87</f>
        <v>ШТ</v>
      </c>
      <c r="E280" s="45">
        <f>SmtRes!AT59</f>
        <v>125</v>
      </c>
      <c r="F280" s="45"/>
      <c r="G280" s="45">
        <f>Source!I87</f>
        <v>1</v>
      </c>
      <c r="H280" s="47">
        <f>Source!AL87+Source!AO87+Source!AM87+Source!AN87</f>
        <v>111.43</v>
      </c>
      <c r="I280" s="46">
        <f>IF(Source!BC87&lt;&gt; 0, Source!BC87, 1)</f>
        <v>1.1000000000000001</v>
      </c>
      <c r="J280" s="47">
        <f>ROUND(H280*I280, 2)</f>
        <v>122.57</v>
      </c>
      <c r="K280" s="46"/>
      <c r="L280" s="47">
        <f>Source!P87</f>
        <v>122.57</v>
      </c>
      <c r="AD280">
        <f>ROUND((Source!AT87/100)*((ROUND(ROUND(Source!AO87,2)*Source!I87, 2)+ROUND(ROUND(Source!AN87,2)*Source!I87, 2))), 2)</f>
        <v>0</v>
      </c>
      <c r="AE280">
        <f>ROUND((Source!AU87/100)*((ROUND(ROUND(Source!AO87,2)*Source!I87, 2)+ROUND(ROUND(Source!AN87,2)*Source!I87, 2))), 2)</f>
        <v>0</v>
      </c>
      <c r="AN280">
        <f>L280</f>
        <v>122.57</v>
      </c>
      <c r="AW280">
        <f>L280</f>
        <v>122.57</v>
      </c>
      <c r="AZ280">
        <f>Source!X87</f>
        <v>0</v>
      </c>
      <c r="BA280">
        <f>Source!Y87</f>
        <v>0</v>
      </c>
      <c r="CD280">
        <v>1</v>
      </c>
    </row>
    <row r="281" spans="1:101" ht="14.25" x14ac:dyDescent="0.2">
      <c r="A281" s="43"/>
      <c r="B281" s="43"/>
      <c r="C281" s="43" t="s">
        <v>873</v>
      </c>
      <c r="D281" s="44"/>
      <c r="E281" s="45"/>
      <c r="F281" s="45"/>
      <c r="G281" s="45"/>
      <c r="H281" s="47"/>
      <c r="I281" s="46"/>
      <c r="J281" s="47"/>
      <c r="K281" s="46"/>
      <c r="L281" s="47">
        <f>SUM(AR270:AR284)+SUM(AS270:AS284)+SUM(AT270:AT284)+SUM(AU270:AU284)+SUM(AV270:AV284)</f>
        <v>132.52000000000001</v>
      </c>
    </row>
    <row r="282" spans="1:101" ht="28.5" x14ac:dyDescent="0.2">
      <c r="A282" s="43"/>
      <c r="B282" s="43" t="s">
        <v>935</v>
      </c>
      <c r="C282" s="43" t="s">
        <v>882</v>
      </c>
      <c r="D282" s="44" t="s">
        <v>317</v>
      </c>
      <c r="E282" s="45">
        <f>Source!BZ86</f>
        <v>112</v>
      </c>
      <c r="F282" s="45">
        <f>ROUND(0.9,7)</f>
        <v>0.9</v>
      </c>
      <c r="G282" s="45">
        <f>Source!AT86</f>
        <v>100.8</v>
      </c>
      <c r="H282" s="47"/>
      <c r="I282" s="46"/>
      <c r="J282" s="47"/>
      <c r="K282" s="46"/>
      <c r="L282" s="47">
        <f>SUM(AZ270:AZ284)</f>
        <v>133.58000000000001</v>
      </c>
    </row>
    <row r="283" spans="1:101" ht="28.5" x14ac:dyDescent="0.2">
      <c r="A283" s="52"/>
      <c r="B283" s="52" t="s">
        <v>936</v>
      </c>
      <c r="C283" s="52" t="s">
        <v>883</v>
      </c>
      <c r="D283" s="53" t="s">
        <v>317</v>
      </c>
      <c r="E283" s="54">
        <f>Source!CA86</f>
        <v>65</v>
      </c>
      <c r="F283" s="54">
        <f>ROUND(0.85,7)</f>
        <v>0.85</v>
      </c>
      <c r="G283" s="54">
        <f>Source!AU86</f>
        <v>55.25</v>
      </c>
      <c r="H283" s="55"/>
      <c r="I283" s="56"/>
      <c r="J283" s="55"/>
      <c r="K283" s="56"/>
      <c r="L283" s="55">
        <f>SUM(BA270:BA284)</f>
        <v>73.22</v>
      </c>
    </row>
    <row r="284" spans="1:101" ht="15" x14ac:dyDescent="0.2">
      <c r="C284" s="104" t="s">
        <v>876</v>
      </c>
      <c r="D284" s="104"/>
      <c r="E284" s="104"/>
      <c r="F284" s="104"/>
      <c r="G284" s="104"/>
      <c r="H284" s="104"/>
      <c r="I284" s="105">
        <f>IF(E270&lt;&gt;0,K284/E270, 0)</f>
        <v>58550</v>
      </c>
      <c r="J284" s="105"/>
      <c r="K284" s="105">
        <f>L274+L276+L282+L283+SUM(L280:L280)</f>
        <v>468.40000000000003</v>
      </c>
      <c r="L284" s="105"/>
      <c r="AD284">
        <f>ROUND((Source!AT86/100)*((ROUND(SUMIF(SmtRes!AQ56:'SmtRes'!AQ59,"=1",SmtRes!AD56:'SmtRes'!AD59)*Source!I86, 2)+ROUND(SUMIF(SmtRes!AQ56:'SmtRes'!AQ59,"=1",SmtRes!AC56:'SmtRes'!AC59)*Source!I86, 2))), 2)</f>
        <v>5.17</v>
      </c>
      <c r="AE284">
        <f>ROUND((Source!AU86/100)*((ROUND(SUMIF(SmtRes!AQ56:'SmtRes'!AQ59,"=1",SmtRes!AD56:'SmtRes'!AD59)*Source!I86, 2)+ROUND(SUMIF(SmtRes!AQ56:'SmtRes'!AQ59,"=1",SmtRes!AC56:'SmtRes'!AC59)*Source!I86, 2))), 2)</f>
        <v>2.83</v>
      </c>
      <c r="AN284" s="57">
        <f>L274+L276+L282+L283</f>
        <v>345.83000000000004</v>
      </c>
      <c r="AO284">
        <f>0</f>
        <v>0</v>
      </c>
      <c r="AQ284" t="s">
        <v>877</v>
      </c>
      <c r="AR284" s="57">
        <f>L274</f>
        <v>132.52000000000001</v>
      </c>
      <c r="AT284">
        <f>0</f>
        <v>0</v>
      </c>
      <c r="AV284" t="s">
        <v>877</v>
      </c>
      <c r="AW284" s="57">
        <f>L276</f>
        <v>6.51</v>
      </c>
      <c r="AZ284">
        <f>Source!X86</f>
        <v>133.58000000000001</v>
      </c>
      <c r="BA284">
        <f>Source!Y86</f>
        <v>73.22</v>
      </c>
      <c r="CD284">
        <v>1</v>
      </c>
    </row>
    <row r="285" spans="1:101" ht="42.75" x14ac:dyDescent="0.2">
      <c r="A285" s="41" t="s">
        <v>205</v>
      </c>
      <c r="B285" s="43" t="s">
        <v>943</v>
      </c>
      <c r="C285" s="43" t="str">
        <f>Source!G88</f>
        <v>Устройство потолков: плитно-ячеистых по каркасу из оцинкованного профиля</v>
      </c>
      <c r="D285" s="44" t="str">
        <f>Source!H88</f>
        <v>100 м2</v>
      </c>
      <c r="E285" s="45">
        <f>Source!K88</f>
        <v>0.15390000000000001</v>
      </c>
      <c r="F285" s="45"/>
      <c r="G285" s="45">
        <f>Source!I88</f>
        <v>0.15390000000000001</v>
      </c>
      <c r="H285" s="47"/>
      <c r="I285" s="46"/>
      <c r="J285" s="47"/>
      <c r="K285" s="46"/>
      <c r="L285" s="47"/>
    </row>
    <row r="286" spans="1:101" ht="25.5" x14ac:dyDescent="0.2">
      <c r="B286" s="48" t="s">
        <v>787</v>
      </c>
      <c r="C286" s="106" t="s">
        <v>864</v>
      </c>
      <c r="D286" s="106"/>
      <c r="E286" s="106"/>
      <c r="F286" s="106"/>
      <c r="G286" s="106"/>
      <c r="H286" s="106"/>
      <c r="I286" s="106"/>
      <c r="J286" s="106"/>
      <c r="K286" s="106"/>
      <c r="L286" s="106"/>
    </row>
    <row r="287" spans="1:101" ht="25.5" x14ac:dyDescent="0.2">
      <c r="B287" s="48" t="s">
        <v>799</v>
      </c>
      <c r="C287" s="106" t="s">
        <v>931</v>
      </c>
      <c r="D287" s="106"/>
      <c r="E287" s="106"/>
      <c r="F287" s="106"/>
      <c r="G287" s="106"/>
      <c r="H287" s="106"/>
      <c r="I287" s="106"/>
      <c r="J287" s="106"/>
      <c r="K287" s="106"/>
      <c r="L287" s="106"/>
    </row>
    <row r="288" spans="1:101" ht="76.5" x14ac:dyDescent="0.2">
      <c r="C288" s="108" t="s">
        <v>932</v>
      </c>
      <c r="D288" s="108"/>
      <c r="E288" s="108"/>
      <c r="F288" s="108"/>
      <c r="CW288" s="49" t="s">
        <v>932</v>
      </c>
    </row>
    <row r="289" spans="1:83" ht="15" x14ac:dyDescent="0.2">
      <c r="A289" s="42"/>
      <c r="B289" s="45">
        <v>1</v>
      </c>
      <c r="C289" s="42" t="s">
        <v>867</v>
      </c>
      <c r="D289" s="44" t="s">
        <v>565</v>
      </c>
      <c r="E289" s="50"/>
      <c r="F289" s="45"/>
      <c r="G289" s="45">
        <f>Source!U88</f>
        <v>24.480742200000002</v>
      </c>
      <c r="H289" s="45"/>
      <c r="I289" s="45"/>
      <c r="J289" s="45"/>
      <c r="K289" s="45"/>
      <c r="L289" s="51">
        <f>SUM(L290:L290)-SUMIF(CE290:CE290, 1, L290:L290)</f>
        <v>17280.47</v>
      </c>
    </row>
    <row r="290" spans="1:83" ht="14.25" x14ac:dyDescent="0.2">
      <c r="A290" s="43"/>
      <c r="B290" s="43" t="s">
        <v>645</v>
      </c>
      <c r="C290" s="43" t="s">
        <v>646</v>
      </c>
      <c r="D290" s="44" t="s">
        <v>565</v>
      </c>
      <c r="E290" s="45">
        <v>102.46</v>
      </c>
      <c r="F290" s="45">
        <f>ROUND((0.35+1)*1.15,7)</f>
        <v>1.5525</v>
      </c>
      <c r="G290" s="45">
        <f>SmtRes!CX60</f>
        <v>24.480742200000002</v>
      </c>
      <c r="H290" s="47"/>
      <c r="I290" s="46"/>
      <c r="J290" s="47">
        <f>SmtRes!CZ60</f>
        <v>705.88</v>
      </c>
      <c r="K290" s="46"/>
      <c r="L290" s="47">
        <f>SmtRes!DI60</f>
        <v>17280.47</v>
      </c>
    </row>
    <row r="291" spans="1:83" ht="15" x14ac:dyDescent="0.2">
      <c r="A291" s="42"/>
      <c r="B291" s="45">
        <v>2</v>
      </c>
      <c r="C291" s="42" t="s">
        <v>868</v>
      </c>
      <c r="D291" s="44"/>
      <c r="E291" s="50"/>
      <c r="F291" s="45"/>
      <c r="G291" s="45"/>
      <c r="H291" s="45"/>
      <c r="I291" s="45"/>
      <c r="J291" s="45"/>
      <c r="K291" s="45"/>
      <c r="L291" s="51">
        <f>SUM(L292:L296)-SUMIF(CE292:CE296, 1, L292:L296)</f>
        <v>776.5</v>
      </c>
    </row>
    <row r="292" spans="1:83" ht="15" x14ac:dyDescent="0.2">
      <c r="A292" s="42"/>
      <c r="B292" s="45"/>
      <c r="C292" s="42" t="s">
        <v>870</v>
      </c>
      <c r="D292" s="44" t="s">
        <v>565</v>
      </c>
      <c r="E292" s="50"/>
      <c r="F292" s="45"/>
      <c r="G292" s="45">
        <f>Source!V88</f>
        <v>1.3868313999999999</v>
      </c>
      <c r="H292" s="45"/>
      <c r="I292" s="45"/>
      <c r="J292" s="45"/>
      <c r="K292" s="45"/>
      <c r="L292" s="51">
        <f>SUMIF(CE293:CE296, 1, L293:L296)</f>
        <v>985.41000000000008</v>
      </c>
      <c r="CE292">
        <v>1</v>
      </c>
    </row>
    <row r="293" spans="1:83" ht="42.75" x14ac:dyDescent="0.2">
      <c r="A293" s="43"/>
      <c r="B293" s="43" t="s">
        <v>582</v>
      </c>
      <c r="C293" s="43" t="s">
        <v>584</v>
      </c>
      <c r="D293" s="44" t="s">
        <v>571</v>
      </c>
      <c r="E293" s="45">
        <v>0.76</v>
      </c>
      <c r="F293" s="45">
        <f>ROUND((0.35+1)*1.25,7)</f>
        <v>1.6875</v>
      </c>
      <c r="G293" s="45">
        <f>SmtRes!CX62</f>
        <v>0.19737679999999999</v>
      </c>
      <c r="H293" s="47">
        <f>SmtRes!CZ62</f>
        <v>37.32</v>
      </c>
      <c r="I293" s="46">
        <f>SmtRes!AJ62</f>
        <v>1.54</v>
      </c>
      <c r="J293" s="47">
        <f>ROUND(H293*I293, 2)</f>
        <v>57.47</v>
      </c>
      <c r="K293" s="46"/>
      <c r="L293" s="47">
        <f>SmtRes!DG62</f>
        <v>11.34</v>
      </c>
    </row>
    <row r="294" spans="1:83" ht="28.5" x14ac:dyDescent="0.2">
      <c r="A294" s="43"/>
      <c r="B294" s="43" t="s">
        <v>585</v>
      </c>
      <c r="C294" s="43" t="s">
        <v>880</v>
      </c>
      <c r="D294" s="44" t="s">
        <v>565</v>
      </c>
      <c r="E294" s="45">
        <f>SmtRes!DO62*SmtRes!AT62</f>
        <v>0.76</v>
      </c>
      <c r="F294" s="45">
        <f>ROUND((0.35+1)*1.25,7)</f>
        <v>1.6875</v>
      </c>
      <c r="G294" s="45">
        <f>ROUND(E294*F294*G285, 7)</f>
        <v>0.19737679999999999</v>
      </c>
      <c r="H294" s="47"/>
      <c r="I294" s="46"/>
      <c r="J294" s="47">
        <f>ROUND(SmtRes!AG62/SmtRes!DO62, 2)</f>
        <v>641.22</v>
      </c>
      <c r="K294" s="46"/>
      <c r="L294" s="47">
        <f>SmtRes!DH62</f>
        <v>126.56</v>
      </c>
      <c r="CE294">
        <v>1</v>
      </c>
    </row>
    <row r="295" spans="1:83" ht="28.5" x14ac:dyDescent="0.2">
      <c r="A295" s="43"/>
      <c r="B295" s="43" t="s">
        <v>568</v>
      </c>
      <c r="C295" s="43" t="s">
        <v>570</v>
      </c>
      <c r="D295" s="44" t="s">
        <v>571</v>
      </c>
      <c r="E295" s="45">
        <v>4.58</v>
      </c>
      <c r="F295" s="45">
        <f>ROUND((0.35+1)*1.25,7)</f>
        <v>1.6875</v>
      </c>
      <c r="G295" s="45">
        <f>SmtRes!CX63</f>
        <v>1.1894545999999999</v>
      </c>
      <c r="H295" s="47"/>
      <c r="I295" s="46"/>
      <c r="J295" s="47">
        <f>SmtRes!CZ63</f>
        <v>643.29</v>
      </c>
      <c r="K295" s="46"/>
      <c r="L295" s="47">
        <f>SmtRes!DG63</f>
        <v>765.16</v>
      </c>
    </row>
    <row r="296" spans="1:83" ht="28.5" x14ac:dyDescent="0.2">
      <c r="A296" s="43"/>
      <c r="B296" s="43" t="s">
        <v>572</v>
      </c>
      <c r="C296" s="43" t="s">
        <v>869</v>
      </c>
      <c r="D296" s="44" t="s">
        <v>565</v>
      </c>
      <c r="E296" s="45">
        <f>SmtRes!DO63*SmtRes!AT63</f>
        <v>4.58</v>
      </c>
      <c r="F296" s="45">
        <f>ROUND((0.35+1)*1.25,7)</f>
        <v>1.6875</v>
      </c>
      <c r="G296" s="45">
        <f>ROUND(E296*F296*G285, 7)</f>
        <v>1.1894545999999999</v>
      </c>
      <c r="H296" s="47"/>
      <c r="I296" s="46"/>
      <c r="J296" s="47">
        <f>ROUND(SmtRes!AG63/SmtRes!DO63, 2)</f>
        <v>722.05</v>
      </c>
      <c r="K296" s="46"/>
      <c r="L296" s="47">
        <f>SmtRes!DH63</f>
        <v>858.85</v>
      </c>
      <c r="CE296">
        <v>1</v>
      </c>
    </row>
    <row r="297" spans="1:83" ht="15" x14ac:dyDescent="0.2">
      <c r="A297" s="42"/>
      <c r="B297" s="45">
        <v>4</v>
      </c>
      <c r="C297" s="42" t="s">
        <v>871</v>
      </c>
      <c r="D297" s="44"/>
      <c r="E297" s="50"/>
      <c r="F297" s="45"/>
      <c r="G297" s="45"/>
      <c r="H297" s="45"/>
      <c r="I297" s="45"/>
      <c r="J297" s="45"/>
      <c r="K297" s="45"/>
      <c r="L297" s="51">
        <f>SUM(L298:L298)-SUMIF(CE298:CE298, 1, L298:L298)</f>
        <v>2.9</v>
      </c>
    </row>
    <row r="298" spans="1:83" ht="14.25" x14ac:dyDescent="0.2">
      <c r="A298" s="43"/>
      <c r="B298" s="43" t="s">
        <v>573</v>
      </c>
      <c r="C298" s="52" t="s">
        <v>575</v>
      </c>
      <c r="D298" s="53" t="s">
        <v>576</v>
      </c>
      <c r="E298" s="54">
        <v>2.782</v>
      </c>
      <c r="F298" s="54"/>
      <c r="G298" s="54">
        <f>SmtRes!CX65</f>
        <v>0.42814980000000002</v>
      </c>
      <c r="H298" s="55"/>
      <c r="I298" s="56"/>
      <c r="J298" s="55">
        <f>SmtRes!CZ65</f>
        <v>6.78</v>
      </c>
      <c r="K298" s="56"/>
      <c r="L298" s="55">
        <f>SmtRes!DF65</f>
        <v>2.9</v>
      </c>
    </row>
    <row r="299" spans="1:83" ht="15" x14ac:dyDescent="0.2">
      <c r="A299" s="43"/>
      <c r="B299" s="43"/>
      <c r="C299" s="58" t="s">
        <v>872</v>
      </c>
      <c r="D299" s="44"/>
      <c r="E299" s="45"/>
      <c r="F299" s="45"/>
      <c r="G299" s="45"/>
      <c r="H299" s="47"/>
      <c r="I299" s="46"/>
      <c r="J299" s="47"/>
      <c r="K299" s="46"/>
      <c r="L299" s="47">
        <f>L289+L291+L292+L297</f>
        <v>19045.280000000002</v>
      </c>
    </row>
    <row r="300" spans="1:83" ht="85.5" x14ac:dyDescent="0.2">
      <c r="A300" s="41" t="s">
        <v>944</v>
      </c>
      <c r="B300" s="43" t="str">
        <f>Source!F89</f>
        <v>01.6.04.02-0011</v>
      </c>
      <c r="C300" s="43" t="str">
        <f>Source!G89</f>
        <v>Панели потолочные декоративные из минерального волокна в комплекте с подвесной системой из оцинкованной стали, твердые, с прямой кромкой, класс пожарной опасности КМ1, класс звукопоглощения D-E, толщина 12 мм</v>
      </c>
      <c r="D300" s="44" t="str">
        <f>Source!H89</f>
        <v>м2</v>
      </c>
      <c r="E300" s="45">
        <f>SmtRes!AT64</f>
        <v>103</v>
      </c>
      <c r="F300" s="45"/>
      <c r="G300" s="45">
        <f>Source!I89</f>
        <v>15.851699999999999</v>
      </c>
      <c r="H300" s="47"/>
      <c r="I300" s="46"/>
      <c r="J300" s="47">
        <f>Source!AK89</f>
        <v>592.86</v>
      </c>
      <c r="K300" s="46"/>
      <c r="L300" s="47">
        <f>Source!P89</f>
        <v>9397.84</v>
      </c>
      <c r="AD300">
        <f>ROUND((Source!AT89/100)*((ROUND(ROUND(Source!AO89,2)*Source!I89, 2)+ROUND(ROUND(Source!AN89,2)*Source!I89, 2))), 2)</f>
        <v>0</v>
      </c>
      <c r="AE300">
        <f>ROUND((Source!AU89/100)*((ROUND(ROUND(Source!AO89,2)*Source!I89, 2)+ROUND(ROUND(Source!AN89,2)*Source!I89, 2))), 2)</f>
        <v>0</v>
      </c>
      <c r="AN300">
        <f>L300</f>
        <v>9397.84</v>
      </c>
      <c r="AW300">
        <f>L300</f>
        <v>9397.84</v>
      </c>
      <c r="AZ300">
        <f>Source!X89</f>
        <v>0</v>
      </c>
      <c r="BA300">
        <f>Source!Y89</f>
        <v>0</v>
      </c>
      <c r="CD300">
        <v>1</v>
      </c>
    </row>
    <row r="301" spans="1:83" ht="14.25" x14ac:dyDescent="0.2">
      <c r="A301" s="43"/>
      <c r="B301" s="43"/>
      <c r="C301" s="43" t="s">
        <v>873</v>
      </c>
      <c r="D301" s="44"/>
      <c r="E301" s="45"/>
      <c r="F301" s="45"/>
      <c r="G301" s="45"/>
      <c r="H301" s="47"/>
      <c r="I301" s="46"/>
      <c r="J301" s="47"/>
      <c r="K301" s="46"/>
      <c r="L301" s="47">
        <f>SUM(AR285:AR304)+SUM(AS285:AS304)+SUM(AT285:AT304)+SUM(AU285:AU304)+SUM(AV285:AV304)</f>
        <v>18265.88</v>
      </c>
    </row>
    <row r="302" spans="1:83" ht="28.5" x14ac:dyDescent="0.2">
      <c r="A302" s="43"/>
      <c r="B302" s="43" t="s">
        <v>945</v>
      </c>
      <c r="C302" s="43" t="s">
        <v>946</v>
      </c>
      <c r="D302" s="44" t="s">
        <v>317</v>
      </c>
      <c r="E302" s="45">
        <f>Source!BZ88</f>
        <v>100</v>
      </c>
      <c r="F302" s="45">
        <f>ROUND(0.9,7)</f>
        <v>0.9</v>
      </c>
      <c r="G302" s="45">
        <f>Source!AT88</f>
        <v>90</v>
      </c>
      <c r="H302" s="47"/>
      <c r="I302" s="46"/>
      <c r="J302" s="47"/>
      <c r="K302" s="46"/>
      <c r="L302" s="47">
        <f>SUM(AZ285:AZ304)</f>
        <v>16439.29</v>
      </c>
    </row>
    <row r="303" spans="1:83" ht="28.5" x14ac:dyDescent="0.2">
      <c r="A303" s="52"/>
      <c r="B303" s="52" t="s">
        <v>947</v>
      </c>
      <c r="C303" s="52" t="s">
        <v>948</v>
      </c>
      <c r="D303" s="53" t="s">
        <v>317</v>
      </c>
      <c r="E303" s="54">
        <f>Source!CA88</f>
        <v>49</v>
      </c>
      <c r="F303" s="54">
        <f>ROUND(0.85,7)</f>
        <v>0.85</v>
      </c>
      <c r="G303" s="54">
        <f>Source!AU88</f>
        <v>41.65</v>
      </c>
      <c r="H303" s="55"/>
      <c r="I303" s="56"/>
      <c r="J303" s="55"/>
      <c r="K303" s="56"/>
      <c r="L303" s="55">
        <f>SUM(BA285:BA304)</f>
        <v>7607.74</v>
      </c>
    </row>
    <row r="304" spans="1:83" ht="15" x14ac:dyDescent="0.2">
      <c r="C304" s="104" t="s">
        <v>876</v>
      </c>
      <c r="D304" s="104"/>
      <c r="E304" s="104"/>
      <c r="F304" s="104"/>
      <c r="G304" s="104"/>
      <c r="H304" s="104"/>
      <c r="I304" s="105">
        <f>IF(E285&lt;&gt;0,K304/E285, 0)</f>
        <v>341066.60168940877</v>
      </c>
      <c r="J304" s="105"/>
      <c r="K304" s="105">
        <f>L289+L291+L297+L302+L303+L292+SUM(L300:L300)</f>
        <v>52490.150000000009</v>
      </c>
      <c r="L304" s="105"/>
      <c r="AD304">
        <f>ROUND((Source!AT88/100)*((ROUND(SUMIF(SmtRes!AQ60:'SmtRes'!AQ65,"=1",SmtRes!AD60:'SmtRes'!AD65)*Source!I88, 2)+ROUND(SUMIF(SmtRes!AQ60:'SmtRes'!AQ65,"=1",SmtRes!AC60:'SmtRes'!AC65)*Source!I88, 2))), 2)</f>
        <v>286.60000000000002</v>
      </c>
      <c r="AE304">
        <f>ROUND((Source!AU88/100)*((ROUND(SUMIF(SmtRes!AQ60:'SmtRes'!AQ65,"=1",SmtRes!AD60:'SmtRes'!AD65)*Source!I88, 2)+ROUND(SUMIF(SmtRes!AQ60:'SmtRes'!AQ65,"=1",SmtRes!AC60:'SmtRes'!AC65)*Source!I88, 2))), 2)</f>
        <v>132.63</v>
      </c>
      <c r="AN304" s="57">
        <f>L289+L291+L297+L302+L303+L292</f>
        <v>43092.310000000005</v>
      </c>
      <c r="AO304" s="57">
        <f>L291</f>
        <v>776.5</v>
      </c>
      <c r="AQ304" t="s">
        <v>877</v>
      </c>
      <c r="AR304" s="57">
        <f>L289</f>
        <v>17280.47</v>
      </c>
      <c r="AT304" s="57">
        <f>L292</f>
        <v>985.41000000000008</v>
      </c>
      <c r="AV304" t="s">
        <v>877</v>
      </c>
      <c r="AW304" s="57">
        <f>L297</f>
        <v>2.9</v>
      </c>
      <c r="AZ304">
        <f>Source!X88</f>
        <v>16439.29</v>
      </c>
      <c r="BA304">
        <f>Source!Y88</f>
        <v>7607.74</v>
      </c>
      <c r="CD304">
        <v>1</v>
      </c>
    </row>
    <row r="305" spans="1:83" ht="57" x14ac:dyDescent="0.2">
      <c r="A305" s="41" t="s">
        <v>217</v>
      </c>
      <c r="B305" s="43" t="s">
        <v>949</v>
      </c>
      <c r="C305" s="43" t="str">
        <f>Source!G90</f>
        <v>Сплошное выравнивание штукатурки стен цементно-известковым раствором при толщине намета: свыше 5 до 10 мм</v>
      </c>
      <c r="D305" s="44" t="str">
        <f>Source!H90</f>
        <v>100 м2</v>
      </c>
      <c r="E305" s="45">
        <f>Source!K90</f>
        <v>0.40110000000000001</v>
      </c>
      <c r="F305" s="45"/>
      <c r="G305" s="45">
        <f>Source!I90</f>
        <v>0.40110000000000001</v>
      </c>
      <c r="H305" s="47"/>
      <c r="I305" s="46"/>
      <c r="J305" s="47"/>
      <c r="K305" s="46"/>
      <c r="L305" s="47"/>
    </row>
    <row r="306" spans="1:83" ht="25.5" x14ac:dyDescent="0.2">
      <c r="B306" s="48" t="s">
        <v>794</v>
      </c>
      <c r="C306" s="106" t="s">
        <v>879</v>
      </c>
      <c r="D306" s="106"/>
      <c r="E306" s="106"/>
      <c r="F306" s="106"/>
      <c r="G306" s="106"/>
      <c r="H306" s="106"/>
      <c r="I306" s="106"/>
      <c r="J306" s="106"/>
      <c r="K306" s="106"/>
      <c r="L306" s="106"/>
    </row>
    <row r="307" spans="1:83" ht="15" x14ac:dyDescent="0.2">
      <c r="A307" s="42"/>
      <c r="B307" s="45">
        <v>1</v>
      </c>
      <c r="C307" s="42" t="s">
        <v>867</v>
      </c>
      <c r="D307" s="44" t="s">
        <v>565</v>
      </c>
      <c r="E307" s="50"/>
      <c r="F307" s="45"/>
      <c r="G307" s="45">
        <f>Source!U90</f>
        <v>19.5437981</v>
      </c>
      <c r="H307" s="45"/>
      <c r="I307" s="45"/>
      <c r="J307" s="45"/>
      <c r="K307" s="45"/>
      <c r="L307" s="51">
        <f>SUM(L308:L308)-SUMIF(CE308:CE308, 1, L308:L308)</f>
        <v>12215.85</v>
      </c>
    </row>
    <row r="308" spans="1:83" ht="14.25" x14ac:dyDescent="0.2">
      <c r="A308" s="43"/>
      <c r="B308" s="43" t="s">
        <v>647</v>
      </c>
      <c r="C308" s="43" t="s">
        <v>648</v>
      </c>
      <c r="D308" s="44" t="s">
        <v>565</v>
      </c>
      <c r="E308" s="45">
        <v>42.37</v>
      </c>
      <c r="F308" s="45">
        <f>ROUND((0.15+1),7)</f>
        <v>1.1499999999999999</v>
      </c>
      <c r="G308" s="45">
        <f>SmtRes!CX66</f>
        <v>19.5437981</v>
      </c>
      <c r="H308" s="47"/>
      <c r="I308" s="46"/>
      <c r="J308" s="47">
        <f>SmtRes!CZ66</f>
        <v>625.04999999999995</v>
      </c>
      <c r="K308" s="46"/>
      <c r="L308" s="47">
        <f>SmtRes!DI66</f>
        <v>12215.85</v>
      </c>
    </row>
    <row r="309" spans="1:83" ht="15" x14ac:dyDescent="0.2">
      <c r="A309" s="42"/>
      <c r="B309" s="45">
        <v>2</v>
      </c>
      <c r="C309" s="42" t="s">
        <v>868</v>
      </c>
      <c r="D309" s="44"/>
      <c r="E309" s="50"/>
      <c r="F309" s="45"/>
      <c r="G309" s="45"/>
      <c r="H309" s="45"/>
      <c r="I309" s="45"/>
      <c r="J309" s="45"/>
      <c r="K309" s="45"/>
      <c r="L309" s="51">
        <f>SUM(L310:L312)-SUMIF(CE310:CE312, 1, L310:L312)</f>
        <v>16.96999999999997</v>
      </c>
    </row>
    <row r="310" spans="1:83" ht="15" x14ac:dyDescent="0.2">
      <c r="A310" s="42"/>
      <c r="B310" s="45"/>
      <c r="C310" s="42" t="s">
        <v>870</v>
      </c>
      <c r="D310" s="44" t="s">
        <v>565</v>
      </c>
      <c r="E310" s="50"/>
      <c r="F310" s="45"/>
      <c r="G310" s="45">
        <f>Source!V90</f>
        <v>0.29520960000000002</v>
      </c>
      <c r="H310" s="45"/>
      <c r="I310" s="45"/>
      <c r="J310" s="45"/>
      <c r="K310" s="45"/>
      <c r="L310" s="51">
        <f>SUMIF(CE311:CE312, 1, L311:L312)</f>
        <v>189.29</v>
      </c>
      <c r="CE310">
        <v>1</v>
      </c>
    </row>
    <row r="311" spans="1:83" ht="42.75" x14ac:dyDescent="0.2">
      <c r="A311" s="43"/>
      <c r="B311" s="43" t="s">
        <v>582</v>
      </c>
      <c r="C311" s="43" t="s">
        <v>584</v>
      </c>
      <c r="D311" s="44" t="s">
        <v>571</v>
      </c>
      <c r="E311" s="45">
        <v>0.64</v>
      </c>
      <c r="F311" s="45">
        <f>ROUND((0.15+1),7)</f>
        <v>1.1499999999999999</v>
      </c>
      <c r="G311" s="45">
        <f>SmtRes!CX68</f>
        <v>0.29520960000000002</v>
      </c>
      <c r="H311" s="47">
        <f>SmtRes!CZ68</f>
        <v>37.32</v>
      </c>
      <c r="I311" s="46">
        <f>SmtRes!AJ68</f>
        <v>1.54</v>
      </c>
      <c r="J311" s="47">
        <f>ROUND(H311*I311, 2)</f>
        <v>57.47</v>
      </c>
      <c r="K311" s="46"/>
      <c r="L311" s="47">
        <f>SmtRes!DG68</f>
        <v>16.97</v>
      </c>
    </row>
    <row r="312" spans="1:83" ht="28.5" x14ac:dyDescent="0.2">
      <c r="A312" s="43"/>
      <c r="B312" s="43" t="s">
        <v>585</v>
      </c>
      <c r="C312" s="43" t="s">
        <v>880</v>
      </c>
      <c r="D312" s="44" t="s">
        <v>565</v>
      </c>
      <c r="E312" s="45">
        <f>SmtRes!DO68*SmtRes!AT68</f>
        <v>0.64</v>
      </c>
      <c r="F312" s="45">
        <f>ROUND((0.15+1),7)</f>
        <v>1.1499999999999999</v>
      </c>
      <c r="G312" s="45">
        <f>ROUND(E312*F312*G305, 7)</f>
        <v>0.29520960000000002</v>
      </c>
      <c r="H312" s="47"/>
      <c r="I312" s="46"/>
      <c r="J312" s="47">
        <f>ROUND(SmtRes!AG68/SmtRes!DO68, 2)</f>
        <v>641.22</v>
      </c>
      <c r="K312" s="46"/>
      <c r="L312" s="47">
        <f>SmtRes!DH68</f>
        <v>189.29</v>
      </c>
      <c r="CE312">
        <v>1</v>
      </c>
    </row>
    <row r="313" spans="1:83" ht="15" x14ac:dyDescent="0.2">
      <c r="A313" s="42"/>
      <c r="B313" s="45">
        <v>4</v>
      </c>
      <c r="C313" s="42" t="s">
        <v>871</v>
      </c>
      <c r="D313" s="44"/>
      <c r="E313" s="50"/>
      <c r="F313" s="45"/>
      <c r="G313" s="45"/>
      <c r="H313" s="45"/>
      <c r="I313" s="45"/>
      <c r="J313" s="45"/>
      <c r="K313" s="45"/>
      <c r="L313" s="51">
        <f>SUM(L314:L315)-SUMIF(CE314:CE315, 1, L314:L315)</f>
        <v>1998.0700000000002</v>
      </c>
    </row>
    <row r="314" spans="1:83" ht="14.25" x14ac:dyDescent="0.2">
      <c r="A314" s="43"/>
      <c r="B314" s="43" t="s">
        <v>617</v>
      </c>
      <c r="C314" s="43" t="s">
        <v>619</v>
      </c>
      <c r="D314" s="44" t="s">
        <v>620</v>
      </c>
      <c r="E314" s="45">
        <v>0.35</v>
      </c>
      <c r="F314" s="45"/>
      <c r="G314" s="45">
        <f>SmtRes!CX69</f>
        <v>0.14038500000000001</v>
      </c>
      <c r="H314" s="47">
        <f>SmtRes!CZ69</f>
        <v>35.71</v>
      </c>
      <c r="I314" s="46">
        <f>SmtRes!AI69</f>
        <v>1.53</v>
      </c>
      <c r="J314" s="47">
        <f>ROUND(H314*I314, 2)</f>
        <v>54.64</v>
      </c>
      <c r="K314" s="46"/>
      <c r="L314" s="47">
        <f>SmtRes!DF69</f>
        <v>7.67</v>
      </c>
    </row>
    <row r="315" spans="1:83" ht="28.5" x14ac:dyDescent="0.2">
      <c r="A315" s="43"/>
      <c r="B315" s="43" t="s">
        <v>649</v>
      </c>
      <c r="C315" s="52" t="s">
        <v>651</v>
      </c>
      <c r="D315" s="53" t="s">
        <v>620</v>
      </c>
      <c r="E315" s="54">
        <v>1.06</v>
      </c>
      <c r="F315" s="54"/>
      <c r="G315" s="54">
        <f>SmtRes!CX70</f>
        <v>0.42516599999999999</v>
      </c>
      <c r="H315" s="55">
        <f>SmtRes!CZ70</f>
        <v>3392.36</v>
      </c>
      <c r="I315" s="56">
        <f>SmtRes!AI70</f>
        <v>1.38</v>
      </c>
      <c r="J315" s="55">
        <f>ROUND(H315*I315, 2)</f>
        <v>4681.46</v>
      </c>
      <c r="K315" s="56"/>
      <c r="L315" s="55">
        <f>SmtRes!DF70</f>
        <v>1990.4</v>
      </c>
    </row>
    <row r="316" spans="1:83" ht="15" x14ac:dyDescent="0.2">
      <c r="A316" s="43"/>
      <c r="B316" s="43"/>
      <c r="C316" s="58" t="s">
        <v>872</v>
      </c>
      <c r="D316" s="44"/>
      <c r="E316" s="45"/>
      <c r="F316" s="45"/>
      <c r="G316" s="45"/>
      <c r="H316" s="47"/>
      <c r="I316" s="46"/>
      <c r="J316" s="47"/>
      <c r="K316" s="46"/>
      <c r="L316" s="47">
        <f>L307+L309+L310+L313</f>
        <v>14420.18</v>
      </c>
    </row>
    <row r="317" spans="1:83" ht="14.25" x14ac:dyDescent="0.2">
      <c r="A317" s="43"/>
      <c r="B317" s="43"/>
      <c r="C317" s="43" t="s">
        <v>873</v>
      </c>
      <c r="D317" s="44"/>
      <c r="E317" s="45"/>
      <c r="F317" s="45"/>
      <c r="G317" s="45"/>
      <c r="H317" s="47"/>
      <c r="I317" s="46"/>
      <c r="J317" s="47"/>
      <c r="K317" s="46"/>
      <c r="L317" s="47">
        <f>SUM(AR305:AR320)+SUM(AS305:AS320)+SUM(AT305:AT320)+SUM(AU305:AU320)+SUM(AV305:AV320)</f>
        <v>12405.140000000001</v>
      </c>
    </row>
    <row r="318" spans="1:83" ht="14.25" x14ac:dyDescent="0.2">
      <c r="A318" s="43"/>
      <c r="B318" s="43" t="s">
        <v>223</v>
      </c>
      <c r="C318" s="43" t="s">
        <v>950</v>
      </c>
      <c r="D318" s="44" t="s">
        <v>317</v>
      </c>
      <c r="E318" s="45">
        <f>Source!BZ90</f>
        <v>89</v>
      </c>
      <c r="F318" s="45"/>
      <c r="G318" s="45">
        <f>Source!AT90</f>
        <v>89</v>
      </c>
      <c r="H318" s="47"/>
      <c r="I318" s="46"/>
      <c r="J318" s="47"/>
      <c r="K318" s="46"/>
      <c r="L318" s="47">
        <f>SUM(AZ305:AZ320)</f>
        <v>11040.57</v>
      </c>
    </row>
    <row r="319" spans="1:83" ht="14.25" x14ac:dyDescent="0.2">
      <c r="A319" s="52"/>
      <c r="B319" s="52" t="s">
        <v>224</v>
      </c>
      <c r="C319" s="52" t="s">
        <v>951</v>
      </c>
      <c r="D319" s="53" t="s">
        <v>317</v>
      </c>
      <c r="E319" s="54">
        <f>Source!CA90</f>
        <v>44</v>
      </c>
      <c r="F319" s="54"/>
      <c r="G319" s="54">
        <f>Source!AU90</f>
        <v>44</v>
      </c>
      <c r="H319" s="55"/>
      <c r="I319" s="56"/>
      <c r="J319" s="55"/>
      <c r="K319" s="56"/>
      <c r="L319" s="55">
        <f>SUM(BA305:BA320)</f>
        <v>5458.26</v>
      </c>
    </row>
    <row r="320" spans="1:83" ht="15" x14ac:dyDescent="0.2">
      <c r="C320" s="104" t="s">
        <v>876</v>
      </c>
      <c r="D320" s="104"/>
      <c r="E320" s="104"/>
      <c r="F320" s="104"/>
      <c r="G320" s="104"/>
      <c r="H320" s="104"/>
      <c r="I320" s="105">
        <f>IF(E305&lt;&gt;0,K320/E305, 0)</f>
        <v>77085.539765644484</v>
      </c>
      <c r="J320" s="105"/>
      <c r="K320" s="105">
        <f>L307+L309+L313+L318+L319+L310</f>
        <v>30919.010000000002</v>
      </c>
      <c r="L320" s="105"/>
      <c r="AD320">
        <f>ROUND((Source!AT90/100)*((ROUND(SUMIF(SmtRes!AQ66:'SmtRes'!AQ70,"=1",SmtRes!AD66:'SmtRes'!AD70)*Source!I90, 2)+ROUND(SUMIF(SmtRes!AQ66:'SmtRes'!AQ70,"=1",SmtRes!AC66:'SmtRes'!AC70)*Source!I90, 2))), 2)</f>
        <v>452.03</v>
      </c>
      <c r="AE320">
        <f>ROUND((Source!AU90/100)*((ROUND(SUMIF(SmtRes!AQ66:'SmtRes'!AQ70,"=1",SmtRes!AD66:'SmtRes'!AD70)*Source!I90, 2)+ROUND(SUMIF(SmtRes!AQ66:'SmtRes'!AQ70,"=1",SmtRes!AC66:'SmtRes'!AC70)*Source!I90, 2))), 2)</f>
        <v>223.48</v>
      </c>
      <c r="AN320" s="57">
        <f>L307+L309+L313+L318+L319+L310</f>
        <v>30919.010000000002</v>
      </c>
      <c r="AO320" s="57">
        <f>L309</f>
        <v>16.96999999999997</v>
      </c>
      <c r="AQ320" t="s">
        <v>877</v>
      </c>
      <c r="AR320" s="57">
        <f>L307</f>
        <v>12215.85</v>
      </c>
      <c r="AT320" s="57">
        <f>L310</f>
        <v>189.29</v>
      </c>
      <c r="AV320" t="s">
        <v>877</v>
      </c>
      <c r="AW320" s="57">
        <f>L313</f>
        <v>1998.0700000000002</v>
      </c>
      <c r="AZ320">
        <f>Source!X90</f>
        <v>11040.57</v>
      </c>
      <c r="BA320">
        <f>Source!Y90</f>
        <v>5458.26</v>
      </c>
      <c r="CD320">
        <v>1</v>
      </c>
    </row>
    <row r="321" spans="1:101" ht="42.75" x14ac:dyDescent="0.2">
      <c r="A321" s="41" t="s">
        <v>225</v>
      </c>
      <c r="B321" s="43" t="s">
        <v>952</v>
      </c>
      <c r="C321" s="43" t="str">
        <f>Source!G91</f>
        <v>Окраска водно-дисперсионными акриловыми составами улучшенная: по штукатурке стен</v>
      </c>
      <c r="D321" s="44" t="str">
        <f>Source!H91</f>
        <v>100 м2</v>
      </c>
      <c r="E321" s="45">
        <f>Source!K91</f>
        <v>0.40110000000000001</v>
      </c>
      <c r="F321" s="45"/>
      <c r="G321" s="45">
        <f>Source!I91</f>
        <v>0.40110000000000001</v>
      </c>
      <c r="H321" s="47"/>
      <c r="I321" s="46"/>
      <c r="J321" s="47"/>
      <c r="K321" s="46"/>
      <c r="L321" s="47"/>
    </row>
    <row r="322" spans="1:101" ht="25.5" x14ac:dyDescent="0.2">
      <c r="B322" s="48" t="s">
        <v>787</v>
      </c>
      <c r="C322" s="106" t="s">
        <v>864</v>
      </c>
      <c r="D322" s="106"/>
      <c r="E322" s="106"/>
      <c r="F322" s="106"/>
      <c r="G322" s="106"/>
      <c r="H322" s="106"/>
      <c r="I322" s="106"/>
      <c r="J322" s="106"/>
      <c r="K322" s="106"/>
      <c r="L322" s="106"/>
    </row>
    <row r="323" spans="1:101" ht="25.5" x14ac:dyDescent="0.2">
      <c r="B323" s="48" t="s">
        <v>799</v>
      </c>
      <c r="C323" s="106" t="s">
        <v>931</v>
      </c>
      <c r="D323" s="106"/>
      <c r="E323" s="106"/>
      <c r="F323" s="106"/>
      <c r="G323" s="106"/>
      <c r="H323" s="106"/>
      <c r="I323" s="106"/>
      <c r="J323" s="106"/>
      <c r="K323" s="106"/>
      <c r="L323" s="106"/>
    </row>
    <row r="324" spans="1:101" ht="76.5" x14ac:dyDescent="0.2">
      <c r="C324" s="108" t="s">
        <v>932</v>
      </c>
      <c r="D324" s="108"/>
      <c r="E324" s="108"/>
      <c r="F324" s="108"/>
      <c r="CW324" s="49" t="s">
        <v>932</v>
      </c>
    </row>
    <row r="325" spans="1:101" ht="15" x14ac:dyDescent="0.2">
      <c r="A325" s="42"/>
      <c r="B325" s="45">
        <v>1</v>
      </c>
      <c r="C325" s="42" t="s">
        <v>867</v>
      </c>
      <c r="D325" s="44" t="s">
        <v>565</v>
      </c>
      <c r="E325" s="50"/>
      <c r="F325" s="45"/>
      <c r="G325" s="45">
        <f>Source!U91</f>
        <v>27.1251496</v>
      </c>
      <c r="H325" s="45"/>
      <c r="I325" s="45"/>
      <c r="J325" s="45"/>
      <c r="K325" s="45"/>
      <c r="L325" s="51">
        <f>SUM(L326:L326)-SUMIF(CE326:CE326, 1, L326:L326)</f>
        <v>17831.53</v>
      </c>
    </row>
    <row r="326" spans="1:101" ht="14.25" x14ac:dyDescent="0.2">
      <c r="A326" s="43"/>
      <c r="B326" s="43" t="s">
        <v>590</v>
      </c>
      <c r="C326" s="43" t="s">
        <v>591</v>
      </c>
      <c r="D326" s="44" t="s">
        <v>565</v>
      </c>
      <c r="E326" s="45">
        <v>43.56</v>
      </c>
      <c r="F326" s="45">
        <f>ROUND((0.35+1)*1.15,7)</f>
        <v>1.5525</v>
      </c>
      <c r="G326" s="45">
        <f>SmtRes!CX71</f>
        <v>27.1251496</v>
      </c>
      <c r="H326" s="47"/>
      <c r="I326" s="46"/>
      <c r="J326" s="47">
        <f>SmtRes!CZ71</f>
        <v>657.38</v>
      </c>
      <c r="K326" s="46"/>
      <c r="L326" s="47">
        <f>SmtRes!DI71</f>
        <v>17831.53</v>
      </c>
    </row>
    <row r="327" spans="1:101" ht="15" x14ac:dyDescent="0.2">
      <c r="A327" s="42"/>
      <c r="B327" s="45">
        <v>2</v>
      </c>
      <c r="C327" s="42" t="s">
        <v>868</v>
      </c>
      <c r="D327" s="44"/>
      <c r="E327" s="50"/>
      <c r="F327" s="45"/>
      <c r="G327" s="45"/>
      <c r="H327" s="45"/>
      <c r="I327" s="45"/>
      <c r="J327" s="45"/>
      <c r="K327" s="45"/>
      <c r="L327" s="51">
        <f>SUM(L328:L332)-SUMIF(CE328:CE332, 1, L328:L332)</f>
        <v>65.949999999999989</v>
      </c>
    </row>
    <row r="328" spans="1:101" ht="15" x14ac:dyDescent="0.2">
      <c r="A328" s="42"/>
      <c r="B328" s="45"/>
      <c r="C328" s="42" t="s">
        <v>870</v>
      </c>
      <c r="D328" s="44" t="s">
        <v>565</v>
      </c>
      <c r="E328" s="50"/>
      <c r="F328" s="45"/>
      <c r="G328" s="45">
        <f>Source!V91</f>
        <v>0.1150655</v>
      </c>
      <c r="H328" s="45"/>
      <c r="I328" s="45"/>
      <c r="J328" s="45"/>
      <c r="K328" s="45"/>
      <c r="L328" s="51">
        <f>SUMIF(CE329:CE332, 1, L329:L332)</f>
        <v>81.990000000000009</v>
      </c>
      <c r="CE328">
        <v>1</v>
      </c>
    </row>
    <row r="329" spans="1:101" ht="42.75" x14ac:dyDescent="0.2">
      <c r="A329" s="43"/>
      <c r="B329" s="43" t="s">
        <v>611</v>
      </c>
      <c r="C329" s="43" t="s">
        <v>613</v>
      </c>
      <c r="D329" s="44" t="s">
        <v>571</v>
      </c>
      <c r="E329" s="45">
        <v>0.02</v>
      </c>
      <c r="F329" s="45">
        <f>ROUND((0.35+1)*1.25,7)</f>
        <v>1.6875</v>
      </c>
      <c r="G329" s="45">
        <f>SmtRes!CX73</f>
        <v>1.35371E-2</v>
      </c>
      <c r="H329" s="47">
        <f>SmtRes!CZ73</f>
        <v>30.61</v>
      </c>
      <c r="I329" s="46">
        <f>SmtRes!AJ73</f>
        <v>1.54</v>
      </c>
      <c r="J329" s="47">
        <f>ROUND(H329*I329, 2)</f>
        <v>47.14</v>
      </c>
      <c r="K329" s="46"/>
      <c r="L329" s="47">
        <f>SmtRes!DG73</f>
        <v>0.64</v>
      </c>
    </row>
    <row r="330" spans="1:101" ht="28.5" x14ac:dyDescent="0.2">
      <c r="A330" s="43"/>
      <c r="B330" s="43" t="s">
        <v>585</v>
      </c>
      <c r="C330" s="43" t="s">
        <v>880</v>
      </c>
      <c r="D330" s="44" t="s">
        <v>565</v>
      </c>
      <c r="E330" s="45">
        <f>SmtRes!DO73*SmtRes!AT73</f>
        <v>0.02</v>
      </c>
      <c r="F330" s="45">
        <f>ROUND((0.35+1)*1.25,7)</f>
        <v>1.6875</v>
      </c>
      <c r="G330" s="45">
        <f>ROUND(E330*F330*G321, 7)</f>
        <v>1.35371E-2</v>
      </c>
      <c r="H330" s="47"/>
      <c r="I330" s="46"/>
      <c r="J330" s="47">
        <f>ROUND(SmtRes!AG73/SmtRes!DO73, 2)</f>
        <v>641.22</v>
      </c>
      <c r="K330" s="46"/>
      <c r="L330" s="47">
        <f>SmtRes!DH73</f>
        <v>8.68</v>
      </c>
      <c r="CE330">
        <v>1</v>
      </c>
    </row>
    <row r="331" spans="1:101" ht="28.5" x14ac:dyDescent="0.2">
      <c r="A331" s="43"/>
      <c r="B331" s="43" t="s">
        <v>568</v>
      </c>
      <c r="C331" s="43" t="s">
        <v>570</v>
      </c>
      <c r="D331" s="44" t="s">
        <v>571</v>
      </c>
      <c r="E331" s="45">
        <v>0.15</v>
      </c>
      <c r="F331" s="45">
        <f>ROUND((0.35+1)*1.25,7)</f>
        <v>1.6875</v>
      </c>
      <c r="G331" s="45">
        <f>SmtRes!CX74</f>
        <v>0.1015284</v>
      </c>
      <c r="H331" s="47"/>
      <c r="I331" s="46"/>
      <c r="J331" s="47">
        <f>SmtRes!CZ74</f>
        <v>643.29</v>
      </c>
      <c r="K331" s="46"/>
      <c r="L331" s="47">
        <f>SmtRes!DG74</f>
        <v>65.31</v>
      </c>
    </row>
    <row r="332" spans="1:101" ht="28.5" x14ac:dyDescent="0.2">
      <c r="A332" s="43"/>
      <c r="B332" s="43" t="s">
        <v>572</v>
      </c>
      <c r="C332" s="43" t="s">
        <v>869</v>
      </c>
      <c r="D332" s="44" t="s">
        <v>565</v>
      </c>
      <c r="E332" s="45">
        <f>SmtRes!DO74*SmtRes!AT74</f>
        <v>0.15</v>
      </c>
      <c r="F332" s="45">
        <f>ROUND((0.35+1)*1.25,7)</f>
        <v>1.6875</v>
      </c>
      <c r="G332" s="45">
        <f>ROUND(E332*F332*G321, 7)</f>
        <v>0.1015284</v>
      </c>
      <c r="H332" s="47"/>
      <c r="I332" s="46"/>
      <c r="J332" s="47">
        <f>ROUND(SmtRes!AG74/SmtRes!DO74, 2)</f>
        <v>722.05</v>
      </c>
      <c r="K332" s="46"/>
      <c r="L332" s="47">
        <f>SmtRes!DH74</f>
        <v>73.31</v>
      </c>
      <c r="CE332">
        <v>1</v>
      </c>
    </row>
    <row r="333" spans="1:101" ht="15" x14ac:dyDescent="0.2">
      <c r="A333" s="42"/>
      <c r="B333" s="45">
        <v>4</v>
      </c>
      <c r="C333" s="42" t="s">
        <v>871</v>
      </c>
      <c r="D333" s="44"/>
      <c r="E333" s="50"/>
      <c r="F333" s="45"/>
      <c r="G333" s="45"/>
      <c r="H333" s="45"/>
      <c r="I333" s="45"/>
      <c r="J333" s="45"/>
      <c r="K333" s="45"/>
      <c r="L333" s="51">
        <f>SUM(L334:L336)-SUMIF(CE334:CE336, 1, L334:L336)</f>
        <v>1825.5100000000002</v>
      </c>
    </row>
    <row r="334" spans="1:101" ht="28.5" x14ac:dyDescent="0.2">
      <c r="A334" s="43"/>
      <c r="B334" s="43" t="s">
        <v>652</v>
      </c>
      <c r="C334" s="43" t="s">
        <v>654</v>
      </c>
      <c r="D334" s="44" t="s">
        <v>185</v>
      </c>
      <c r="E334" s="45">
        <v>0.84</v>
      </c>
      <c r="F334" s="45"/>
      <c r="G334" s="45">
        <f>SmtRes!CX75</f>
        <v>0.336924</v>
      </c>
      <c r="H334" s="47">
        <f>SmtRes!CZ75</f>
        <v>531.44000000000005</v>
      </c>
      <c r="I334" s="46">
        <f>SmtRes!AI75</f>
        <v>1.33</v>
      </c>
      <c r="J334" s="47">
        <f>ROUND(H334*I334, 2)</f>
        <v>706.82</v>
      </c>
      <c r="K334" s="46"/>
      <c r="L334" s="47">
        <f>SmtRes!DF75</f>
        <v>238.14</v>
      </c>
    </row>
    <row r="335" spans="1:101" ht="14.25" x14ac:dyDescent="0.2">
      <c r="A335" s="43"/>
      <c r="B335" s="43" t="s">
        <v>592</v>
      </c>
      <c r="C335" s="43" t="s">
        <v>594</v>
      </c>
      <c r="D335" s="44" t="s">
        <v>89</v>
      </c>
      <c r="E335" s="45">
        <v>0.31</v>
      </c>
      <c r="F335" s="45"/>
      <c r="G335" s="45">
        <f>SmtRes!CX76</f>
        <v>0.12434099999999999</v>
      </c>
      <c r="H335" s="47">
        <f>SmtRes!CZ76</f>
        <v>56.11</v>
      </c>
      <c r="I335" s="46">
        <f>SmtRes!AI76</f>
        <v>1.54</v>
      </c>
      <c r="J335" s="47">
        <f>ROUND(H335*I335, 2)</f>
        <v>86.41</v>
      </c>
      <c r="K335" s="46"/>
      <c r="L335" s="47">
        <f>SmtRes!DF76</f>
        <v>10.74</v>
      </c>
    </row>
    <row r="336" spans="1:101" ht="14.25" x14ac:dyDescent="0.2">
      <c r="A336" s="43"/>
      <c r="B336" s="43" t="s">
        <v>655</v>
      </c>
      <c r="C336" s="52" t="s">
        <v>657</v>
      </c>
      <c r="D336" s="53" t="s">
        <v>47</v>
      </c>
      <c r="E336" s="54">
        <v>5.0999999999999997E-2</v>
      </c>
      <c r="F336" s="54"/>
      <c r="G336" s="54">
        <f>SmtRes!CX79</f>
        <v>2.0456100000000001E-2</v>
      </c>
      <c r="H336" s="55">
        <f>SmtRes!CZ79</f>
        <v>52790.33</v>
      </c>
      <c r="I336" s="56">
        <f>SmtRes!AI79</f>
        <v>1.46</v>
      </c>
      <c r="J336" s="55">
        <f>ROUND(H336*I336, 2)</f>
        <v>77073.88</v>
      </c>
      <c r="K336" s="56"/>
      <c r="L336" s="55">
        <f>SmtRes!DF79</f>
        <v>1576.63</v>
      </c>
    </row>
    <row r="337" spans="1:101" ht="15" x14ac:dyDescent="0.2">
      <c r="A337" s="43"/>
      <c r="B337" s="43"/>
      <c r="C337" s="58" t="s">
        <v>872</v>
      </c>
      <c r="D337" s="44"/>
      <c r="E337" s="45"/>
      <c r="F337" s="45"/>
      <c r="G337" s="45"/>
      <c r="H337" s="47"/>
      <c r="I337" s="46"/>
      <c r="J337" s="47"/>
      <c r="K337" s="46"/>
      <c r="L337" s="47">
        <f>L325+L327+L328+L333</f>
        <v>19804.980000000003</v>
      </c>
    </row>
    <row r="338" spans="1:101" ht="28.5" x14ac:dyDescent="0.2">
      <c r="A338" s="41" t="s">
        <v>953</v>
      </c>
      <c r="B338" s="43" t="str">
        <f>Source!F92</f>
        <v>14.3.02.01-0111</v>
      </c>
      <c r="C338" s="43" t="str">
        <f>Source!G92</f>
        <v>Краска водно-дисперсионная акрилатная ВД-АК-101</v>
      </c>
      <c r="D338" s="44" t="str">
        <f>Source!H92</f>
        <v>т</v>
      </c>
      <c r="E338" s="45">
        <f>SmtRes!AT77</f>
        <v>0.03</v>
      </c>
      <c r="F338" s="45"/>
      <c r="G338" s="45">
        <f>Source!I92</f>
        <v>1.2033E-2</v>
      </c>
      <c r="H338" s="47">
        <f>Source!AL92+Source!AO92+Source!AM92+Source!AN92</f>
        <v>52265.82</v>
      </c>
      <c r="I338" s="46">
        <f>IF(Source!BC92&lt;&gt; 0, Source!BC92, 1)</f>
        <v>1.77</v>
      </c>
      <c r="J338" s="47">
        <f>ROUND(H338*I338, 2)</f>
        <v>92510.5</v>
      </c>
      <c r="K338" s="46"/>
      <c r="L338" s="47">
        <f>Source!P92</f>
        <v>1113.18</v>
      </c>
      <c r="AD338">
        <f>ROUND((Source!AT92/100)*((ROUND(ROUND(Source!AO92,2)*Source!I92, 2)+ROUND(ROUND(Source!AN92,2)*Source!I92, 2))), 2)</f>
        <v>0</v>
      </c>
      <c r="AE338">
        <f>ROUND((Source!AU92/100)*((ROUND(ROUND(Source!AO92,2)*Source!I92, 2)+ROUND(ROUND(Source!AN92,2)*Source!I92, 2))), 2)</f>
        <v>0</v>
      </c>
      <c r="AN338">
        <f>L338</f>
        <v>1113.18</v>
      </c>
      <c r="AW338">
        <f>L338</f>
        <v>1113.18</v>
      </c>
      <c r="AZ338">
        <f>Source!X92</f>
        <v>0</v>
      </c>
      <c r="BA338">
        <f>Source!Y92</f>
        <v>0</v>
      </c>
      <c r="CD338">
        <v>1</v>
      </c>
    </row>
    <row r="339" spans="1:101" ht="42.75" x14ac:dyDescent="0.2">
      <c r="A339" s="41" t="s">
        <v>954</v>
      </c>
      <c r="B339" s="43" t="str">
        <f>Source!F93</f>
        <v>14.4.01.02-0012</v>
      </c>
      <c r="C339" s="43" t="str">
        <f>Source!G93</f>
        <v>Грунтовка укрепляющая, глубокого проникновения, быстросохнущая, паропроницаемая</v>
      </c>
      <c r="D339" s="44" t="str">
        <f>Source!H93</f>
        <v>кг</v>
      </c>
      <c r="E339" s="45">
        <f>SmtRes!AT78</f>
        <v>20</v>
      </c>
      <c r="F339" s="45"/>
      <c r="G339" s="45">
        <f>Source!I93</f>
        <v>8.0220000000000002</v>
      </c>
      <c r="H339" s="47">
        <f>Source!AL93+Source!AO93+Source!AM93+Source!AN93</f>
        <v>68.290000000000006</v>
      </c>
      <c r="I339" s="46">
        <f>IF(Source!BC93&lt;&gt; 0, Source!BC93, 1)</f>
        <v>1.54</v>
      </c>
      <c r="J339" s="47">
        <f>ROUND(H339*I339, 2)</f>
        <v>105.17</v>
      </c>
      <c r="K339" s="46"/>
      <c r="L339" s="47">
        <f>Source!P93</f>
        <v>843.67</v>
      </c>
      <c r="AD339">
        <f>ROUND((Source!AT93/100)*((ROUND(ROUND(Source!AO93,2)*Source!I93, 2)+ROUND(ROUND(Source!AN93,2)*Source!I93, 2))), 2)</f>
        <v>0</v>
      </c>
      <c r="AE339">
        <f>ROUND((Source!AU93/100)*((ROUND(ROUND(Source!AO93,2)*Source!I93, 2)+ROUND(ROUND(Source!AN93,2)*Source!I93, 2))), 2)</f>
        <v>0</v>
      </c>
      <c r="AN339">
        <f>L339</f>
        <v>843.67</v>
      </c>
      <c r="AW339">
        <f>L339</f>
        <v>843.67</v>
      </c>
      <c r="AZ339">
        <f>Source!X93</f>
        <v>0</v>
      </c>
      <c r="BA339">
        <f>Source!Y93</f>
        <v>0</v>
      </c>
      <c r="CD339">
        <v>1</v>
      </c>
    </row>
    <row r="340" spans="1:101" ht="14.25" x14ac:dyDescent="0.2">
      <c r="A340" s="43"/>
      <c r="B340" s="43"/>
      <c r="C340" s="43" t="s">
        <v>873</v>
      </c>
      <c r="D340" s="44"/>
      <c r="E340" s="45"/>
      <c r="F340" s="45"/>
      <c r="G340" s="45"/>
      <c r="H340" s="47"/>
      <c r="I340" s="46"/>
      <c r="J340" s="47"/>
      <c r="K340" s="46"/>
      <c r="L340" s="47">
        <f>SUM(AR321:AR343)+SUM(AS321:AS343)+SUM(AT321:AT343)+SUM(AU321:AU343)+SUM(AV321:AV343)</f>
        <v>17913.52</v>
      </c>
    </row>
    <row r="341" spans="1:101" ht="28.5" x14ac:dyDescent="0.2">
      <c r="A341" s="43"/>
      <c r="B341" s="43" t="s">
        <v>945</v>
      </c>
      <c r="C341" s="43" t="s">
        <v>946</v>
      </c>
      <c r="D341" s="44" t="s">
        <v>317</v>
      </c>
      <c r="E341" s="45">
        <f>Source!BZ91</f>
        <v>100</v>
      </c>
      <c r="F341" s="45">
        <f>ROUND(0.9,7)</f>
        <v>0.9</v>
      </c>
      <c r="G341" s="45">
        <f>Source!AT91</f>
        <v>90</v>
      </c>
      <c r="H341" s="47"/>
      <c r="I341" s="46"/>
      <c r="J341" s="47"/>
      <c r="K341" s="46"/>
      <c r="L341" s="47">
        <f>SUM(AZ321:AZ343)</f>
        <v>16122.17</v>
      </c>
    </row>
    <row r="342" spans="1:101" ht="28.5" x14ac:dyDescent="0.2">
      <c r="A342" s="52"/>
      <c r="B342" s="52" t="s">
        <v>947</v>
      </c>
      <c r="C342" s="52" t="s">
        <v>948</v>
      </c>
      <c r="D342" s="53" t="s">
        <v>317</v>
      </c>
      <c r="E342" s="54">
        <f>Source!CA91</f>
        <v>49</v>
      </c>
      <c r="F342" s="54">
        <f>ROUND(0.85,7)</f>
        <v>0.85</v>
      </c>
      <c r="G342" s="54">
        <f>Source!AU91</f>
        <v>41.65</v>
      </c>
      <c r="H342" s="55"/>
      <c r="I342" s="56"/>
      <c r="J342" s="55"/>
      <c r="K342" s="56"/>
      <c r="L342" s="55">
        <f>SUM(BA321:BA343)</f>
        <v>7460.98</v>
      </c>
    </row>
    <row r="343" spans="1:101" ht="15" x14ac:dyDescent="0.2">
      <c r="C343" s="104" t="s">
        <v>876</v>
      </c>
      <c r="D343" s="104"/>
      <c r="E343" s="104"/>
      <c r="F343" s="104"/>
      <c r="G343" s="104"/>
      <c r="H343" s="104"/>
      <c r="I343" s="105">
        <f>IF(E321&lt;&gt;0,K343/E321, 0)</f>
        <v>113051.55821490899</v>
      </c>
      <c r="J343" s="105"/>
      <c r="K343" s="105">
        <f>L325+L327+L333+L341+L342+L328+SUM(L338:L339)</f>
        <v>45344.979999999996</v>
      </c>
      <c r="L343" s="105"/>
      <c r="AD343">
        <f>ROUND((Source!AT91/100)*((ROUND(SUMIF(SmtRes!AQ71:'SmtRes'!AQ79,"=1",SmtRes!AD71:'SmtRes'!AD79)*Source!I91, 2)+ROUND(SUMIF(SmtRes!AQ71:'SmtRes'!AQ79,"=1",SmtRes!AC71:'SmtRes'!AC79)*Source!I91, 2))), 2)</f>
        <v>729.44</v>
      </c>
      <c r="AE343">
        <f>ROUND((Source!AU91/100)*((ROUND(SUMIF(SmtRes!AQ71:'SmtRes'!AQ79,"=1",SmtRes!AD71:'SmtRes'!AD79)*Source!I91, 2)+ROUND(SUMIF(SmtRes!AQ71:'SmtRes'!AQ79,"=1",SmtRes!AC71:'SmtRes'!AC79)*Source!I91, 2))), 2)</f>
        <v>337.57</v>
      </c>
      <c r="AN343" s="57">
        <f>L325+L327+L333+L341+L342+L328</f>
        <v>43388.13</v>
      </c>
      <c r="AO343" s="57">
        <f>L327</f>
        <v>65.949999999999989</v>
      </c>
      <c r="AQ343" t="s">
        <v>877</v>
      </c>
      <c r="AR343" s="57">
        <f>L325</f>
        <v>17831.53</v>
      </c>
      <c r="AT343" s="57">
        <f>L328</f>
        <v>81.990000000000009</v>
      </c>
      <c r="AV343" t="s">
        <v>877</v>
      </c>
      <c r="AW343" s="57">
        <f>L333</f>
        <v>1825.5100000000002</v>
      </c>
      <c r="AZ343">
        <f>Source!X91</f>
        <v>16122.17</v>
      </c>
      <c r="BA343">
        <f>Source!Y91</f>
        <v>7460.98</v>
      </c>
      <c r="CD343">
        <v>1</v>
      </c>
    </row>
    <row r="344" spans="1:101" ht="57" x14ac:dyDescent="0.2">
      <c r="A344" s="41" t="s">
        <v>234</v>
      </c>
      <c r="B344" s="43" t="s">
        <v>955</v>
      </c>
      <c r="C344" s="43" t="str">
        <f>Source!G94</f>
        <v>Установка блоков в наружных и внутренних дверных проемах: в каменных стенах, площадь проема до 3 м2</v>
      </c>
      <c r="D344" s="44" t="str">
        <f>Source!H94</f>
        <v>100 м2</v>
      </c>
      <c r="E344" s="45">
        <f>Source!K94</f>
        <v>1.6E-2</v>
      </c>
      <c r="F344" s="45"/>
      <c r="G344" s="45">
        <f>Source!I94</f>
        <v>1.6E-2</v>
      </c>
      <c r="H344" s="47"/>
      <c r="I344" s="46"/>
      <c r="J344" s="47"/>
      <c r="K344" s="46"/>
      <c r="L344" s="47"/>
    </row>
    <row r="345" spans="1:101" ht="25.5" x14ac:dyDescent="0.2">
      <c r="B345" s="48" t="s">
        <v>787</v>
      </c>
      <c r="C345" s="106" t="s">
        <v>864</v>
      </c>
      <c r="D345" s="106"/>
      <c r="E345" s="106"/>
      <c r="F345" s="106"/>
      <c r="G345" s="106"/>
      <c r="H345" s="106"/>
      <c r="I345" s="106"/>
      <c r="J345" s="106"/>
      <c r="K345" s="106"/>
      <c r="L345" s="106"/>
    </row>
    <row r="346" spans="1:101" ht="25.5" x14ac:dyDescent="0.2">
      <c r="B346" s="48" t="s">
        <v>799</v>
      </c>
      <c r="C346" s="106" t="s">
        <v>931</v>
      </c>
      <c r="D346" s="106"/>
      <c r="E346" s="106"/>
      <c r="F346" s="106"/>
      <c r="G346" s="106"/>
      <c r="H346" s="106"/>
      <c r="I346" s="106"/>
      <c r="J346" s="106"/>
      <c r="K346" s="106"/>
      <c r="L346" s="106"/>
    </row>
    <row r="347" spans="1:101" ht="76.5" x14ac:dyDescent="0.2">
      <c r="C347" s="108" t="s">
        <v>932</v>
      </c>
      <c r="D347" s="108"/>
      <c r="E347" s="108"/>
      <c r="F347" s="108"/>
      <c r="CW347" s="49" t="s">
        <v>932</v>
      </c>
    </row>
    <row r="348" spans="1:101" ht="15" x14ac:dyDescent="0.2">
      <c r="A348" s="42"/>
      <c r="B348" s="45">
        <v>1</v>
      </c>
      <c r="C348" s="42" t="s">
        <v>867</v>
      </c>
      <c r="D348" s="44" t="s">
        <v>565</v>
      </c>
      <c r="E348" s="50"/>
      <c r="F348" s="45"/>
      <c r="G348" s="45">
        <f>Source!U94</f>
        <v>2.2239252</v>
      </c>
      <c r="H348" s="45"/>
      <c r="I348" s="45"/>
      <c r="J348" s="45"/>
      <c r="K348" s="45"/>
      <c r="L348" s="51">
        <f>SUM(L349:L349)-SUMIF(CE349:CE349, 1, L349:L349)</f>
        <v>1533.89</v>
      </c>
    </row>
    <row r="349" spans="1:101" ht="14.25" x14ac:dyDescent="0.2">
      <c r="A349" s="43"/>
      <c r="B349" s="43" t="s">
        <v>628</v>
      </c>
      <c r="C349" s="43" t="s">
        <v>629</v>
      </c>
      <c r="D349" s="44" t="s">
        <v>565</v>
      </c>
      <c r="E349" s="45">
        <v>89.53</v>
      </c>
      <c r="F349" s="45">
        <f>ROUND((0.35+1)*1.15,7)</f>
        <v>1.5525</v>
      </c>
      <c r="G349" s="45">
        <f>SmtRes!CX80</f>
        <v>2.2239252</v>
      </c>
      <c r="H349" s="47"/>
      <c r="I349" s="46"/>
      <c r="J349" s="47">
        <f>SmtRes!CZ80</f>
        <v>689.72</v>
      </c>
      <c r="K349" s="46"/>
      <c r="L349" s="47">
        <f>SmtRes!DI80</f>
        <v>1533.89</v>
      </c>
    </row>
    <row r="350" spans="1:101" ht="15" x14ac:dyDescent="0.2">
      <c r="A350" s="42"/>
      <c r="B350" s="45">
        <v>2</v>
      </c>
      <c r="C350" s="42" t="s">
        <v>868</v>
      </c>
      <c r="D350" s="44"/>
      <c r="E350" s="50"/>
      <c r="F350" s="45"/>
      <c r="G350" s="45"/>
      <c r="H350" s="45"/>
      <c r="I350" s="45"/>
      <c r="J350" s="45"/>
      <c r="K350" s="45"/>
      <c r="L350" s="51">
        <f>SUM(L351:L357)-SUMIF(CE351:CE357, 1, L351:L357)</f>
        <v>370.58000000000027</v>
      </c>
    </row>
    <row r="351" spans="1:101" ht="15" x14ac:dyDescent="0.2">
      <c r="A351" s="42"/>
      <c r="B351" s="45"/>
      <c r="C351" s="42" t="s">
        <v>870</v>
      </c>
      <c r="D351" s="44" t="s">
        <v>565</v>
      </c>
      <c r="E351" s="50"/>
      <c r="F351" s="45"/>
      <c r="G351" s="45">
        <f>Source!V94</f>
        <v>0.35208</v>
      </c>
      <c r="H351" s="45"/>
      <c r="I351" s="45"/>
      <c r="J351" s="45"/>
      <c r="K351" s="45"/>
      <c r="L351" s="51">
        <f>SUMIF(CE352:CE357, 1, L352:L357)</f>
        <v>329.25</v>
      </c>
      <c r="CE351">
        <v>1</v>
      </c>
    </row>
    <row r="352" spans="1:101" ht="28.5" x14ac:dyDescent="0.2">
      <c r="A352" s="43"/>
      <c r="B352" s="43" t="s">
        <v>658</v>
      </c>
      <c r="C352" s="43" t="s">
        <v>660</v>
      </c>
      <c r="D352" s="44" t="s">
        <v>571</v>
      </c>
      <c r="E352" s="45">
        <v>9.69</v>
      </c>
      <c r="F352" s="45">
        <f t="shared" ref="F352:F357" si="0">ROUND((0.35+1)*1.25,7)</f>
        <v>1.6875</v>
      </c>
      <c r="G352" s="45">
        <f>SmtRes!CX82</f>
        <v>0.26162999999999997</v>
      </c>
      <c r="H352" s="47"/>
      <c r="I352" s="46"/>
      <c r="J352" s="47">
        <f>SmtRes!CZ82</f>
        <v>1039.32</v>
      </c>
      <c r="K352" s="46"/>
      <c r="L352" s="47">
        <f>SmtRes!DG82</f>
        <v>271.92</v>
      </c>
    </row>
    <row r="353" spans="1:83" ht="28.5" x14ac:dyDescent="0.2">
      <c r="A353" s="43"/>
      <c r="B353" s="43" t="s">
        <v>661</v>
      </c>
      <c r="C353" s="43" t="s">
        <v>956</v>
      </c>
      <c r="D353" s="44" t="s">
        <v>565</v>
      </c>
      <c r="E353" s="45">
        <f>SmtRes!DO82*SmtRes!AT82</f>
        <v>9.69</v>
      </c>
      <c r="F353" s="45">
        <f t="shared" si="0"/>
        <v>1.6875</v>
      </c>
      <c r="G353" s="45">
        <f>ROUND(E353*F353*G344, 7)</f>
        <v>0.26162999999999997</v>
      </c>
      <c r="H353" s="47"/>
      <c r="I353" s="46"/>
      <c r="J353" s="47">
        <f>ROUND(SmtRes!AG82/SmtRes!DO82, 2)</f>
        <v>969.91</v>
      </c>
      <c r="K353" s="46"/>
      <c r="L353" s="47">
        <f>SmtRes!DH82</f>
        <v>253.76</v>
      </c>
      <c r="CE353">
        <v>1</v>
      </c>
    </row>
    <row r="354" spans="1:83" ht="28.5" x14ac:dyDescent="0.2">
      <c r="A354" s="43"/>
      <c r="B354" s="43" t="s">
        <v>662</v>
      </c>
      <c r="C354" s="43" t="s">
        <v>664</v>
      </c>
      <c r="D354" s="44" t="s">
        <v>571</v>
      </c>
      <c r="E354" s="45">
        <v>1.52</v>
      </c>
      <c r="F354" s="45">
        <f t="shared" si="0"/>
        <v>1.6875</v>
      </c>
      <c r="G354" s="45">
        <f>SmtRes!CX83</f>
        <v>4.104E-2</v>
      </c>
      <c r="H354" s="47"/>
      <c r="I354" s="46"/>
      <c r="J354" s="47">
        <f>SmtRes!CZ83</f>
        <v>1629.55</v>
      </c>
      <c r="K354" s="46"/>
      <c r="L354" s="47">
        <f>SmtRes!DG83</f>
        <v>66.88</v>
      </c>
    </row>
    <row r="355" spans="1:83" ht="28.5" x14ac:dyDescent="0.2">
      <c r="A355" s="43"/>
      <c r="B355" s="43" t="s">
        <v>661</v>
      </c>
      <c r="C355" s="43" t="s">
        <v>956</v>
      </c>
      <c r="D355" s="44" t="s">
        <v>565</v>
      </c>
      <c r="E355" s="45">
        <f>SmtRes!DO83*SmtRes!AT83</f>
        <v>1.52</v>
      </c>
      <c r="F355" s="45">
        <f t="shared" si="0"/>
        <v>1.6875</v>
      </c>
      <c r="G355" s="45">
        <f>ROUND(E355*F355*G344, 7)</f>
        <v>4.104E-2</v>
      </c>
      <c r="H355" s="47"/>
      <c r="I355" s="46"/>
      <c r="J355" s="47">
        <f>ROUND(SmtRes!AG83/SmtRes!DO83, 2)</f>
        <v>969.91</v>
      </c>
      <c r="K355" s="46"/>
      <c r="L355" s="47">
        <f>SmtRes!DH83</f>
        <v>39.81</v>
      </c>
      <c r="CE355">
        <v>1</v>
      </c>
    </row>
    <row r="356" spans="1:83" ht="28.5" x14ac:dyDescent="0.2">
      <c r="A356" s="43"/>
      <c r="B356" s="43" t="s">
        <v>568</v>
      </c>
      <c r="C356" s="43" t="s">
        <v>570</v>
      </c>
      <c r="D356" s="44" t="s">
        <v>571</v>
      </c>
      <c r="E356" s="45">
        <v>1.83</v>
      </c>
      <c r="F356" s="45">
        <f t="shared" si="0"/>
        <v>1.6875</v>
      </c>
      <c r="G356" s="45">
        <f>SmtRes!CX84</f>
        <v>4.9410000000000003E-2</v>
      </c>
      <c r="H356" s="47"/>
      <c r="I356" s="46"/>
      <c r="J356" s="47">
        <f>SmtRes!CZ84</f>
        <v>643.29</v>
      </c>
      <c r="K356" s="46"/>
      <c r="L356" s="47">
        <f>SmtRes!DG84</f>
        <v>31.78</v>
      </c>
    </row>
    <row r="357" spans="1:83" ht="28.5" x14ac:dyDescent="0.2">
      <c r="A357" s="43"/>
      <c r="B357" s="43" t="s">
        <v>572</v>
      </c>
      <c r="C357" s="43" t="s">
        <v>869</v>
      </c>
      <c r="D357" s="44" t="s">
        <v>565</v>
      </c>
      <c r="E357" s="45">
        <f>SmtRes!DO84*SmtRes!AT84</f>
        <v>1.83</v>
      </c>
      <c r="F357" s="45">
        <f t="shared" si="0"/>
        <v>1.6875</v>
      </c>
      <c r="G357" s="45">
        <f>ROUND(E357*F357*G344, 7)</f>
        <v>4.9410000000000003E-2</v>
      </c>
      <c r="H357" s="47"/>
      <c r="I357" s="46"/>
      <c r="J357" s="47">
        <f>ROUND(SmtRes!AG84/SmtRes!DO84, 2)</f>
        <v>722.05</v>
      </c>
      <c r="K357" s="46"/>
      <c r="L357" s="47">
        <f>SmtRes!DH84</f>
        <v>35.68</v>
      </c>
      <c r="CE357">
        <v>1</v>
      </c>
    </row>
    <row r="358" spans="1:83" ht="15" x14ac:dyDescent="0.2">
      <c r="A358" s="42"/>
      <c r="B358" s="45">
        <v>4</v>
      </c>
      <c r="C358" s="42" t="s">
        <v>871</v>
      </c>
      <c r="D358" s="44"/>
      <c r="E358" s="50"/>
      <c r="F358" s="45"/>
      <c r="G358" s="45"/>
      <c r="H358" s="45"/>
      <c r="I358" s="45"/>
      <c r="J358" s="45"/>
      <c r="K358" s="45"/>
      <c r="L358" s="51">
        <f>SUM(L359:L362)-SUMIF(CE359:CE362, 1, L359:L362)</f>
        <v>156.32000000000002</v>
      </c>
    </row>
    <row r="359" spans="1:83" ht="42.75" x14ac:dyDescent="0.2">
      <c r="A359" s="43"/>
      <c r="B359" s="43" t="s">
        <v>665</v>
      </c>
      <c r="C359" s="43" t="s">
        <v>667</v>
      </c>
      <c r="D359" s="44" t="s">
        <v>203</v>
      </c>
      <c r="E359" s="45">
        <v>32.4</v>
      </c>
      <c r="F359" s="45"/>
      <c r="G359" s="45">
        <f>SmtRes!CX85</f>
        <v>0.51839999999999997</v>
      </c>
      <c r="H359" s="47">
        <f>SmtRes!CZ85</f>
        <v>241.35</v>
      </c>
      <c r="I359" s="46">
        <f>SmtRes!AI85</f>
        <v>1.03</v>
      </c>
      <c r="J359" s="47">
        <f>ROUND(H359*I359, 2)</f>
        <v>248.59</v>
      </c>
      <c r="K359" s="46"/>
      <c r="L359" s="47">
        <f>SmtRes!DF85</f>
        <v>128.87</v>
      </c>
    </row>
    <row r="360" spans="1:83" ht="14.25" x14ac:dyDescent="0.2">
      <c r="A360" s="43"/>
      <c r="B360" s="43" t="s">
        <v>668</v>
      </c>
      <c r="C360" s="43" t="s">
        <v>670</v>
      </c>
      <c r="D360" s="44" t="s">
        <v>47</v>
      </c>
      <c r="E360" s="45">
        <v>4.13E-3</v>
      </c>
      <c r="F360" s="45"/>
      <c r="G360" s="45">
        <f>SmtRes!CX86</f>
        <v>6.6099999999999994E-5</v>
      </c>
      <c r="H360" s="47">
        <f>SmtRes!CZ86</f>
        <v>70296.2</v>
      </c>
      <c r="I360" s="46">
        <f>SmtRes!AI86</f>
        <v>1.29</v>
      </c>
      <c r="J360" s="47">
        <f>ROUND(H360*I360, 2)</f>
        <v>90682.1</v>
      </c>
      <c r="K360" s="46"/>
      <c r="L360" s="47">
        <f>SmtRes!DF86</f>
        <v>5.99</v>
      </c>
    </row>
    <row r="361" spans="1:83" ht="28.5" x14ac:dyDescent="0.2">
      <c r="A361" s="43"/>
      <c r="B361" s="43" t="s">
        <v>671</v>
      </c>
      <c r="C361" s="43" t="s">
        <v>673</v>
      </c>
      <c r="D361" s="44" t="s">
        <v>620</v>
      </c>
      <c r="E361" s="45">
        <v>0.105</v>
      </c>
      <c r="F361" s="45"/>
      <c r="G361" s="45">
        <f>SmtRes!CX87</f>
        <v>1.6800000000000001E-3</v>
      </c>
      <c r="H361" s="47">
        <f>SmtRes!CZ87</f>
        <v>3878.19</v>
      </c>
      <c r="I361" s="46">
        <f>SmtRes!AI87</f>
        <v>1.38</v>
      </c>
      <c r="J361" s="47">
        <f>ROUND(H361*I361, 2)</f>
        <v>5351.9</v>
      </c>
      <c r="K361" s="46"/>
      <c r="L361" s="47">
        <f>SmtRes!DF87</f>
        <v>8.99</v>
      </c>
    </row>
    <row r="362" spans="1:83" ht="57" x14ac:dyDescent="0.2">
      <c r="A362" s="43"/>
      <c r="B362" s="43" t="s">
        <v>674</v>
      </c>
      <c r="C362" s="52" t="s">
        <v>676</v>
      </c>
      <c r="D362" s="53" t="s">
        <v>620</v>
      </c>
      <c r="E362" s="54">
        <v>0.08</v>
      </c>
      <c r="F362" s="54"/>
      <c r="G362" s="54">
        <f>SmtRes!CX88</f>
        <v>1.2800000000000001E-3</v>
      </c>
      <c r="H362" s="55">
        <f>SmtRes!CZ88</f>
        <v>5764.42</v>
      </c>
      <c r="I362" s="56">
        <f>SmtRes!AI88</f>
        <v>1.69</v>
      </c>
      <c r="J362" s="55">
        <f>ROUND(H362*I362, 2)</f>
        <v>9741.8700000000008</v>
      </c>
      <c r="K362" s="56"/>
      <c r="L362" s="55">
        <f>SmtRes!DF88</f>
        <v>12.47</v>
      </c>
    </row>
    <row r="363" spans="1:83" ht="15" x14ac:dyDescent="0.2">
      <c r="A363" s="43"/>
      <c r="B363" s="43"/>
      <c r="C363" s="58" t="s">
        <v>872</v>
      </c>
      <c r="D363" s="44"/>
      <c r="E363" s="45"/>
      <c r="F363" s="45"/>
      <c r="G363" s="45"/>
      <c r="H363" s="47"/>
      <c r="I363" s="46"/>
      <c r="J363" s="47"/>
      <c r="K363" s="46"/>
      <c r="L363" s="47">
        <f>L348+L350+L351+L358</f>
        <v>2390.0400000000004</v>
      </c>
    </row>
    <row r="364" spans="1:83" ht="14.25" x14ac:dyDescent="0.2">
      <c r="A364" s="43"/>
      <c r="B364" s="43"/>
      <c r="C364" s="43" t="s">
        <v>873</v>
      </c>
      <c r="D364" s="44"/>
      <c r="E364" s="45"/>
      <c r="F364" s="45"/>
      <c r="G364" s="45"/>
      <c r="H364" s="47"/>
      <c r="I364" s="46"/>
      <c r="J364" s="47"/>
      <c r="K364" s="46"/>
      <c r="L364" s="47">
        <f>SUM(AR344:AR367)+SUM(AS344:AS367)+SUM(AT344:AT367)+SUM(AU344:AU367)+SUM(AV344:AV367)</f>
        <v>1863.14</v>
      </c>
    </row>
    <row r="365" spans="1:83" ht="28.5" x14ac:dyDescent="0.2">
      <c r="A365" s="43"/>
      <c r="B365" s="43" t="s">
        <v>957</v>
      </c>
      <c r="C365" s="43" t="s">
        <v>958</v>
      </c>
      <c r="D365" s="44" t="s">
        <v>317</v>
      </c>
      <c r="E365" s="45">
        <f>Source!BZ94</f>
        <v>108</v>
      </c>
      <c r="F365" s="45">
        <f>ROUND(0.9,7)</f>
        <v>0.9</v>
      </c>
      <c r="G365" s="45">
        <f>Source!AT94</f>
        <v>97.2</v>
      </c>
      <c r="H365" s="47"/>
      <c r="I365" s="46"/>
      <c r="J365" s="47"/>
      <c r="K365" s="46"/>
      <c r="L365" s="47">
        <f>SUM(AZ344:AZ367)</f>
        <v>1810.97</v>
      </c>
    </row>
    <row r="366" spans="1:83" ht="28.5" x14ac:dyDescent="0.2">
      <c r="A366" s="52"/>
      <c r="B366" s="52" t="s">
        <v>959</v>
      </c>
      <c r="C366" s="52" t="s">
        <v>960</v>
      </c>
      <c r="D366" s="53" t="s">
        <v>317</v>
      </c>
      <c r="E366" s="54">
        <f>Source!CA94</f>
        <v>55</v>
      </c>
      <c r="F366" s="54">
        <f>ROUND(0.85,7)</f>
        <v>0.85</v>
      </c>
      <c r="G366" s="54">
        <f>Source!AU94</f>
        <v>46.75</v>
      </c>
      <c r="H366" s="55"/>
      <c r="I366" s="56"/>
      <c r="J366" s="55"/>
      <c r="K366" s="56"/>
      <c r="L366" s="55">
        <f>SUM(BA344:BA367)</f>
        <v>871.02</v>
      </c>
    </row>
    <row r="367" spans="1:83" ht="15" x14ac:dyDescent="0.2">
      <c r="C367" s="104" t="s">
        <v>876</v>
      </c>
      <c r="D367" s="104"/>
      <c r="E367" s="104"/>
      <c r="F367" s="104"/>
      <c r="G367" s="104"/>
      <c r="H367" s="104"/>
      <c r="I367" s="105">
        <f>IF(E344&lt;&gt;0,K367/E344, 0)</f>
        <v>317001.87500000006</v>
      </c>
      <c r="J367" s="105"/>
      <c r="K367" s="105">
        <f>L348+L350+L358+L365+L366+L351</f>
        <v>5072.0300000000007</v>
      </c>
      <c r="L367" s="105"/>
      <c r="AD367">
        <f>ROUND((Source!AT94/100)*((ROUND(SUMIF(SmtRes!AQ80:'SmtRes'!AQ88,"=1",SmtRes!AD80:'SmtRes'!AD88)*Source!I94, 2)+ROUND(SUMIF(SmtRes!AQ80:'SmtRes'!AQ88,"=1",SmtRes!AC80:'SmtRes'!AC88)*Source!I94, 2))), 2)</f>
        <v>52.13</v>
      </c>
      <c r="AE367">
        <f>ROUND((Source!AU94/100)*((ROUND(SUMIF(SmtRes!AQ80:'SmtRes'!AQ88,"=1",SmtRes!AD80:'SmtRes'!AD88)*Source!I94, 2)+ROUND(SUMIF(SmtRes!AQ80:'SmtRes'!AQ88,"=1",SmtRes!AC80:'SmtRes'!AC88)*Source!I94, 2))), 2)</f>
        <v>25.07</v>
      </c>
      <c r="AN367" s="57">
        <f>L348+L350+L358+L365+L366+L351</f>
        <v>5072.0300000000007</v>
      </c>
      <c r="AO367" s="57">
        <f>L350</f>
        <v>370.58000000000027</v>
      </c>
      <c r="AQ367" t="s">
        <v>877</v>
      </c>
      <c r="AR367" s="57">
        <f>L348</f>
        <v>1533.89</v>
      </c>
      <c r="AT367" s="57">
        <f>L351</f>
        <v>329.25</v>
      </c>
      <c r="AV367" t="s">
        <v>877</v>
      </c>
      <c r="AW367" s="57">
        <f>L358</f>
        <v>156.32000000000002</v>
      </c>
      <c r="AZ367">
        <f>Source!X94</f>
        <v>1810.97</v>
      </c>
      <c r="BA367">
        <f>Source!Y94</f>
        <v>871.02</v>
      </c>
      <c r="CD367">
        <v>1</v>
      </c>
    </row>
    <row r="368" spans="1:83" ht="28.5" x14ac:dyDescent="0.2">
      <c r="A368" s="68" t="s">
        <v>242</v>
      </c>
      <c r="B368" s="52" t="str">
        <f>Source!F95</f>
        <v>01.7.04.04-1006</v>
      </c>
      <c r="C368" s="52" t="str">
        <f>Source!G95</f>
        <v>Замок врезной цилиндровый, тип ЗВ4, с защелкой</v>
      </c>
      <c r="D368" s="53" t="str">
        <f>Source!H95</f>
        <v>КОМПЛ</v>
      </c>
      <c r="E368" s="54">
        <f>Source!K95</f>
        <v>1</v>
      </c>
      <c r="F368" s="54"/>
      <c r="G368" s="54">
        <f>Source!I95</f>
        <v>1</v>
      </c>
      <c r="H368" s="55"/>
      <c r="I368" s="56"/>
      <c r="J368" s="55">
        <f>Source!AL95</f>
        <v>526.71</v>
      </c>
      <c r="K368" s="56"/>
      <c r="L368" s="55">
        <f>Source!P95</f>
        <v>526.71</v>
      </c>
    </row>
    <row r="369" spans="1:101" ht="15" x14ac:dyDescent="0.2">
      <c r="C369" s="104" t="s">
        <v>876</v>
      </c>
      <c r="D369" s="104"/>
      <c r="E369" s="104"/>
      <c r="F369" s="104"/>
      <c r="G369" s="104"/>
      <c r="H369" s="104"/>
      <c r="I369" s="105">
        <f>IF(E368&lt;&gt;0,K369/E368, 0)</f>
        <v>526.71</v>
      </c>
      <c r="J369" s="105"/>
      <c r="K369" s="105">
        <f>L368</f>
        <v>526.71</v>
      </c>
      <c r="L369" s="105"/>
      <c r="AD369">
        <f>ROUND((Source!AT95/100)*((ROUND(ROUND(Source!AO95,2)*Source!I95, 2)+ROUND(ROUND(Source!AN95,2)*Source!I95, 2))), 2)</f>
        <v>0</v>
      </c>
      <c r="AE369">
        <f>ROUND((Source!AU95/100)*((ROUND(ROUND(Source!AO95,2)*Source!I95, 2)+ROUND(ROUND(Source!AN95,2)*Source!I95, 2))), 2)</f>
        <v>0</v>
      </c>
      <c r="AN369" s="57">
        <f>L368</f>
        <v>526.71</v>
      </c>
      <c r="AO369">
        <f>0</f>
        <v>0</v>
      </c>
      <c r="AQ369" t="s">
        <v>877</v>
      </c>
      <c r="AR369">
        <f>0</f>
        <v>0</v>
      </c>
      <c r="AT369">
        <f>0</f>
        <v>0</v>
      </c>
      <c r="AV369" t="s">
        <v>877</v>
      </c>
      <c r="AW369" s="57">
        <f>L368</f>
        <v>526.71</v>
      </c>
      <c r="AZ369">
        <f>Source!X95</f>
        <v>0</v>
      </c>
      <c r="BA369">
        <f>Source!Y95</f>
        <v>0</v>
      </c>
      <c r="CD369">
        <v>1</v>
      </c>
    </row>
    <row r="370" spans="1:101" ht="28.5" x14ac:dyDescent="0.2">
      <c r="A370" s="68" t="s">
        <v>250</v>
      </c>
      <c r="B370" s="52" t="str">
        <f>Source!F96</f>
        <v>11.3.01.02-0012</v>
      </c>
      <c r="C370" s="52" t="str">
        <f>Source!G96</f>
        <v>Блок дверной для медицинских учреждений, прим</v>
      </c>
      <c r="D370" s="53" t="str">
        <f>Source!H96</f>
        <v>м2</v>
      </c>
      <c r="E370" s="54">
        <f>Source!K96</f>
        <v>1.6</v>
      </c>
      <c r="F370" s="54"/>
      <c r="G370" s="54">
        <f>Source!I96</f>
        <v>1.6</v>
      </c>
      <c r="H370" s="55">
        <f>Source!AL96</f>
        <v>9144.5499999999993</v>
      </c>
      <c r="I370" s="56">
        <f>IF(Source!BC96&lt;&gt; 0, Source!BC96, 1)</f>
        <v>1.3</v>
      </c>
      <c r="J370" s="55">
        <f>ROUND(H370*I370, 2)</f>
        <v>11887.92</v>
      </c>
      <c r="K370" s="56"/>
      <c r="L370" s="55">
        <f>Source!P96</f>
        <v>19020.669999999998</v>
      </c>
    </row>
    <row r="371" spans="1:101" ht="15" x14ac:dyDescent="0.2">
      <c r="C371" s="104" t="s">
        <v>876</v>
      </c>
      <c r="D371" s="104"/>
      <c r="E371" s="104"/>
      <c r="F371" s="104"/>
      <c r="G371" s="104"/>
      <c r="H371" s="104"/>
      <c r="I371" s="105">
        <f>IF(E370&lt;&gt;0,K371/E370, 0)</f>
        <v>11887.918749999999</v>
      </c>
      <c r="J371" s="105"/>
      <c r="K371" s="105">
        <f>L370</f>
        <v>19020.669999999998</v>
      </c>
      <c r="L371" s="105"/>
      <c r="AD371">
        <f>ROUND((Source!AT96/100)*((ROUND(ROUND(Source!AO96,2)*Source!I96, 2)+ROUND(ROUND(Source!AN96,2)*Source!I96, 2))), 2)</f>
        <v>0</v>
      </c>
      <c r="AE371">
        <f>ROUND((Source!AU96/100)*((ROUND(ROUND(Source!AO96,2)*Source!I96, 2)+ROUND(ROUND(Source!AN96,2)*Source!I96, 2))), 2)</f>
        <v>0</v>
      </c>
      <c r="AN371" s="57">
        <f>L370</f>
        <v>19020.669999999998</v>
      </c>
      <c r="AO371">
        <f>0</f>
        <v>0</v>
      </c>
      <c r="AQ371" t="s">
        <v>877</v>
      </c>
      <c r="AR371">
        <f>0</f>
        <v>0</v>
      </c>
      <c r="AT371">
        <f>0</f>
        <v>0</v>
      </c>
      <c r="AV371" t="s">
        <v>877</v>
      </c>
      <c r="AW371" s="57">
        <f>L370</f>
        <v>19020.669999999998</v>
      </c>
      <c r="AZ371">
        <f>Source!X96</f>
        <v>0</v>
      </c>
      <c r="BA371">
        <f>Source!Y96</f>
        <v>0</v>
      </c>
      <c r="CD371">
        <v>1</v>
      </c>
    </row>
    <row r="372" spans="1:101" ht="42.75" x14ac:dyDescent="0.2">
      <c r="A372" s="41" t="s">
        <v>254</v>
      </c>
      <c r="B372" s="43" t="s">
        <v>898</v>
      </c>
      <c r="C372" s="43" t="str">
        <f>Source!G97</f>
        <v>Установка гарнитуры туалетной: вешалок, подстаканников, поручней для ванн и т.д./жалюзи</v>
      </c>
      <c r="D372" s="44" t="str">
        <f>Source!H97</f>
        <v>10 ШТ</v>
      </c>
      <c r="E372" s="45">
        <f>Source!K97</f>
        <v>0.1</v>
      </c>
      <c r="F372" s="45"/>
      <c r="G372" s="45">
        <f>Source!I97</f>
        <v>0.1</v>
      </c>
      <c r="H372" s="47"/>
      <c r="I372" s="46"/>
      <c r="J372" s="47"/>
      <c r="K372" s="46"/>
      <c r="L372" s="47"/>
    </row>
    <row r="373" spans="1:101" ht="25.5" x14ac:dyDescent="0.2">
      <c r="B373" s="48" t="s">
        <v>787</v>
      </c>
      <c r="C373" s="106" t="s">
        <v>864</v>
      </c>
      <c r="D373" s="106"/>
      <c r="E373" s="106"/>
      <c r="F373" s="106"/>
      <c r="G373" s="106"/>
      <c r="H373" s="106"/>
      <c r="I373" s="106"/>
      <c r="J373" s="106"/>
      <c r="K373" s="106"/>
      <c r="L373" s="106"/>
    </row>
    <row r="374" spans="1:101" ht="25.5" x14ac:dyDescent="0.2">
      <c r="B374" s="48" t="s">
        <v>799</v>
      </c>
      <c r="C374" s="106" t="s">
        <v>931</v>
      </c>
      <c r="D374" s="106"/>
      <c r="E374" s="106"/>
      <c r="F374" s="106"/>
      <c r="G374" s="106"/>
      <c r="H374" s="106"/>
      <c r="I374" s="106"/>
      <c r="J374" s="106"/>
      <c r="K374" s="106"/>
      <c r="L374" s="106"/>
    </row>
    <row r="375" spans="1:101" ht="76.5" x14ac:dyDescent="0.2">
      <c r="C375" s="108" t="s">
        <v>932</v>
      </c>
      <c r="D375" s="108"/>
      <c r="E375" s="108"/>
      <c r="F375" s="108"/>
      <c r="CW375" s="49" t="s">
        <v>932</v>
      </c>
    </row>
    <row r="376" spans="1:101" ht="15" x14ac:dyDescent="0.2">
      <c r="A376" s="42"/>
      <c r="B376" s="45">
        <v>1</v>
      </c>
      <c r="C376" s="42" t="s">
        <v>867</v>
      </c>
      <c r="D376" s="44" t="s">
        <v>565</v>
      </c>
      <c r="E376" s="50"/>
      <c r="F376" s="45"/>
      <c r="G376" s="45">
        <f>Source!U97</f>
        <v>0.43469999999999998</v>
      </c>
      <c r="H376" s="45"/>
      <c r="I376" s="45"/>
      <c r="J376" s="45"/>
      <c r="K376" s="45"/>
      <c r="L376" s="51">
        <f>SUM(L377:L377)-SUMIF(CE377:CE377, 1, L377:L377)</f>
        <v>313.88</v>
      </c>
    </row>
    <row r="377" spans="1:101" ht="14.25" x14ac:dyDescent="0.2">
      <c r="A377" s="43"/>
      <c r="B377" s="43" t="s">
        <v>598</v>
      </c>
      <c r="C377" s="43" t="s">
        <v>599</v>
      </c>
      <c r="D377" s="44" t="s">
        <v>565</v>
      </c>
      <c r="E377" s="45">
        <v>2.8</v>
      </c>
      <c r="F377" s="45">
        <f>ROUND((0.35+1)*1.15,7)</f>
        <v>1.5525</v>
      </c>
      <c r="G377" s="45">
        <f>SmtRes!CX89</f>
        <v>0.43469999999999998</v>
      </c>
      <c r="H377" s="47"/>
      <c r="I377" s="46"/>
      <c r="J377" s="47">
        <f>SmtRes!CZ89</f>
        <v>722.05</v>
      </c>
      <c r="K377" s="46"/>
      <c r="L377" s="47">
        <f>SmtRes!DI89</f>
        <v>313.88</v>
      </c>
    </row>
    <row r="378" spans="1:101" ht="15" x14ac:dyDescent="0.2">
      <c r="A378" s="42"/>
      <c r="B378" s="45">
        <v>4</v>
      </c>
      <c r="C378" s="42" t="s">
        <v>871</v>
      </c>
      <c r="D378" s="44"/>
      <c r="E378" s="50"/>
      <c r="F378" s="45"/>
      <c r="G378" s="45"/>
      <c r="H378" s="45"/>
      <c r="I378" s="45"/>
      <c r="J378" s="45"/>
      <c r="K378" s="45"/>
      <c r="L378" s="51">
        <f>SUM(L379:L382)-SUMIF(CE379:CE382, 1, L379:L382)</f>
        <v>3.43</v>
      </c>
    </row>
    <row r="379" spans="1:101" ht="14.25" x14ac:dyDescent="0.2">
      <c r="A379" s="43"/>
      <c r="B379" s="43" t="s">
        <v>573</v>
      </c>
      <c r="C379" s="43" t="s">
        <v>575</v>
      </c>
      <c r="D379" s="44" t="s">
        <v>576</v>
      </c>
      <c r="E379" s="45">
        <v>5.1999999999999998E-2</v>
      </c>
      <c r="F379" s="45"/>
      <c r="G379" s="45">
        <f>SmtRes!CX90</f>
        <v>5.1999999999999998E-3</v>
      </c>
      <c r="H379" s="47"/>
      <c r="I379" s="46"/>
      <c r="J379" s="47">
        <f>SmtRes!CZ90</f>
        <v>6.78</v>
      </c>
      <c r="K379" s="46"/>
      <c r="L379" s="47">
        <f>SmtRes!DF90</f>
        <v>0.04</v>
      </c>
    </row>
    <row r="380" spans="1:101" ht="28.5" x14ac:dyDescent="0.2">
      <c r="A380" s="43"/>
      <c r="B380" s="43" t="s">
        <v>600</v>
      </c>
      <c r="C380" s="43" t="s">
        <v>602</v>
      </c>
      <c r="D380" s="44" t="s">
        <v>328</v>
      </c>
      <c r="E380" s="45">
        <v>0.02</v>
      </c>
      <c r="F380" s="45"/>
      <c r="G380" s="45">
        <f>SmtRes!CX91</f>
        <v>2E-3</v>
      </c>
      <c r="H380" s="47">
        <f>SmtRes!CZ91</f>
        <v>261.08999999999997</v>
      </c>
      <c r="I380" s="46">
        <f>SmtRes!AI91</f>
        <v>1.29</v>
      </c>
      <c r="J380" s="47">
        <f>ROUND(H380*I380, 2)</f>
        <v>336.81</v>
      </c>
      <c r="K380" s="46"/>
      <c r="L380" s="47">
        <f>SmtRes!DF91</f>
        <v>0.67</v>
      </c>
    </row>
    <row r="381" spans="1:101" ht="57" x14ac:dyDescent="0.2">
      <c r="A381" s="43"/>
      <c r="B381" s="43" t="s">
        <v>603</v>
      </c>
      <c r="C381" s="43" t="s">
        <v>605</v>
      </c>
      <c r="D381" s="44" t="s">
        <v>47</v>
      </c>
      <c r="E381" s="45">
        <v>1.3999999999999999E-4</v>
      </c>
      <c r="F381" s="45"/>
      <c r="G381" s="45">
        <f>SmtRes!CX92</f>
        <v>1.4E-5</v>
      </c>
      <c r="H381" s="47">
        <f>SmtRes!CZ92</f>
        <v>110308.96</v>
      </c>
      <c r="I381" s="46">
        <f>SmtRes!AI92</f>
        <v>1.29</v>
      </c>
      <c r="J381" s="47">
        <f>ROUND(H381*I381, 2)</f>
        <v>142298.56</v>
      </c>
      <c r="K381" s="46"/>
      <c r="L381" s="47">
        <f>SmtRes!DF92</f>
        <v>1.99</v>
      </c>
    </row>
    <row r="382" spans="1:101" ht="28.5" x14ac:dyDescent="0.2">
      <c r="A382" s="43"/>
      <c r="B382" s="43" t="s">
        <v>606</v>
      </c>
      <c r="C382" s="52" t="s">
        <v>608</v>
      </c>
      <c r="D382" s="53" t="s">
        <v>47</v>
      </c>
      <c r="E382" s="54">
        <v>1E-4</v>
      </c>
      <c r="F382" s="54"/>
      <c r="G382" s="54">
        <f>SmtRes!CX93</f>
        <v>1.0000000000000001E-5</v>
      </c>
      <c r="H382" s="55">
        <f>SmtRes!CZ93</f>
        <v>55898.18</v>
      </c>
      <c r="I382" s="56">
        <f>SmtRes!AI93</f>
        <v>1.3</v>
      </c>
      <c r="J382" s="55">
        <f>ROUND(H382*I382, 2)</f>
        <v>72667.63</v>
      </c>
      <c r="K382" s="56"/>
      <c r="L382" s="55">
        <f>SmtRes!DF93</f>
        <v>0.73</v>
      </c>
    </row>
    <row r="383" spans="1:101" ht="15" x14ac:dyDescent="0.2">
      <c r="A383" s="43"/>
      <c r="B383" s="43"/>
      <c r="C383" s="58" t="s">
        <v>872</v>
      </c>
      <c r="D383" s="44"/>
      <c r="E383" s="45"/>
      <c r="F383" s="45"/>
      <c r="G383" s="45"/>
      <c r="H383" s="47"/>
      <c r="I383" s="46"/>
      <c r="J383" s="47"/>
      <c r="K383" s="46"/>
      <c r="L383" s="47">
        <f>L376+L378</f>
        <v>317.31</v>
      </c>
    </row>
    <row r="384" spans="1:101" ht="42.75" x14ac:dyDescent="0.2">
      <c r="A384" s="41" t="s">
        <v>961</v>
      </c>
      <c r="B384" s="43" t="str">
        <f>Source!F98</f>
        <v>19.2.03.01-0186</v>
      </c>
      <c r="C384" s="43" t="str">
        <f>Source!G98</f>
        <v>Решетка жалюзийная , площадь проема от 5,01 до 6,5 м2/рулонные шторы</v>
      </c>
      <c r="D384" s="44" t="str">
        <f>Source!H98</f>
        <v>ШТ</v>
      </c>
      <c r="E384" s="45">
        <f>SmtRes!AT94</f>
        <v>10</v>
      </c>
      <c r="F384" s="45"/>
      <c r="G384" s="45">
        <f>Source!I98</f>
        <v>1</v>
      </c>
      <c r="H384" s="47">
        <f>Source!AL98+Source!AO98+Source!AM98+Source!AN98</f>
        <v>38479.4</v>
      </c>
      <c r="I384" s="46">
        <f>IF(Source!BC98&lt;&gt; 0, Source!BC98, 1)</f>
        <v>1.02</v>
      </c>
      <c r="J384" s="47">
        <f>ROUND(H384*I384, 2)</f>
        <v>39248.99</v>
      </c>
      <c r="K384" s="46"/>
      <c r="L384" s="47">
        <f>Source!P98</f>
        <v>39248.99</v>
      </c>
      <c r="AD384">
        <f>ROUND((Source!AT98/100)*((ROUND(ROUND(Source!AO98,2)*Source!I98, 2)+ROUND(ROUND(Source!AN98,2)*Source!I98, 2))), 2)</f>
        <v>0</v>
      </c>
      <c r="AE384">
        <f>ROUND((Source!AU98/100)*((ROUND(ROUND(Source!AO98,2)*Source!I98, 2)+ROUND(ROUND(Source!AN98,2)*Source!I98, 2))), 2)</f>
        <v>0</v>
      </c>
      <c r="AN384">
        <f>L384</f>
        <v>39248.99</v>
      </c>
      <c r="AW384">
        <f>L384</f>
        <v>39248.99</v>
      </c>
      <c r="AZ384">
        <f>Source!X98</f>
        <v>0</v>
      </c>
      <c r="BA384">
        <f>Source!Y98</f>
        <v>0</v>
      </c>
      <c r="CD384">
        <v>1</v>
      </c>
    </row>
    <row r="385" spans="1:82" ht="14.25" x14ac:dyDescent="0.2">
      <c r="A385" s="43"/>
      <c r="B385" s="43"/>
      <c r="C385" s="43" t="s">
        <v>873</v>
      </c>
      <c r="D385" s="44"/>
      <c r="E385" s="45"/>
      <c r="F385" s="45"/>
      <c r="G385" s="45"/>
      <c r="H385" s="47"/>
      <c r="I385" s="46"/>
      <c r="J385" s="47"/>
      <c r="K385" s="46"/>
      <c r="L385" s="47">
        <f>SUM(AR372:AR388)+SUM(AS372:AS388)+SUM(AT372:AT388)+SUM(AU372:AU388)+SUM(AV372:AV388)</f>
        <v>313.88</v>
      </c>
    </row>
    <row r="386" spans="1:82" ht="85.5" x14ac:dyDescent="0.2">
      <c r="A386" s="43"/>
      <c r="B386" s="43" t="s">
        <v>962</v>
      </c>
      <c r="C386" s="43" t="s">
        <v>901</v>
      </c>
      <c r="D386" s="44" t="s">
        <v>317</v>
      </c>
      <c r="E386" s="45">
        <f>Source!BZ97</f>
        <v>121</v>
      </c>
      <c r="F386" s="45">
        <f>ROUND(0.9,7)</f>
        <v>0.9</v>
      </c>
      <c r="G386" s="45">
        <f>Source!AT97</f>
        <v>108.9</v>
      </c>
      <c r="H386" s="47"/>
      <c r="I386" s="46"/>
      <c r="J386" s="47"/>
      <c r="K386" s="46"/>
      <c r="L386" s="47">
        <f>SUM(AZ372:AZ388)</f>
        <v>341.82</v>
      </c>
    </row>
    <row r="387" spans="1:82" ht="85.5" x14ac:dyDescent="0.2">
      <c r="A387" s="52"/>
      <c r="B387" s="52" t="s">
        <v>963</v>
      </c>
      <c r="C387" s="52" t="s">
        <v>902</v>
      </c>
      <c r="D387" s="53" t="s">
        <v>317</v>
      </c>
      <c r="E387" s="54">
        <f>Source!CA97</f>
        <v>72</v>
      </c>
      <c r="F387" s="54">
        <f>ROUND(0.85,7)</f>
        <v>0.85</v>
      </c>
      <c r="G387" s="54">
        <f>Source!AU97</f>
        <v>61.2</v>
      </c>
      <c r="H387" s="55"/>
      <c r="I387" s="56"/>
      <c r="J387" s="55"/>
      <c r="K387" s="56"/>
      <c r="L387" s="55">
        <f>SUM(BA372:BA388)</f>
        <v>192.09</v>
      </c>
    </row>
    <row r="388" spans="1:82" ht="15" x14ac:dyDescent="0.2">
      <c r="C388" s="104" t="s">
        <v>876</v>
      </c>
      <c r="D388" s="104"/>
      <c r="E388" s="104"/>
      <c r="F388" s="104"/>
      <c r="G388" s="104"/>
      <c r="H388" s="104"/>
      <c r="I388" s="105">
        <f>IF(E372&lt;&gt;0,K388/E372, 0)</f>
        <v>401002.1</v>
      </c>
      <c r="J388" s="105"/>
      <c r="K388" s="105">
        <f>L376+L378+L386+L387+SUM(L384:L384)</f>
        <v>40100.21</v>
      </c>
      <c r="L388" s="105"/>
      <c r="AD388">
        <f>ROUND((Source!AT97/100)*((ROUND(SUMIF(SmtRes!AQ89:'SmtRes'!AQ94,"=1",SmtRes!AD89:'SmtRes'!AD94)*Source!I97, 2)+ROUND(SUMIF(SmtRes!AQ89:'SmtRes'!AQ94,"=1",SmtRes!AC89:'SmtRes'!AC94)*Source!I97, 2))), 2)</f>
        <v>78.64</v>
      </c>
      <c r="AE388">
        <f>ROUND((Source!AU97/100)*((ROUND(SUMIF(SmtRes!AQ89:'SmtRes'!AQ94,"=1",SmtRes!AD89:'SmtRes'!AD94)*Source!I97, 2)+ROUND(SUMIF(SmtRes!AQ89:'SmtRes'!AQ94,"=1",SmtRes!AC89:'SmtRes'!AC94)*Source!I97, 2))), 2)</f>
        <v>44.19</v>
      </c>
      <c r="AN388" s="57">
        <f>L376+L378+L386+L387</f>
        <v>851.22</v>
      </c>
      <c r="AO388">
        <f>0</f>
        <v>0</v>
      </c>
      <c r="AQ388" t="s">
        <v>877</v>
      </c>
      <c r="AR388" s="57">
        <f>L376</f>
        <v>313.88</v>
      </c>
      <c r="AT388">
        <f>0</f>
        <v>0</v>
      </c>
      <c r="AV388" t="s">
        <v>877</v>
      </c>
      <c r="AW388" s="57">
        <f>L378</f>
        <v>3.43</v>
      </c>
      <c r="AZ388">
        <f>Source!X97</f>
        <v>341.82</v>
      </c>
      <c r="BA388">
        <f>Source!Y97</f>
        <v>192.09</v>
      </c>
      <c r="CD388">
        <v>1</v>
      </c>
    </row>
    <row r="389" spans="1:82" ht="42.75" x14ac:dyDescent="0.2">
      <c r="A389" s="68" t="s">
        <v>260</v>
      </c>
      <c r="B389" s="52" t="s">
        <v>261</v>
      </c>
      <c r="C389" s="52" t="str">
        <f>Source!G99</f>
        <v>Погрузка в автотранспортное средство: мусор строительный с погрузкой вручную</v>
      </c>
      <c r="D389" s="53" t="str">
        <f>Source!H99</f>
        <v>1т груза</v>
      </c>
      <c r="E389" s="54">
        <f>Source!K99</f>
        <v>0.2</v>
      </c>
      <c r="F389" s="54"/>
      <c r="G389" s="54">
        <f>Source!I99</f>
        <v>0.2</v>
      </c>
      <c r="H389" s="55"/>
      <c r="I389" s="56"/>
      <c r="J389" s="55">
        <f>Source!AK99</f>
        <v>1498.11</v>
      </c>
      <c r="K389" s="56"/>
      <c r="L389" s="55">
        <f>Source!HD99</f>
        <v>299.62</v>
      </c>
    </row>
    <row r="390" spans="1:82" ht="15" x14ac:dyDescent="0.2">
      <c r="C390" s="104" t="s">
        <v>876</v>
      </c>
      <c r="D390" s="104"/>
      <c r="E390" s="104"/>
      <c r="F390" s="104"/>
      <c r="G390" s="104"/>
      <c r="H390" s="104"/>
      <c r="I390" s="105">
        <f>IF(E389&lt;&gt;0,K390/E389, 0)</f>
        <v>1498.1</v>
      </c>
      <c r="J390" s="105"/>
      <c r="K390" s="105">
        <f>L389</f>
        <v>299.62</v>
      </c>
      <c r="L390" s="105"/>
      <c r="AD390">
        <f>ROUND((Source!AT99/100)*((ROUND(0*Source!I99, 2)+ROUND(0*Source!I99, 2))), 2)</f>
        <v>0</v>
      </c>
      <c r="AE390">
        <f>ROUND((Source!AU99/100)*((ROUND(0*Source!I99, 2)+ROUND(0*Source!I99, 2))), 2)</f>
        <v>0</v>
      </c>
      <c r="AN390" s="57">
        <f>L389</f>
        <v>299.62</v>
      </c>
      <c r="AP390">
        <f>0</f>
        <v>0</v>
      </c>
      <c r="AQ390" t="s">
        <v>877</v>
      </c>
      <c r="AS390">
        <f>0</f>
        <v>0</v>
      </c>
      <c r="AU390">
        <f>0</f>
        <v>0</v>
      </c>
      <c r="AV390" t="s">
        <v>877</v>
      </c>
      <c r="AZ390">
        <f>Source!X99</f>
        <v>0</v>
      </c>
      <c r="BA390">
        <f>Source!Y99</f>
        <v>0</v>
      </c>
      <c r="BB390" s="57">
        <f>L389</f>
        <v>299.62</v>
      </c>
      <c r="CD390">
        <v>1</v>
      </c>
    </row>
    <row r="391" spans="1:82" ht="128.25" x14ac:dyDescent="0.2">
      <c r="A391" s="68" t="s">
        <v>268</v>
      </c>
      <c r="B391" s="52" t="s">
        <v>269</v>
      </c>
      <c r="C391" s="52" t="str">
        <f>Source!G100</f>
        <v>Перевозка грузов I класса автомобилями бортовыми грузоподъемностью до 20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60 км</v>
      </c>
      <c r="D391" s="53" t="str">
        <f>Source!H100</f>
        <v>1т груза</v>
      </c>
      <c r="E391" s="54">
        <f>Source!K100</f>
        <v>0.2</v>
      </c>
      <c r="F391" s="54"/>
      <c r="G391" s="54">
        <f>Source!I100</f>
        <v>0.2</v>
      </c>
      <c r="H391" s="55"/>
      <c r="I391" s="56"/>
      <c r="J391" s="55">
        <f>Source!AK100</f>
        <v>771.69</v>
      </c>
      <c r="K391" s="56"/>
      <c r="L391" s="55">
        <f>Source!HD100</f>
        <v>154.34</v>
      </c>
    </row>
    <row r="392" spans="1:82" ht="15" x14ac:dyDescent="0.2">
      <c r="C392" s="104" t="s">
        <v>876</v>
      </c>
      <c r="D392" s="104"/>
      <c r="E392" s="104"/>
      <c r="F392" s="104"/>
      <c r="G392" s="104"/>
      <c r="H392" s="104"/>
      <c r="I392" s="105">
        <f>IF(E391&lt;&gt;0,K392/E391, 0)</f>
        <v>771.69999999999993</v>
      </c>
      <c r="J392" s="105"/>
      <c r="K392" s="105">
        <f>L391</f>
        <v>154.34</v>
      </c>
      <c r="L392" s="105"/>
      <c r="AD392">
        <f>ROUND((Source!AT100/100)*((ROUND(0*Source!I100, 2)+ROUND(0*Source!I100, 2))), 2)</f>
        <v>0</v>
      </c>
      <c r="AE392">
        <f>ROUND((Source!AU100/100)*((ROUND(0*Source!I100, 2)+ROUND(0*Source!I100, 2))), 2)</f>
        <v>0</v>
      </c>
      <c r="AN392" s="57">
        <f>L391</f>
        <v>154.34</v>
      </c>
      <c r="AP392">
        <f>0</f>
        <v>0</v>
      </c>
      <c r="AQ392" t="s">
        <v>877</v>
      </c>
      <c r="AS392">
        <f>0</f>
        <v>0</v>
      </c>
      <c r="AU392">
        <f>0</f>
        <v>0</v>
      </c>
      <c r="AV392" t="s">
        <v>877</v>
      </c>
      <c r="AZ392">
        <f>Source!X100</f>
        <v>0</v>
      </c>
      <c r="BA392">
        <f>Source!Y100</f>
        <v>0</v>
      </c>
      <c r="BB392" s="57">
        <f>L391</f>
        <v>154.34</v>
      </c>
      <c r="CD392">
        <v>1</v>
      </c>
    </row>
    <row r="394" spans="1:82" ht="15" x14ac:dyDescent="0.2">
      <c r="A394" s="62"/>
      <c r="B394" s="63"/>
      <c r="C394" s="101" t="s">
        <v>903</v>
      </c>
      <c r="D394" s="101"/>
      <c r="E394" s="101"/>
      <c r="F394" s="101"/>
      <c r="G394" s="101"/>
      <c r="H394" s="101"/>
      <c r="I394" s="51"/>
      <c r="J394" s="62"/>
      <c r="K394" s="64"/>
      <c r="L394" s="51">
        <f>L396+L397+L403+L407</f>
        <v>150719.21</v>
      </c>
    </row>
    <row r="395" spans="1:82" ht="14.25" x14ac:dyDescent="0.2">
      <c r="A395" s="59"/>
      <c r="B395" s="61"/>
      <c r="C395" s="102" t="s">
        <v>904</v>
      </c>
      <c r="D395" s="98"/>
      <c r="E395" s="98"/>
      <c r="F395" s="98"/>
      <c r="G395" s="98"/>
      <c r="H395" s="98"/>
      <c r="I395" s="47"/>
      <c r="J395" s="59"/>
      <c r="K395" s="45"/>
      <c r="L395" s="47"/>
    </row>
    <row r="396" spans="1:82" ht="14.25" x14ac:dyDescent="0.2">
      <c r="A396" s="59"/>
      <c r="B396" s="61"/>
      <c r="C396" s="98" t="s">
        <v>905</v>
      </c>
      <c r="D396" s="98"/>
      <c r="E396" s="98"/>
      <c r="F396" s="98"/>
      <c r="G396" s="98"/>
      <c r="H396" s="98"/>
      <c r="I396" s="47"/>
      <c r="J396" s="59"/>
      <c r="K396" s="45"/>
      <c r="L396" s="47">
        <f>SUM(AR205:AR392)</f>
        <v>56795.99</v>
      </c>
    </row>
    <row r="397" spans="1:82" ht="14.25" hidden="1" x14ac:dyDescent="0.2">
      <c r="A397" s="59"/>
      <c r="B397" s="61"/>
      <c r="C397" s="98" t="s">
        <v>906</v>
      </c>
      <c r="D397" s="98"/>
      <c r="E397" s="98"/>
      <c r="F397" s="98"/>
      <c r="G397" s="98"/>
      <c r="H397" s="98"/>
      <c r="I397" s="47"/>
      <c r="J397" s="59"/>
      <c r="K397" s="45"/>
      <c r="L397" s="47">
        <f>L399+L402+L401</f>
        <v>2850.1500000000005</v>
      </c>
    </row>
    <row r="398" spans="1:82" ht="14.25" hidden="1" x14ac:dyDescent="0.2">
      <c r="A398" s="59"/>
      <c r="B398" s="61"/>
      <c r="C398" s="102" t="s">
        <v>907</v>
      </c>
      <c r="D398" s="98"/>
      <c r="E398" s="98"/>
      <c r="F398" s="98"/>
      <c r="G398" s="98"/>
      <c r="H398" s="98"/>
      <c r="I398" s="47"/>
      <c r="J398" s="59"/>
      <c r="K398" s="45"/>
      <c r="L398" s="47"/>
    </row>
    <row r="399" spans="1:82" ht="14.25" x14ac:dyDescent="0.2">
      <c r="A399" s="59"/>
      <c r="B399" s="61"/>
      <c r="C399" s="98" t="s">
        <v>906</v>
      </c>
      <c r="D399" s="98"/>
      <c r="E399" s="98"/>
      <c r="F399" s="98"/>
      <c r="G399" s="98"/>
      <c r="H399" s="98"/>
      <c r="I399" s="47"/>
      <c r="J399" s="59"/>
      <c r="K399" s="45"/>
      <c r="L399" s="47">
        <f>SUM(AO205:AO392)</f>
        <v>1244.4800000000005</v>
      </c>
    </row>
    <row r="400" spans="1:82" ht="14.25" hidden="1" x14ac:dyDescent="0.2">
      <c r="A400" s="59"/>
      <c r="B400" s="61"/>
      <c r="C400" s="102" t="s">
        <v>908</v>
      </c>
      <c r="D400" s="98"/>
      <c r="E400" s="98"/>
      <c r="F400" s="98"/>
      <c r="G400" s="98"/>
      <c r="H400" s="98"/>
      <c r="I400" s="47"/>
      <c r="J400" s="59"/>
      <c r="K400" s="45"/>
      <c r="L400" s="47"/>
    </row>
    <row r="401" spans="1:12" ht="14.25" x14ac:dyDescent="0.2">
      <c r="A401" s="59"/>
      <c r="B401" s="61"/>
      <c r="C401" s="98" t="s">
        <v>928</v>
      </c>
      <c r="D401" s="98"/>
      <c r="E401" s="98"/>
      <c r="F401" s="98"/>
      <c r="G401" s="98"/>
      <c r="H401" s="98"/>
      <c r="I401" s="47"/>
      <c r="J401" s="59"/>
      <c r="K401" s="45"/>
      <c r="L401" s="47">
        <f>SUM(AT205:AT392)</f>
        <v>1605.67</v>
      </c>
    </row>
    <row r="402" spans="1:12" ht="14.25" hidden="1" x14ac:dyDescent="0.2">
      <c r="A402" s="59"/>
      <c r="B402" s="61"/>
      <c r="C402" s="98" t="s">
        <v>909</v>
      </c>
      <c r="D402" s="98"/>
      <c r="E402" s="98"/>
      <c r="F402" s="98"/>
      <c r="G402" s="98"/>
      <c r="H402" s="98"/>
      <c r="I402" s="47"/>
      <c r="J402" s="59"/>
      <c r="K402" s="45"/>
      <c r="L402" s="47">
        <f>SUM(AV205:AV392)</f>
        <v>0</v>
      </c>
    </row>
    <row r="403" spans="1:12" ht="14.25" x14ac:dyDescent="0.2">
      <c r="A403" s="59"/>
      <c r="B403" s="61"/>
      <c r="C403" s="98" t="s">
        <v>910</v>
      </c>
      <c r="D403" s="98"/>
      <c r="E403" s="98"/>
      <c r="F403" s="98"/>
      <c r="G403" s="98"/>
      <c r="H403" s="98"/>
      <c r="I403" s="47"/>
      <c r="J403" s="59"/>
      <c r="K403" s="45"/>
      <c r="L403" s="47">
        <f>L405+L406</f>
        <v>90619.109999999986</v>
      </c>
    </row>
    <row r="404" spans="1:12" ht="14.25" x14ac:dyDescent="0.2">
      <c r="A404" s="59"/>
      <c r="B404" s="61"/>
      <c r="C404" s="102" t="s">
        <v>907</v>
      </c>
      <c r="D404" s="98"/>
      <c r="E404" s="98"/>
      <c r="F404" s="98"/>
      <c r="G404" s="98"/>
      <c r="H404" s="98"/>
      <c r="I404" s="47"/>
      <c r="J404" s="59"/>
      <c r="K404" s="45"/>
      <c r="L404" s="47"/>
    </row>
    <row r="405" spans="1:12" ht="14.25" x14ac:dyDescent="0.2">
      <c r="A405" s="59"/>
      <c r="B405" s="61"/>
      <c r="C405" s="98" t="s">
        <v>911</v>
      </c>
      <c r="D405" s="98"/>
      <c r="E405" s="98"/>
      <c r="F405" s="98"/>
      <c r="G405" s="98"/>
      <c r="H405" s="98"/>
      <c r="I405" s="47"/>
      <c r="J405" s="59"/>
      <c r="K405" s="45"/>
      <c r="L405" s="47">
        <f>SUM(AW205:AW392)-SUM(BK205:BK392)</f>
        <v>90619.109999999986</v>
      </c>
    </row>
    <row r="406" spans="1:12" ht="14.25" hidden="1" x14ac:dyDescent="0.2">
      <c r="A406" s="59"/>
      <c r="B406" s="61"/>
      <c r="C406" s="98" t="s">
        <v>912</v>
      </c>
      <c r="D406" s="98"/>
      <c r="E406" s="98"/>
      <c r="F406" s="98"/>
      <c r="G406" s="98"/>
      <c r="H406" s="98"/>
      <c r="I406" s="47"/>
      <c r="J406" s="59"/>
      <c r="K406" s="45"/>
      <c r="L406" s="47">
        <f>SUM(BC205:BC392)</f>
        <v>0</v>
      </c>
    </row>
    <row r="407" spans="1:12" ht="14.25" x14ac:dyDescent="0.2">
      <c r="A407" s="59"/>
      <c r="B407" s="61"/>
      <c r="C407" s="98" t="s">
        <v>913</v>
      </c>
      <c r="D407" s="98"/>
      <c r="E407" s="98"/>
      <c r="F407" s="98"/>
      <c r="G407" s="98"/>
      <c r="H407" s="98"/>
      <c r="I407" s="47"/>
      <c r="J407" s="59"/>
      <c r="K407" s="45"/>
      <c r="L407" s="47">
        <f>SUM(BB205:BB392)</f>
        <v>453.96000000000004</v>
      </c>
    </row>
    <row r="408" spans="1:12" ht="14.25" x14ac:dyDescent="0.2">
      <c r="A408" s="59"/>
      <c r="B408" s="61"/>
      <c r="C408" s="98" t="s">
        <v>914</v>
      </c>
      <c r="D408" s="98"/>
      <c r="E408" s="98"/>
      <c r="F408" s="98"/>
      <c r="G408" s="98"/>
      <c r="H408" s="98"/>
      <c r="I408" s="47"/>
      <c r="J408" s="59"/>
      <c r="K408" s="45"/>
      <c r="L408" s="47">
        <f>SUM(AR205:AR392)+SUM(AT205:AT392)+SUM(AV205:AV392)</f>
        <v>58401.659999999996</v>
      </c>
    </row>
    <row r="409" spans="1:12" ht="14.25" x14ac:dyDescent="0.2">
      <c r="A409" s="59"/>
      <c r="B409" s="61"/>
      <c r="C409" s="98" t="s">
        <v>915</v>
      </c>
      <c r="D409" s="98"/>
      <c r="E409" s="98"/>
      <c r="F409" s="98"/>
      <c r="G409" s="98"/>
      <c r="H409" s="98"/>
      <c r="I409" s="47"/>
      <c r="J409" s="59"/>
      <c r="K409" s="45"/>
      <c r="L409" s="47">
        <f>SUM(AZ205:AZ392)</f>
        <v>53456.04</v>
      </c>
    </row>
    <row r="410" spans="1:12" ht="14.25" x14ac:dyDescent="0.2">
      <c r="A410" s="59"/>
      <c r="B410" s="61"/>
      <c r="C410" s="98" t="s">
        <v>916</v>
      </c>
      <c r="D410" s="98"/>
      <c r="E410" s="98"/>
      <c r="F410" s="98"/>
      <c r="G410" s="98"/>
      <c r="H410" s="98"/>
      <c r="I410" s="47"/>
      <c r="J410" s="59"/>
      <c r="K410" s="45"/>
      <c r="L410" s="47">
        <f>SUM(BA205:BA392)</f>
        <v>25811.25</v>
      </c>
    </row>
    <row r="411" spans="1:12" ht="14.25" hidden="1" x14ac:dyDescent="0.2">
      <c r="A411" s="59"/>
      <c r="B411" s="61"/>
      <c r="C411" s="98" t="s">
        <v>917</v>
      </c>
      <c r="D411" s="98"/>
      <c r="E411" s="98"/>
      <c r="F411" s="98"/>
      <c r="G411" s="98"/>
      <c r="H411" s="98"/>
      <c r="I411" s="47"/>
      <c r="J411" s="59"/>
      <c r="K411" s="45"/>
      <c r="L411" s="47">
        <f>L413+L414</f>
        <v>0</v>
      </c>
    </row>
    <row r="412" spans="1:12" ht="14.25" hidden="1" x14ac:dyDescent="0.2">
      <c r="A412" s="59"/>
      <c r="B412" s="61"/>
      <c r="C412" s="102" t="s">
        <v>904</v>
      </c>
      <c r="D412" s="98"/>
      <c r="E412" s="98"/>
      <c r="F412" s="98"/>
      <c r="G412" s="98"/>
      <c r="H412" s="98"/>
      <c r="I412" s="47"/>
      <c r="J412" s="59"/>
      <c r="K412" s="45"/>
      <c r="L412" s="47"/>
    </row>
    <row r="413" spans="1:12" ht="14.25" hidden="1" x14ac:dyDescent="0.2">
      <c r="A413" s="59"/>
      <c r="B413" s="61"/>
      <c r="C413" s="98" t="s">
        <v>918</v>
      </c>
      <c r="D413" s="98"/>
      <c r="E413" s="98"/>
      <c r="F413" s="98"/>
      <c r="G413" s="98"/>
      <c r="H413" s="98"/>
      <c r="I413" s="47"/>
      <c r="J413" s="59"/>
      <c r="K413" s="45"/>
      <c r="L413" s="47">
        <f>SUM(BK205:BK392)</f>
        <v>0</v>
      </c>
    </row>
    <row r="414" spans="1:12" ht="14.25" hidden="1" x14ac:dyDescent="0.2">
      <c r="A414" s="59"/>
      <c r="B414" s="61"/>
      <c r="C414" s="98" t="s">
        <v>919</v>
      </c>
      <c r="D414" s="98"/>
      <c r="E414" s="98"/>
      <c r="F414" s="98"/>
      <c r="G414" s="98"/>
      <c r="H414" s="98"/>
      <c r="I414" s="47"/>
      <c r="J414" s="59"/>
      <c r="K414" s="45"/>
      <c r="L414" s="47">
        <f>SUM(BD205:BD392)</f>
        <v>0</v>
      </c>
    </row>
    <row r="415" spans="1:12" ht="14.25" hidden="1" x14ac:dyDescent="0.2">
      <c r="A415" s="59"/>
      <c r="B415" s="61"/>
      <c r="C415" s="98" t="s">
        <v>920</v>
      </c>
      <c r="D415" s="98"/>
      <c r="E415" s="98"/>
      <c r="F415" s="98"/>
      <c r="G415" s="98"/>
      <c r="H415" s="98"/>
      <c r="I415" s="47"/>
      <c r="J415" s="59"/>
      <c r="K415" s="45"/>
      <c r="L415" s="47"/>
    </row>
    <row r="416" spans="1:12" ht="14.25" hidden="1" x14ac:dyDescent="0.2">
      <c r="A416" s="59"/>
      <c r="B416" s="61"/>
      <c r="C416" s="98" t="s">
        <v>920</v>
      </c>
      <c r="D416" s="98"/>
      <c r="E416" s="98"/>
      <c r="F416" s="98"/>
      <c r="G416" s="98"/>
      <c r="H416" s="98"/>
      <c r="I416" s="47"/>
      <c r="J416" s="59"/>
      <c r="K416" s="45"/>
      <c r="L416" s="47">
        <f>SUM(BQ205:BQ392)</f>
        <v>0</v>
      </c>
    </row>
    <row r="417" spans="1:12" ht="14.25" hidden="1" x14ac:dyDescent="0.2">
      <c r="A417" s="59"/>
      <c r="B417" s="61"/>
      <c r="C417" s="98" t="s">
        <v>921</v>
      </c>
      <c r="D417" s="98"/>
      <c r="E417" s="98"/>
      <c r="F417" s="98"/>
      <c r="G417" s="98"/>
      <c r="H417" s="98"/>
      <c r="I417" s="47"/>
      <c r="J417" s="59"/>
      <c r="K417" s="45"/>
      <c r="L417" s="47">
        <f>SUM(BO205:BO392)</f>
        <v>0</v>
      </c>
    </row>
    <row r="418" spans="1:12" ht="15" x14ac:dyDescent="0.2">
      <c r="A418" s="62"/>
      <c r="B418" s="63"/>
      <c r="C418" s="101" t="s">
        <v>922</v>
      </c>
      <c r="D418" s="101"/>
      <c r="E418" s="101"/>
      <c r="F418" s="101"/>
      <c r="G418" s="101"/>
      <c r="H418" s="101"/>
      <c r="I418" s="51"/>
      <c r="J418" s="62"/>
      <c r="K418" s="64"/>
      <c r="L418" s="51">
        <f>L394+L409+L410+L411+L416+L417</f>
        <v>229986.5</v>
      </c>
    </row>
    <row r="419" spans="1:12" ht="14.25" x14ac:dyDescent="0.2">
      <c r="A419" s="59"/>
      <c r="B419" s="61"/>
      <c r="C419" s="102" t="s">
        <v>923</v>
      </c>
      <c r="D419" s="98"/>
      <c r="E419" s="98"/>
      <c r="F419" s="98"/>
      <c r="G419" s="98"/>
      <c r="H419" s="98"/>
      <c r="I419" s="47"/>
      <c r="J419" s="59"/>
      <c r="K419" s="45"/>
      <c r="L419" s="47"/>
    </row>
    <row r="420" spans="1:12" ht="14.25" hidden="1" x14ac:dyDescent="0.2">
      <c r="A420" s="59"/>
      <c r="B420" s="61"/>
      <c r="C420" s="98" t="s">
        <v>924</v>
      </c>
      <c r="D420" s="98"/>
      <c r="E420" s="98"/>
      <c r="F420" s="98"/>
      <c r="G420" s="98"/>
      <c r="H420" s="98"/>
      <c r="I420" s="47"/>
      <c r="J420" s="59"/>
      <c r="K420" s="45"/>
      <c r="L420" s="47">
        <f>SUM(AX205:AX392)</f>
        <v>0</v>
      </c>
    </row>
    <row r="421" spans="1:12" ht="14.25" hidden="1" x14ac:dyDescent="0.2">
      <c r="A421" s="59"/>
      <c r="B421" s="61"/>
      <c r="C421" s="98" t="s">
        <v>925</v>
      </c>
      <c r="D421" s="98"/>
      <c r="E421" s="98"/>
      <c r="F421" s="98"/>
      <c r="G421" s="98"/>
      <c r="H421" s="98"/>
      <c r="I421" s="47"/>
      <c r="J421" s="59"/>
      <c r="K421" s="45"/>
      <c r="L421" s="47">
        <f>SUM(AY205:AY392)</f>
        <v>0</v>
      </c>
    </row>
    <row r="422" spans="1:12" ht="14.25" x14ac:dyDescent="0.2">
      <c r="A422" s="59"/>
      <c r="B422" s="61"/>
      <c r="C422" s="98" t="s">
        <v>926</v>
      </c>
      <c r="D422" s="98"/>
      <c r="E422" s="98"/>
      <c r="F422" s="99"/>
      <c r="G422" s="50">
        <f>Source!F124</f>
        <v>85.627909000000002</v>
      </c>
      <c r="H422" s="59"/>
      <c r="I422" s="59"/>
      <c r="J422" s="59"/>
      <c r="K422" s="59"/>
      <c r="L422" s="59"/>
    </row>
    <row r="423" spans="1:12" ht="14.25" x14ac:dyDescent="0.2">
      <c r="A423" s="59"/>
      <c r="B423" s="61"/>
      <c r="C423" s="98" t="s">
        <v>927</v>
      </c>
      <c r="D423" s="98"/>
      <c r="E423" s="98"/>
      <c r="F423" s="99"/>
      <c r="G423" s="50">
        <f>Source!F125</f>
        <v>2.2007650999999999</v>
      </c>
      <c r="H423" s="59"/>
      <c r="I423" s="59"/>
      <c r="J423" s="59"/>
      <c r="K423" s="59"/>
      <c r="L423" s="59"/>
    </row>
    <row r="426" spans="1:12" ht="15" x14ac:dyDescent="0.2">
      <c r="A426" s="62"/>
      <c r="B426" s="63"/>
      <c r="C426" s="101" t="s">
        <v>964</v>
      </c>
      <c r="D426" s="101"/>
      <c r="E426" s="101"/>
      <c r="F426" s="101"/>
      <c r="G426" s="101"/>
      <c r="H426" s="101"/>
      <c r="I426" s="51"/>
      <c r="J426" s="62"/>
      <c r="K426" s="64"/>
      <c r="L426" s="51">
        <f>L428+L429+L435+L439</f>
        <v>165145.67000000001</v>
      </c>
    </row>
    <row r="427" spans="1:12" ht="14.25" x14ac:dyDescent="0.2">
      <c r="A427" s="59"/>
      <c r="B427" s="61"/>
      <c r="C427" s="102" t="s">
        <v>904</v>
      </c>
      <c r="D427" s="98"/>
      <c r="E427" s="98"/>
      <c r="F427" s="98"/>
      <c r="G427" s="98"/>
      <c r="H427" s="98"/>
      <c r="I427" s="47"/>
      <c r="J427" s="59"/>
      <c r="K427" s="45"/>
      <c r="L427" s="47"/>
    </row>
    <row r="428" spans="1:12" ht="14.25" x14ac:dyDescent="0.2">
      <c r="A428" s="59"/>
      <c r="B428" s="61"/>
      <c r="C428" s="98" t="s">
        <v>905</v>
      </c>
      <c r="D428" s="98"/>
      <c r="E428" s="98"/>
      <c r="F428" s="98"/>
      <c r="G428" s="98"/>
      <c r="H428" s="98"/>
      <c r="I428" s="47"/>
      <c r="J428" s="59"/>
      <c r="K428" s="45"/>
      <c r="L428" s="47">
        <f>SUM(AR61:AR424)</f>
        <v>70977.840000000011</v>
      </c>
    </row>
    <row r="429" spans="1:12" ht="14.25" hidden="1" x14ac:dyDescent="0.2">
      <c r="A429" s="59"/>
      <c r="B429" s="61"/>
      <c r="C429" s="98" t="s">
        <v>906</v>
      </c>
      <c r="D429" s="98"/>
      <c r="E429" s="98"/>
      <c r="F429" s="98"/>
      <c r="G429" s="98"/>
      <c r="H429" s="98"/>
      <c r="I429" s="47"/>
      <c r="J429" s="59"/>
      <c r="K429" s="45"/>
      <c r="L429" s="47">
        <f>L431+L434+L433</f>
        <v>2964.3200000000006</v>
      </c>
    </row>
    <row r="430" spans="1:12" ht="14.25" hidden="1" x14ac:dyDescent="0.2">
      <c r="A430" s="59"/>
      <c r="B430" s="61"/>
      <c r="C430" s="102" t="s">
        <v>907</v>
      </c>
      <c r="D430" s="98"/>
      <c r="E430" s="98"/>
      <c r="F430" s="98"/>
      <c r="G430" s="98"/>
      <c r="H430" s="98"/>
      <c r="I430" s="47"/>
      <c r="J430" s="59"/>
      <c r="K430" s="45"/>
      <c r="L430" s="47"/>
    </row>
    <row r="431" spans="1:12" ht="14.25" x14ac:dyDescent="0.2">
      <c r="A431" s="59"/>
      <c r="B431" s="61"/>
      <c r="C431" s="98" t="s">
        <v>906</v>
      </c>
      <c r="D431" s="98"/>
      <c r="E431" s="98"/>
      <c r="F431" s="98"/>
      <c r="G431" s="98"/>
      <c r="H431" s="98"/>
      <c r="I431" s="47"/>
      <c r="J431" s="59"/>
      <c r="K431" s="45"/>
      <c r="L431" s="47">
        <f>SUM(AO61:AO424)</f>
        <v>1254.1900000000005</v>
      </c>
    </row>
    <row r="432" spans="1:12" ht="14.25" hidden="1" x14ac:dyDescent="0.2">
      <c r="A432" s="59"/>
      <c r="B432" s="61"/>
      <c r="C432" s="102" t="s">
        <v>908</v>
      </c>
      <c r="D432" s="98"/>
      <c r="E432" s="98"/>
      <c r="F432" s="98"/>
      <c r="G432" s="98"/>
      <c r="H432" s="98"/>
      <c r="I432" s="47"/>
      <c r="J432" s="59"/>
      <c r="K432" s="45"/>
      <c r="L432" s="47"/>
    </row>
    <row r="433" spans="1:12" ht="14.25" x14ac:dyDescent="0.2">
      <c r="A433" s="59"/>
      <c r="B433" s="61"/>
      <c r="C433" s="98" t="s">
        <v>928</v>
      </c>
      <c r="D433" s="98"/>
      <c r="E433" s="98"/>
      <c r="F433" s="98"/>
      <c r="G433" s="98"/>
      <c r="H433" s="98"/>
      <c r="I433" s="47"/>
      <c r="J433" s="59"/>
      <c r="K433" s="45"/>
      <c r="L433" s="47">
        <f>SUM(AT61:AT424)</f>
        <v>1710.13</v>
      </c>
    </row>
    <row r="434" spans="1:12" ht="14.25" hidden="1" x14ac:dyDescent="0.2">
      <c r="A434" s="59"/>
      <c r="B434" s="61"/>
      <c r="C434" s="98" t="s">
        <v>909</v>
      </c>
      <c r="D434" s="98"/>
      <c r="E434" s="98"/>
      <c r="F434" s="98"/>
      <c r="G434" s="98"/>
      <c r="H434" s="98"/>
      <c r="I434" s="47"/>
      <c r="J434" s="59"/>
      <c r="K434" s="45"/>
      <c r="L434" s="47">
        <f>SUM(AV61:AV424)</f>
        <v>0</v>
      </c>
    </row>
    <row r="435" spans="1:12" ht="14.25" x14ac:dyDescent="0.2">
      <c r="A435" s="59"/>
      <c r="B435" s="61"/>
      <c r="C435" s="98" t="s">
        <v>910</v>
      </c>
      <c r="D435" s="98"/>
      <c r="E435" s="98"/>
      <c r="F435" s="98"/>
      <c r="G435" s="98"/>
      <c r="H435" s="98"/>
      <c r="I435" s="47"/>
      <c r="J435" s="59"/>
      <c r="K435" s="45"/>
      <c r="L435" s="47">
        <f>L437+L438</f>
        <v>90749.549999999988</v>
      </c>
    </row>
    <row r="436" spans="1:12" ht="14.25" x14ac:dyDescent="0.2">
      <c r="A436" s="59"/>
      <c r="B436" s="61"/>
      <c r="C436" s="102" t="s">
        <v>907</v>
      </c>
      <c r="D436" s="98"/>
      <c r="E436" s="98"/>
      <c r="F436" s="98"/>
      <c r="G436" s="98"/>
      <c r="H436" s="98"/>
      <c r="I436" s="47"/>
      <c r="J436" s="59"/>
      <c r="K436" s="45"/>
      <c r="L436" s="47"/>
    </row>
    <row r="437" spans="1:12" ht="14.25" x14ac:dyDescent="0.2">
      <c r="A437" s="59"/>
      <c r="B437" s="61"/>
      <c r="C437" s="98" t="s">
        <v>911</v>
      </c>
      <c r="D437" s="98"/>
      <c r="E437" s="98"/>
      <c r="F437" s="98"/>
      <c r="G437" s="98"/>
      <c r="H437" s="98"/>
      <c r="I437" s="47"/>
      <c r="J437" s="59"/>
      <c r="K437" s="45"/>
      <c r="L437" s="47">
        <f>SUM(AW61:AW424)-SUM(BK61:BK424)</f>
        <v>90749.549999999988</v>
      </c>
    </row>
    <row r="438" spans="1:12" ht="14.25" hidden="1" x14ac:dyDescent="0.2">
      <c r="A438" s="59"/>
      <c r="B438" s="61"/>
      <c r="C438" s="98" t="s">
        <v>912</v>
      </c>
      <c r="D438" s="98"/>
      <c r="E438" s="98"/>
      <c r="F438" s="98"/>
      <c r="G438" s="98"/>
      <c r="H438" s="98"/>
      <c r="I438" s="47"/>
      <c r="J438" s="59"/>
      <c r="K438" s="45"/>
      <c r="L438" s="47">
        <f>SUM(BC61:BC424)</f>
        <v>0</v>
      </c>
    </row>
    <row r="439" spans="1:12" ht="14.25" x14ac:dyDescent="0.2">
      <c r="A439" s="59"/>
      <c r="B439" s="61"/>
      <c r="C439" s="98" t="s">
        <v>913</v>
      </c>
      <c r="D439" s="98"/>
      <c r="E439" s="98"/>
      <c r="F439" s="98"/>
      <c r="G439" s="98"/>
      <c r="H439" s="98"/>
      <c r="I439" s="47"/>
      <c r="J439" s="59"/>
      <c r="K439" s="45"/>
      <c r="L439" s="47">
        <f>SUM(BB61:BB424)</f>
        <v>453.96000000000004</v>
      </c>
    </row>
    <row r="440" spans="1:12" ht="14.25" x14ac:dyDescent="0.2">
      <c r="A440" s="59"/>
      <c r="B440" s="61"/>
      <c r="C440" s="98" t="s">
        <v>914</v>
      </c>
      <c r="D440" s="98"/>
      <c r="E440" s="98"/>
      <c r="F440" s="98"/>
      <c r="G440" s="98"/>
      <c r="H440" s="98"/>
      <c r="I440" s="47"/>
      <c r="J440" s="59"/>
      <c r="K440" s="45"/>
      <c r="L440" s="47">
        <f>SUM(AR61:AR424)+SUM(AT61:AT424)+SUM(AV61:AV424)</f>
        <v>72687.970000000016</v>
      </c>
    </row>
    <row r="441" spans="1:12" ht="14.25" x14ac:dyDescent="0.2">
      <c r="A441" s="59"/>
      <c r="B441" s="61"/>
      <c r="C441" s="98" t="s">
        <v>915</v>
      </c>
      <c r="D441" s="98"/>
      <c r="E441" s="98"/>
      <c r="F441" s="98"/>
      <c r="G441" s="98"/>
      <c r="H441" s="98"/>
      <c r="I441" s="47"/>
      <c r="J441" s="59"/>
      <c r="K441" s="45"/>
      <c r="L441" s="47">
        <f>SUM(AZ61:AZ424)</f>
        <v>66346.45</v>
      </c>
    </row>
    <row r="442" spans="1:12" ht="14.25" x14ac:dyDescent="0.2">
      <c r="A442" s="59"/>
      <c r="B442" s="61"/>
      <c r="C442" s="98" t="s">
        <v>916</v>
      </c>
      <c r="D442" s="98"/>
      <c r="E442" s="98"/>
      <c r="F442" s="98"/>
      <c r="G442" s="98"/>
      <c r="H442" s="98"/>
      <c r="I442" s="47"/>
      <c r="J442" s="59"/>
      <c r="K442" s="45"/>
      <c r="L442" s="47">
        <f>SUM(BA61:BA424)</f>
        <v>32492.680000000004</v>
      </c>
    </row>
    <row r="443" spans="1:12" ht="14.25" hidden="1" x14ac:dyDescent="0.2">
      <c r="A443" s="59"/>
      <c r="B443" s="61"/>
      <c r="C443" s="98" t="s">
        <v>917</v>
      </c>
      <c r="D443" s="98"/>
      <c r="E443" s="98"/>
      <c r="F443" s="98"/>
      <c r="G443" s="98"/>
      <c r="H443" s="98"/>
      <c r="I443" s="47"/>
      <c r="J443" s="59"/>
      <c r="K443" s="45"/>
      <c r="L443" s="47">
        <f>L445+L446</f>
        <v>0</v>
      </c>
    </row>
    <row r="444" spans="1:12" ht="14.25" hidden="1" x14ac:dyDescent="0.2">
      <c r="A444" s="59"/>
      <c r="B444" s="61"/>
      <c r="C444" s="102" t="s">
        <v>904</v>
      </c>
      <c r="D444" s="98"/>
      <c r="E444" s="98"/>
      <c r="F444" s="98"/>
      <c r="G444" s="98"/>
      <c r="H444" s="98"/>
      <c r="I444" s="47"/>
      <c r="J444" s="59"/>
      <c r="K444" s="45"/>
      <c r="L444" s="47"/>
    </row>
    <row r="445" spans="1:12" ht="14.25" hidden="1" x14ac:dyDescent="0.2">
      <c r="A445" s="59"/>
      <c r="B445" s="61"/>
      <c r="C445" s="98" t="s">
        <v>918</v>
      </c>
      <c r="D445" s="98"/>
      <c r="E445" s="98"/>
      <c r="F445" s="98"/>
      <c r="G445" s="98"/>
      <c r="H445" s="98"/>
      <c r="I445" s="47"/>
      <c r="J445" s="59"/>
      <c r="K445" s="45"/>
      <c r="L445" s="47">
        <f>SUM(BK61:BK424)</f>
        <v>0</v>
      </c>
    </row>
    <row r="446" spans="1:12" ht="14.25" hidden="1" x14ac:dyDescent="0.2">
      <c r="A446" s="59"/>
      <c r="B446" s="61"/>
      <c r="C446" s="98" t="s">
        <v>919</v>
      </c>
      <c r="D446" s="98"/>
      <c r="E446" s="98"/>
      <c r="F446" s="98"/>
      <c r="G446" s="98"/>
      <c r="H446" s="98"/>
      <c r="I446" s="47"/>
      <c r="J446" s="59"/>
      <c r="K446" s="45"/>
      <c r="L446" s="47">
        <f>SUM(BD61:BD424)</f>
        <v>0</v>
      </c>
    </row>
    <row r="447" spans="1:12" ht="14.25" hidden="1" x14ac:dyDescent="0.2">
      <c r="A447" s="59"/>
      <c r="B447" s="61"/>
      <c r="C447" s="98" t="s">
        <v>920</v>
      </c>
      <c r="D447" s="98"/>
      <c r="E447" s="98"/>
      <c r="F447" s="98"/>
      <c r="G447" s="98"/>
      <c r="H447" s="98"/>
      <c r="I447" s="47"/>
      <c r="J447" s="59"/>
      <c r="K447" s="45"/>
      <c r="L447" s="47"/>
    </row>
    <row r="448" spans="1:12" ht="14.25" hidden="1" x14ac:dyDescent="0.2">
      <c r="A448" s="59"/>
      <c r="B448" s="61"/>
      <c r="C448" s="98" t="s">
        <v>920</v>
      </c>
      <c r="D448" s="98"/>
      <c r="E448" s="98"/>
      <c r="F448" s="98"/>
      <c r="G448" s="98"/>
      <c r="H448" s="98"/>
      <c r="I448" s="47"/>
      <c r="J448" s="59"/>
      <c r="K448" s="45"/>
      <c r="L448" s="47">
        <f>SUM(BQ61:BQ424)</f>
        <v>0</v>
      </c>
    </row>
    <row r="449" spans="1:12" ht="14.25" hidden="1" x14ac:dyDescent="0.2">
      <c r="A449" s="59"/>
      <c r="B449" s="61"/>
      <c r="C449" s="98" t="s">
        <v>921</v>
      </c>
      <c r="D449" s="98"/>
      <c r="E449" s="98"/>
      <c r="F449" s="98"/>
      <c r="G449" s="98"/>
      <c r="H449" s="98"/>
      <c r="I449" s="47"/>
      <c r="J449" s="59"/>
      <c r="K449" s="45"/>
      <c r="L449" s="47">
        <f>SUM(BO61:BO424)</f>
        <v>0</v>
      </c>
    </row>
    <row r="450" spans="1:12" ht="15" x14ac:dyDescent="0.2">
      <c r="A450" s="62"/>
      <c r="B450" s="63"/>
      <c r="C450" s="101" t="s">
        <v>922</v>
      </c>
      <c r="D450" s="101"/>
      <c r="E450" s="101"/>
      <c r="F450" s="101"/>
      <c r="G450" s="101"/>
      <c r="H450" s="101"/>
      <c r="I450" s="51"/>
      <c r="J450" s="62"/>
      <c r="K450" s="64"/>
      <c r="L450" s="51">
        <f>L426+L441+L442+L443+L448+L449</f>
        <v>263984.8</v>
      </c>
    </row>
    <row r="451" spans="1:12" ht="14.25" x14ac:dyDescent="0.2">
      <c r="A451" s="59"/>
      <c r="B451" s="61"/>
      <c r="C451" s="102" t="s">
        <v>923</v>
      </c>
      <c r="D451" s="98"/>
      <c r="E451" s="98"/>
      <c r="F451" s="98"/>
      <c r="G451" s="98"/>
      <c r="H451" s="98"/>
      <c r="I451" s="47"/>
      <c r="J451" s="59"/>
      <c r="K451" s="45"/>
      <c r="L451" s="47"/>
    </row>
    <row r="452" spans="1:12" ht="14.25" hidden="1" x14ac:dyDescent="0.2">
      <c r="A452" s="59"/>
      <c r="B452" s="61"/>
      <c r="C452" s="98" t="s">
        <v>924</v>
      </c>
      <c r="D452" s="98"/>
      <c r="E452" s="98"/>
      <c r="F452" s="98"/>
      <c r="G452" s="98"/>
      <c r="H452" s="98"/>
      <c r="I452" s="47"/>
      <c r="J452" s="59"/>
      <c r="K452" s="45"/>
      <c r="L452" s="47">
        <f>SUM(AX61:AX424)</f>
        <v>0</v>
      </c>
    </row>
    <row r="453" spans="1:12" ht="14.25" hidden="1" x14ac:dyDescent="0.2">
      <c r="A453" s="59"/>
      <c r="B453" s="61"/>
      <c r="C453" s="98" t="s">
        <v>925</v>
      </c>
      <c r="D453" s="98"/>
      <c r="E453" s="98"/>
      <c r="F453" s="98"/>
      <c r="G453" s="98"/>
      <c r="H453" s="98"/>
      <c r="I453" s="47"/>
      <c r="J453" s="59"/>
      <c r="K453" s="45"/>
      <c r="L453" s="47">
        <f>SUM(AY61:AY424)</f>
        <v>0</v>
      </c>
    </row>
    <row r="454" spans="1:12" ht="14.25" x14ac:dyDescent="0.2">
      <c r="A454" s="59"/>
      <c r="B454" s="61"/>
      <c r="C454" s="98" t="s">
        <v>926</v>
      </c>
      <c r="D454" s="98"/>
      <c r="E454" s="98"/>
      <c r="F454" s="99"/>
      <c r="G454" s="50">
        <f>Source!F154</f>
        <v>109.0234574</v>
      </c>
      <c r="H454" s="59"/>
      <c r="I454" s="59"/>
      <c r="J454" s="59"/>
      <c r="K454" s="59"/>
      <c r="L454" s="59"/>
    </row>
    <row r="455" spans="1:12" ht="14.25" x14ac:dyDescent="0.2">
      <c r="A455" s="59"/>
      <c r="B455" s="61"/>
      <c r="C455" s="98" t="s">
        <v>927</v>
      </c>
      <c r="D455" s="98"/>
      <c r="E455" s="98"/>
      <c r="F455" s="99"/>
      <c r="G455" s="50">
        <f>Source!F155</f>
        <v>2.3635978999999998</v>
      </c>
      <c r="H455" s="59"/>
      <c r="I455" s="59"/>
      <c r="J455" s="59"/>
      <c r="K455" s="59"/>
      <c r="L455" s="59"/>
    </row>
    <row r="458" spans="1:12" ht="16.5" x14ac:dyDescent="0.2">
      <c r="A458" s="107" t="s">
        <v>965</v>
      </c>
      <c r="B458" s="107"/>
      <c r="C458" s="107"/>
      <c r="D458" s="107"/>
      <c r="E458" s="107"/>
      <c r="F458" s="107"/>
      <c r="G458" s="107"/>
      <c r="H458" s="107"/>
      <c r="I458" s="107"/>
      <c r="J458" s="107"/>
      <c r="K458" s="107"/>
      <c r="L458" s="107"/>
    </row>
    <row r="460" spans="1:12" ht="16.5" x14ac:dyDescent="0.2">
      <c r="A460" s="107" t="s">
        <v>862</v>
      </c>
      <c r="B460" s="107"/>
      <c r="C460" s="107"/>
      <c r="D460" s="107"/>
      <c r="E460" s="107"/>
      <c r="F460" s="107"/>
      <c r="G460" s="107"/>
      <c r="H460" s="107"/>
      <c r="I460" s="107"/>
      <c r="J460" s="107"/>
      <c r="K460" s="107"/>
      <c r="L460" s="107"/>
    </row>
    <row r="461" spans="1:12" ht="28.5" x14ac:dyDescent="0.2">
      <c r="A461" s="41" t="s">
        <v>278</v>
      </c>
      <c r="B461" s="43" t="s">
        <v>966</v>
      </c>
      <c r="C461" s="43" t="str">
        <f>Source!G170</f>
        <v>Демонтаж: выключателей, розеток</v>
      </c>
      <c r="D461" s="44" t="str">
        <f>Source!H170</f>
        <v>100 ШТ</v>
      </c>
      <c r="E461" s="45">
        <f>Source!K170</f>
        <v>0.06</v>
      </c>
      <c r="F461" s="45"/>
      <c r="G461" s="45">
        <f>Source!I170</f>
        <v>0.06</v>
      </c>
      <c r="H461" s="47"/>
      <c r="I461" s="46"/>
      <c r="J461" s="47"/>
      <c r="K461" s="46"/>
      <c r="L461" s="47"/>
    </row>
    <row r="462" spans="1:12" ht="25.5" x14ac:dyDescent="0.2">
      <c r="B462" s="48" t="s">
        <v>794</v>
      </c>
      <c r="C462" s="106" t="s">
        <v>879</v>
      </c>
      <c r="D462" s="106"/>
      <c r="E462" s="106"/>
      <c r="F462" s="106"/>
      <c r="G462" s="106"/>
      <c r="H462" s="106"/>
      <c r="I462" s="106"/>
      <c r="J462" s="106"/>
      <c r="K462" s="106"/>
      <c r="L462" s="106"/>
    </row>
    <row r="463" spans="1:12" ht="15" x14ac:dyDescent="0.2">
      <c r="A463" s="42"/>
      <c r="B463" s="45">
        <v>1</v>
      </c>
      <c r="C463" s="42" t="s">
        <v>867</v>
      </c>
      <c r="D463" s="44" t="s">
        <v>565</v>
      </c>
      <c r="E463" s="50"/>
      <c r="F463" s="45"/>
      <c r="G463" s="45">
        <f>Source!U170</f>
        <v>0.40295999999999998</v>
      </c>
      <c r="H463" s="45"/>
      <c r="I463" s="45"/>
      <c r="J463" s="45"/>
      <c r="K463" s="45"/>
      <c r="L463" s="51">
        <f>SUM(L464:L464)-SUMIF(CE464:CE464, 1, L464:L464)</f>
        <v>236.67</v>
      </c>
    </row>
    <row r="464" spans="1:12" ht="14.25" x14ac:dyDescent="0.2">
      <c r="A464" s="43"/>
      <c r="B464" s="43" t="s">
        <v>580</v>
      </c>
      <c r="C464" s="52" t="s">
        <v>581</v>
      </c>
      <c r="D464" s="53" t="s">
        <v>565</v>
      </c>
      <c r="E464" s="54">
        <v>5.84</v>
      </c>
      <c r="F464" s="54">
        <f>ROUND((0.15+1),7)</f>
        <v>1.1499999999999999</v>
      </c>
      <c r="G464" s="54">
        <f>SmtRes!CX95</f>
        <v>0.40295999999999998</v>
      </c>
      <c r="H464" s="55"/>
      <c r="I464" s="56"/>
      <c r="J464" s="55">
        <f>SmtRes!CZ95</f>
        <v>587.34</v>
      </c>
      <c r="K464" s="56"/>
      <c r="L464" s="55">
        <f>SmtRes!DI95</f>
        <v>236.67</v>
      </c>
    </row>
    <row r="465" spans="1:83" ht="15" x14ac:dyDescent="0.2">
      <c r="A465" s="43"/>
      <c r="B465" s="43"/>
      <c r="C465" s="58" t="s">
        <v>872</v>
      </c>
      <c r="D465" s="44"/>
      <c r="E465" s="45"/>
      <c r="F465" s="45"/>
      <c r="G465" s="45"/>
      <c r="H465" s="47"/>
      <c r="I465" s="46"/>
      <c r="J465" s="47"/>
      <c r="K465" s="46"/>
      <c r="L465" s="47">
        <f>L463</f>
        <v>236.67</v>
      </c>
    </row>
    <row r="466" spans="1:83" ht="14.25" x14ac:dyDescent="0.2">
      <c r="A466" s="43"/>
      <c r="B466" s="43"/>
      <c r="C466" s="43" t="s">
        <v>873</v>
      </c>
      <c r="D466" s="44"/>
      <c r="E466" s="45"/>
      <c r="F466" s="45"/>
      <c r="G466" s="45"/>
      <c r="H466" s="47"/>
      <c r="I466" s="46"/>
      <c r="J466" s="47"/>
      <c r="K466" s="46"/>
      <c r="L466" s="47">
        <f>SUM(AR461:AR469)+SUM(AS461:AS469)+SUM(AT461:AT469)+SUM(AU461:AU469)+SUM(AV461:AV469)</f>
        <v>236.67</v>
      </c>
    </row>
    <row r="467" spans="1:83" ht="14.25" x14ac:dyDescent="0.2">
      <c r="A467" s="43"/>
      <c r="B467" s="43" t="s">
        <v>284</v>
      </c>
      <c r="C467" s="43" t="s">
        <v>967</v>
      </c>
      <c r="D467" s="44" t="s">
        <v>317</v>
      </c>
      <c r="E467" s="45">
        <f>Source!BZ170</f>
        <v>91</v>
      </c>
      <c r="F467" s="45"/>
      <c r="G467" s="45">
        <f>Source!AT170</f>
        <v>91</v>
      </c>
      <c r="H467" s="47"/>
      <c r="I467" s="46"/>
      <c r="J467" s="47"/>
      <c r="K467" s="46"/>
      <c r="L467" s="47">
        <f>SUM(AZ461:AZ469)</f>
        <v>215.37</v>
      </c>
    </row>
    <row r="468" spans="1:83" ht="14.25" x14ac:dyDescent="0.2">
      <c r="A468" s="52"/>
      <c r="B468" s="52" t="s">
        <v>285</v>
      </c>
      <c r="C468" s="52" t="s">
        <v>968</v>
      </c>
      <c r="D468" s="53" t="s">
        <v>317</v>
      </c>
      <c r="E468" s="54">
        <f>Source!CA170</f>
        <v>48</v>
      </c>
      <c r="F468" s="54"/>
      <c r="G468" s="54">
        <f>Source!AU170</f>
        <v>48</v>
      </c>
      <c r="H468" s="55"/>
      <c r="I468" s="56"/>
      <c r="J468" s="55"/>
      <c r="K468" s="56"/>
      <c r="L468" s="55">
        <f>SUM(BA461:BA469)</f>
        <v>113.6</v>
      </c>
    </row>
    <row r="469" spans="1:83" ht="15" x14ac:dyDescent="0.2">
      <c r="C469" s="104" t="s">
        <v>876</v>
      </c>
      <c r="D469" s="104"/>
      <c r="E469" s="104"/>
      <c r="F469" s="104"/>
      <c r="G469" s="104"/>
      <c r="H469" s="104"/>
      <c r="I469" s="105">
        <f>IF(E461&lt;&gt;0,K469/E461, 0)</f>
        <v>9427.3333333333339</v>
      </c>
      <c r="J469" s="105"/>
      <c r="K469" s="105">
        <f>L463+L467+L468</f>
        <v>565.64</v>
      </c>
      <c r="L469" s="105"/>
      <c r="AD469">
        <f>ROUND((Source!AT170/100)*((ROUND(SUMIF(SmtRes!AQ95:'SmtRes'!AQ95,"=1",SmtRes!AD95:'SmtRes'!AD95)*Source!I170, 2)+ROUND(SUMIF(SmtRes!AQ95:'SmtRes'!AQ95,"=1",SmtRes!AC95:'SmtRes'!AC95)*Source!I170, 2))), 2)</f>
        <v>32.07</v>
      </c>
      <c r="AE469">
        <f>ROUND((Source!AU170/100)*((ROUND(SUMIF(SmtRes!AQ95:'SmtRes'!AQ95,"=1",SmtRes!AD95:'SmtRes'!AD95)*Source!I170, 2)+ROUND(SUMIF(SmtRes!AQ95:'SmtRes'!AQ95,"=1",SmtRes!AC95:'SmtRes'!AC95)*Source!I170, 2))), 2)</f>
        <v>16.920000000000002</v>
      </c>
      <c r="AN469" s="57">
        <f>L463+L467+L468</f>
        <v>565.64</v>
      </c>
      <c r="AO469">
        <f>0</f>
        <v>0</v>
      </c>
      <c r="AQ469" t="s">
        <v>877</v>
      </c>
      <c r="AR469" s="57">
        <f>L463</f>
        <v>236.67</v>
      </c>
      <c r="AT469">
        <f>0</f>
        <v>0</v>
      </c>
      <c r="AV469" t="s">
        <v>877</v>
      </c>
      <c r="AW469">
        <f>0</f>
        <v>0</v>
      </c>
      <c r="AZ469">
        <f>Source!X170</f>
        <v>215.37</v>
      </c>
      <c r="BA469">
        <f>Source!Y170</f>
        <v>113.6</v>
      </c>
      <c r="CD469">
        <v>1</v>
      </c>
    </row>
    <row r="470" spans="1:83" ht="28.5" x14ac:dyDescent="0.2">
      <c r="A470" s="41" t="s">
        <v>286</v>
      </c>
      <c r="B470" s="43" t="s">
        <v>969</v>
      </c>
      <c r="C470" s="43" t="str">
        <f>Source!G171</f>
        <v>Демонтаж: светильников для люминесцентных ламп</v>
      </c>
      <c r="D470" s="44" t="str">
        <f>Source!H171</f>
        <v>100 ШТ</v>
      </c>
      <c r="E470" s="45">
        <f>Source!K171</f>
        <v>0.03</v>
      </c>
      <c r="F470" s="45"/>
      <c r="G470" s="45">
        <f>Source!I171</f>
        <v>0.03</v>
      </c>
      <c r="H470" s="47"/>
      <c r="I470" s="46"/>
      <c r="J470" s="47"/>
      <c r="K470" s="46"/>
      <c r="L470" s="47"/>
    </row>
    <row r="471" spans="1:83" ht="25.5" x14ac:dyDescent="0.2">
      <c r="B471" s="48" t="s">
        <v>794</v>
      </c>
      <c r="C471" s="106" t="s">
        <v>879</v>
      </c>
      <c r="D471" s="106"/>
      <c r="E471" s="106"/>
      <c r="F471" s="106"/>
      <c r="G471" s="106"/>
      <c r="H471" s="106"/>
      <c r="I471" s="106"/>
      <c r="J471" s="106"/>
      <c r="K471" s="106"/>
      <c r="L471" s="106"/>
    </row>
    <row r="472" spans="1:83" ht="15" x14ac:dyDescent="0.2">
      <c r="A472" s="42"/>
      <c r="B472" s="45">
        <v>1</v>
      </c>
      <c r="C472" s="42" t="s">
        <v>867</v>
      </c>
      <c r="D472" s="44" t="s">
        <v>565</v>
      </c>
      <c r="E472" s="50"/>
      <c r="F472" s="45"/>
      <c r="G472" s="45">
        <f>Source!U171</f>
        <v>0.617205</v>
      </c>
      <c r="H472" s="45"/>
      <c r="I472" s="45"/>
      <c r="J472" s="45"/>
      <c r="K472" s="45"/>
      <c r="L472" s="51">
        <f>SUM(L473:L473)-SUMIF(CE473:CE473, 1, L473:L473)</f>
        <v>372.48</v>
      </c>
    </row>
    <row r="473" spans="1:83" ht="14.25" x14ac:dyDescent="0.2">
      <c r="A473" s="43"/>
      <c r="B473" s="43" t="s">
        <v>677</v>
      </c>
      <c r="C473" s="43" t="s">
        <v>678</v>
      </c>
      <c r="D473" s="44" t="s">
        <v>565</v>
      </c>
      <c r="E473" s="45">
        <v>17.89</v>
      </c>
      <c r="F473" s="45">
        <f>ROUND((0.15+1),7)</f>
        <v>1.1499999999999999</v>
      </c>
      <c r="G473" s="45">
        <f>SmtRes!CX96</f>
        <v>0.617205</v>
      </c>
      <c r="H473" s="47"/>
      <c r="I473" s="46"/>
      <c r="J473" s="47">
        <f>SmtRes!CZ96</f>
        <v>603.5</v>
      </c>
      <c r="K473" s="46"/>
      <c r="L473" s="47">
        <f>SmtRes!DI96</f>
        <v>372.48</v>
      </c>
    </row>
    <row r="474" spans="1:83" ht="15" x14ac:dyDescent="0.2">
      <c r="A474" s="42"/>
      <c r="B474" s="45">
        <v>2</v>
      </c>
      <c r="C474" s="42" t="s">
        <v>868</v>
      </c>
      <c r="D474" s="44"/>
      <c r="E474" s="50"/>
      <c r="F474" s="45"/>
      <c r="G474" s="45"/>
      <c r="H474" s="45"/>
      <c r="I474" s="45"/>
      <c r="J474" s="45"/>
      <c r="K474" s="45"/>
      <c r="L474" s="51">
        <f>SUM(L475:L477)-SUMIF(CE475:CE477, 1, L475:L477)</f>
        <v>0.16000000000000014</v>
      </c>
    </row>
    <row r="475" spans="1:83" ht="15" x14ac:dyDescent="0.2">
      <c r="A475" s="42"/>
      <c r="B475" s="45"/>
      <c r="C475" s="42" t="s">
        <v>870</v>
      </c>
      <c r="D475" s="44" t="s">
        <v>565</v>
      </c>
      <c r="E475" s="50"/>
      <c r="F475" s="45"/>
      <c r="G475" s="45">
        <f>Source!V171</f>
        <v>2.7599999999999999E-3</v>
      </c>
      <c r="H475" s="45"/>
      <c r="I475" s="45"/>
      <c r="J475" s="45"/>
      <c r="K475" s="45"/>
      <c r="L475" s="51">
        <f>SUMIF(CE476:CE477, 1, L476:L477)</f>
        <v>1.77</v>
      </c>
      <c r="CE475">
        <v>1</v>
      </c>
    </row>
    <row r="476" spans="1:83" ht="42.75" x14ac:dyDescent="0.2">
      <c r="A476" s="43"/>
      <c r="B476" s="43" t="s">
        <v>582</v>
      </c>
      <c r="C476" s="43" t="s">
        <v>584</v>
      </c>
      <c r="D476" s="44" t="s">
        <v>571</v>
      </c>
      <c r="E476" s="45">
        <v>0.08</v>
      </c>
      <c r="F476" s="45">
        <f>ROUND((0.15+1),7)</f>
        <v>1.1499999999999999</v>
      </c>
      <c r="G476" s="45">
        <f>SmtRes!CX98</f>
        <v>2.7599999999999999E-3</v>
      </c>
      <c r="H476" s="47">
        <f>SmtRes!CZ98</f>
        <v>37.32</v>
      </c>
      <c r="I476" s="46">
        <f>SmtRes!AJ98</f>
        <v>1.54</v>
      </c>
      <c r="J476" s="47">
        <f>ROUND(H476*I476, 2)</f>
        <v>57.47</v>
      </c>
      <c r="K476" s="46"/>
      <c r="L476" s="47">
        <f>SmtRes!DG98</f>
        <v>0.16</v>
      </c>
    </row>
    <row r="477" spans="1:83" ht="28.5" x14ac:dyDescent="0.2">
      <c r="A477" s="43"/>
      <c r="B477" s="43" t="s">
        <v>585</v>
      </c>
      <c r="C477" s="52" t="s">
        <v>880</v>
      </c>
      <c r="D477" s="53" t="s">
        <v>565</v>
      </c>
      <c r="E477" s="54">
        <f>SmtRes!DO98*SmtRes!AT98</f>
        <v>0.08</v>
      </c>
      <c r="F477" s="54">
        <f>ROUND((0.15+1),7)</f>
        <v>1.1499999999999999</v>
      </c>
      <c r="G477" s="54">
        <f>ROUND(E477*F477*G470, 7)</f>
        <v>2.7599999999999999E-3</v>
      </c>
      <c r="H477" s="55"/>
      <c r="I477" s="56"/>
      <c r="J477" s="55">
        <f>ROUND(SmtRes!AG98/SmtRes!DO98, 2)</f>
        <v>641.22</v>
      </c>
      <c r="K477" s="56"/>
      <c r="L477" s="55">
        <f>SmtRes!DH98</f>
        <v>1.77</v>
      </c>
      <c r="CE477">
        <v>1</v>
      </c>
    </row>
    <row r="478" spans="1:83" ht="15" x14ac:dyDescent="0.2">
      <c r="A478" s="43"/>
      <c r="B478" s="43"/>
      <c r="C478" s="58" t="s">
        <v>872</v>
      </c>
      <c r="D478" s="44"/>
      <c r="E478" s="45"/>
      <c r="F478" s="45"/>
      <c r="G478" s="45"/>
      <c r="H478" s="47"/>
      <c r="I478" s="46"/>
      <c r="J478" s="47"/>
      <c r="K478" s="46"/>
      <c r="L478" s="47">
        <f>L472+L474+L475</f>
        <v>374.41</v>
      </c>
    </row>
    <row r="479" spans="1:83" ht="14.25" x14ac:dyDescent="0.2">
      <c r="A479" s="43"/>
      <c r="B479" s="43"/>
      <c r="C479" s="43" t="s">
        <v>873</v>
      </c>
      <c r="D479" s="44"/>
      <c r="E479" s="45"/>
      <c r="F479" s="45"/>
      <c r="G479" s="45"/>
      <c r="H479" s="47"/>
      <c r="I479" s="46"/>
      <c r="J479" s="47"/>
      <c r="K479" s="46"/>
      <c r="L479" s="47">
        <f>SUM(AR470:AR482)+SUM(AS470:AS482)+SUM(AT470:AT482)+SUM(AU470:AU482)+SUM(AV470:AV482)</f>
        <v>374.25</v>
      </c>
    </row>
    <row r="480" spans="1:83" ht="14.25" x14ac:dyDescent="0.2">
      <c r="A480" s="43"/>
      <c r="B480" s="43" t="s">
        <v>284</v>
      </c>
      <c r="C480" s="43" t="s">
        <v>967</v>
      </c>
      <c r="D480" s="44" t="s">
        <v>317</v>
      </c>
      <c r="E480" s="45">
        <f>Source!BZ171</f>
        <v>91</v>
      </c>
      <c r="F480" s="45"/>
      <c r="G480" s="45">
        <f>Source!AT171</f>
        <v>91</v>
      </c>
      <c r="H480" s="47"/>
      <c r="I480" s="46"/>
      <c r="J480" s="47"/>
      <c r="K480" s="46"/>
      <c r="L480" s="47">
        <f>SUM(AZ470:AZ482)</f>
        <v>340.57</v>
      </c>
    </row>
    <row r="481" spans="1:101" ht="14.25" x14ac:dyDescent="0.2">
      <c r="A481" s="52"/>
      <c r="B481" s="52" t="s">
        <v>285</v>
      </c>
      <c r="C481" s="52" t="s">
        <v>968</v>
      </c>
      <c r="D481" s="53" t="s">
        <v>317</v>
      </c>
      <c r="E481" s="54">
        <f>Source!CA171</f>
        <v>48</v>
      </c>
      <c r="F481" s="54"/>
      <c r="G481" s="54">
        <f>Source!AU171</f>
        <v>48</v>
      </c>
      <c r="H481" s="55"/>
      <c r="I481" s="56"/>
      <c r="J481" s="55"/>
      <c r="K481" s="56"/>
      <c r="L481" s="55">
        <f>SUM(BA470:BA482)</f>
        <v>179.64</v>
      </c>
    </row>
    <row r="482" spans="1:101" ht="15" x14ac:dyDescent="0.2">
      <c r="C482" s="104" t="s">
        <v>876</v>
      </c>
      <c r="D482" s="104"/>
      <c r="E482" s="104"/>
      <c r="F482" s="104"/>
      <c r="G482" s="104"/>
      <c r="H482" s="104"/>
      <c r="I482" s="105">
        <f>IF(E470&lt;&gt;0,K482/E470, 0)</f>
        <v>29820.666666666668</v>
      </c>
      <c r="J482" s="105"/>
      <c r="K482" s="105">
        <f>L472+L474+L480+L481+L475</f>
        <v>894.62</v>
      </c>
      <c r="L482" s="105"/>
      <c r="AD482">
        <f>ROUND((Source!AT171/100)*((ROUND(SUMIF(SmtRes!AQ96:'SmtRes'!AQ98,"=1",SmtRes!AD96:'SmtRes'!AD98)*Source!I171, 2)+ROUND(SUMIF(SmtRes!AQ96:'SmtRes'!AQ98,"=1",SmtRes!AC96:'SmtRes'!AC98)*Source!I171, 2))), 2)</f>
        <v>33.99</v>
      </c>
      <c r="AE482">
        <f>ROUND((Source!AU171/100)*((ROUND(SUMIF(SmtRes!AQ96:'SmtRes'!AQ98,"=1",SmtRes!AD96:'SmtRes'!AD98)*Source!I171, 2)+ROUND(SUMIF(SmtRes!AQ96:'SmtRes'!AQ98,"=1",SmtRes!AC96:'SmtRes'!AC98)*Source!I171, 2))), 2)</f>
        <v>17.93</v>
      </c>
      <c r="AN482" s="57">
        <f>L472+L474+L480+L481+L475</f>
        <v>894.62</v>
      </c>
      <c r="AO482" s="57">
        <f>L474</f>
        <v>0.16000000000000014</v>
      </c>
      <c r="AQ482" t="s">
        <v>877</v>
      </c>
      <c r="AR482" s="57">
        <f>L472</f>
        <v>372.48</v>
      </c>
      <c r="AT482" s="57">
        <f>L475</f>
        <v>1.77</v>
      </c>
      <c r="AV482" t="s">
        <v>877</v>
      </c>
      <c r="AW482">
        <f>0</f>
        <v>0</v>
      </c>
      <c r="AZ482">
        <f>Source!X171</f>
        <v>340.57</v>
      </c>
      <c r="BA482">
        <f>Source!Y171</f>
        <v>179.64</v>
      </c>
      <c r="CD482">
        <v>1</v>
      </c>
    </row>
    <row r="483" spans="1:101" ht="28.5" x14ac:dyDescent="0.2">
      <c r="A483" s="41" t="s">
        <v>290</v>
      </c>
      <c r="B483" s="43" t="s">
        <v>970</v>
      </c>
      <c r="C483" s="43" t="str">
        <f>Source!G172</f>
        <v>Демонтаж, Коробка ответвительная на стене</v>
      </c>
      <c r="D483" s="44" t="str">
        <f>Source!H172</f>
        <v>ШТ</v>
      </c>
      <c r="E483" s="45">
        <f>Source!K172</f>
        <v>1</v>
      </c>
      <c r="F483" s="45"/>
      <c r="G483" s="45">
        <f>Source!I172</f>
        <v>1</v>
      </c>
      <c r="H483" s="47"/>
      <c r="I483" s="46"/>
      <c r="J483" s="47"/>
      <c r="K483" s="46"/>
      <c r="L483" s="47"/>
    </row>
    <row r="484" spans="1:101" ht="25.5" x14ac:dyDescent="0.2">
      <c r="B484" s="48" t="s">
        <v>801</v>
      </c>
      <c r="C484" s="106" t="s">
        <v>864</v>
      </c>
      <c r="D484" s="106"/>
      <c r="E484" s="106"/>
      <c r="F484" s="106"/>
      <c r="G484" s="106"/>
      <c r="H484" s="106"/>
      <c r="I484" s="106"/>
      <c r="J484" s="106"/>
      <c r="K484" s="106"/>
      <c r="L484" s="106"/>
    </row>
    <row r="485" spans="1:101" ht="25.5" x14ac:dyDescent="0.2">
      <c r="B485" s="48" t="s">
        <v>803</v>
      </c>
      <c r="C485" s="106" t="s">
        <v>971</v>
      </c>
      <c r="D485" s="106"/>
      <c r="E485" s="106"/>
      <c r="F485" s="106"/>
      <c r="G485" s="106"/>
      <c r="H485" s="106"/>
      <c r="I485" s="106"/>
      <c r="J485" s="106"/>
      <c r="K485" s="106"/>
      <c r="L485" s="106"/>
    </row>
    <row r="486" spans="1:101" ht="63.75" x14ac:dyDescent="0.2">
      <c r="C486" s="108" t="s">
        <v>972</v>
      </c>
      <c r="D486" s="108"/>
      <c r="E486" s="108"/>
      <c r="F486" s="108"/>
      <c r="CW486" s="49" t="s">
        <v>972</v>
      </c>
    </row>
    <row r="487" spans="1:101" ht="15" x14ac:dyDescent="0.2">
      <c r="A487" s="42"/>
      <c r="B487" s="45">
        <v>1</v>
      </c>
      <c r="C487" s="42" t="s">
        <v>867</v>
      </c>
      <c r="D487" s="44" t="s">
        <v>565</v>
      </c>
      <c r="E487" s="50"/>
      <c r="F487" s="45"/>
      <c r="G487" s="45">
        <f>Source!U172</f>
        <v>0.20250000000000001</v>
      </c>
      <c r="H487" s="45"/>
      <c r="I487" s="45"/>
      <c r="J487" s="45"/>
      <c r="K487" s="45"/>
      <c r="L487" s="51">
        <f>SUM(L488:L488)-SUMIF(CE488:CE488, 1, L488:L488)</f>
        <v>148.4</v>
      </c>
    </row>
    <row r="488" spans="1:101" ht="14.25" x14ac:dyDescent="0.2">
      <c r="A488" s="43"/>
      <c r="B488" s="43" t="s">
        <v>679</v>
      </c>
      <c r="C488" s="43" t="s">
        <v>680</v>
      </c>
      <c r="D488" s="44" t="s">
        <v>565</v>
      </c>
      <c r="E488" s="45">
        <v>0.5</v>
      </c>
      <c r="F488" s="45">
        <f>ROUND((0.35+1)*0.3,7)</f>
        <v>0.40500000000000003</v>
      </c>
      <c r="G488" s="45">
        <f>SmtRes!CX99</f>
        <v>0.20250000000000001</v>
      </c>
      <c r="H488" s="47"/>
      <c r="I488" s="46"/>
      <c r="J488" s="47">
        <f>SmtRes!CZ99</f>
        <v>732.82</v>
      </c>
      <c r="K488" s="46"/>
      <c r="L488" s="47">
        <f>SmtRes!DI99</f>
        <v>148.4</v>
      </c>
    </row>
    <row r="489" spans="1:101" ht="15" hidden="1" x14ac:dyDescent="0.2">
      <c r="A489" s="42"/>
      <c r="B489" s="45">
        <v>4</v>
      </c>
      <c r="C489" s="42" t="s">
        <v>871</v>
      </c>
      <c r="D489" s="44"/>
      <c r="E489" s="50"/>
      <c r="F489" s="45"/>
      <c r="G489" s="45"/>
      <c r="H489" s="45"/>
      <c r="I489" s="45"/>
      <c r="J489" s="45"/>
      <c r="K489" s="45"/>
      <c r="L489" s="51">
        <f>SUM(L490:L492)-SUMIF(CE490:CE492, 1, L490:L492)</f>
        <v>0</v>
      </c>
    </row>
    <row r="490" spans="1:101" ht="57" x14ac:dyDescent="0.2">
      <c r="A490" s="43"/>
      <c r="B490" s="43" t="s">
        <v>681</v>
      </c>
      <c r="C490" s="43" t="s">
        <v>683</v>
      </c>
      <c r="D490" s="44" t="s">
        <v>47</v>
      </c>
      <c r="E490" s="45">
        <v>1.0000000000000001E-5</v>
      </c>
      <c r="F490" s="45">
        <f>ROUND(0,7)</f>
        <v>0</v>
      </c>
      <c r="G490" s="45">
        <f>SmtRes!CX100</f>
        <v>0</v>
      </c>
      <c r="H490" s="47">
        <f>SmtRes!CZ100</f>
        <v>99190.96</v>
      </c>
      <c r="I490" s="46">
        <f>SmtRes!AI100</f>
        <v>1.29</v>
      </c>
      <c r="J490" s="47">
        <f>ROUND(H490*I490, 2)</f>
        <v>127956.34</v>
      </c>
      <c r="K490" s="46"/>
      <c r="L490" s="47">
        <f>SmtRes!DF100</f>
        <v>0</v>
      </c>
    </row>
    <row r="491" spans="1:101" ht="14.25" x14ac:dyDescent="0.2">
      <c r="A491" s="43"/>
      <c r="B491" s="43" t="s">
        <v>684</v>
      </c>
      <c r="C491" s="43" t="s">
        <v>686</v>
      </c>
      <c r="D491" s="44" t="s">
        <v>47</v>
      </c>
      <c r="E491" s="45">
        <v>5.0000000000000002E-5</v>
      </c>
      <c r="F491" s="45">
        <f>ROUND(0,7)</f>
        <v>0</v>
      </c>
      <c r="G491" s="45">
        <f>SmtRes!CX101</f>
        <v>0</v>
      </c>
      <c r="H491" s="47">
        <f>SmtRes!CZ101</f>
        <v>4338.2700000000004</v>
      </c>
      <c r="I491" s="46">
        <f>SmtRes!AI101</f>
        <v>1.4</v>
      </c>
      <c r="J491" s="47">
        <f>ROUND(H491*I491, 2)</f>
        <v>6073.58</v>
      </c>
      <c r="K491" s="46"/>
      <c r="L491" s="47">
        <f>SmtRes!DF101</f>
        <v>0</v>
      </c>
    </row>
    <row r="492" spans="1:101" ht="42.75" x14ac:dyDescent="0.2">
      <c r="A492" s="43"/>
      <c r="B492" s="43" t="s">
        <v>687</v>
      </c>
      <c r="C492" s="52" t="s">
        <v>689</v>
      </c>
      <c r="D492" s="53" t="s">
        <v>47</v>
      </c>
      <c r="E492" s="54">
        <v>1.0000000000000001E-5</v>
      </c>
      <c r="F492" s="54">
        <f>ROUND(0,7)</f>
        <v>0</v>
      </c>
      <c r="G492" s="54">
        <f>SmtRes!CX102</f>
        <v>0</v>
      </c>
      <c r="H492" s="55">
        <f>SmtRes!CZ102</f>
        <v>87245.7</v>
      </c>
      <c r="I492" s="56">
        <f>SmtRes!AI102</f>
        <v>0.94</v>
      </c>
      <c r="J492" s="55">
        <f>ROUND(H492*I492, 2)</f>
        <v>82010.960000000006</v>
      </c>
      <c r="K492" s="56"/>
      <c r="L492" s="55">
        <f>SmtRes!DF102</f>
        <v>0</v>
      </c>
    </row>
    <row r="493" spans="1:101" ht="15" x14ac:dyDescent="0.2">
      <c r="A493" s="43"/>
      <c r="B493" s="43"/>
      <c r="C493" s="58" t="s">
        <v>872</v>
      </c>
      <c r="D493" s="44"/>
      <c r="E493" s="45"/>
      <c r="F493" s="45"/>
      <c r="G493" s="45"/>
      <c r="H493" s="47"/>
      <c r="I493" s="46"/>
      <c r="J493" s="47"/>
      <c r="K493" s="46"/>
      <c r="L493" s="47">
        <f>L487+L489</f>
        <v>148.4</v>
      </c>
    </row>
    <row r="494" spans="1:101" ht="14.25" x14ac:dyDescent="0.2">
      <c r="A494" s="43"/>
      <c r="B494" s="43"/>
      <c r="C494" s="43" t="s">
        <v>873</v>
      </c>
      <c r="D494" s="44"/>
      <c r="E494" s="45"/>
      <c r="F494" s="45"/>
      <c r="G494" s="45"/>
      <c r="H494" s="47"/>
      <c r="I494" s="46"/>
      <c r="J494" s="47"/>
      <c r="K494" s="46"/>
      <c r="L494" s="47">
        <f>SUM(AR483:AR497)+SUM(AS483:AS497)+SUM(AT483:AT497)+SUM(AU483:AU497)+SUM(AV483:AV497)</f>
        <v>148.4</v>
      </c>
    </row>
    <row r="495" spans="1:101" ht="28.5" x14ac:dyDescent="0.2">
      <c r="A495" s="43"/>
      <c r="B495" s="43" t="s">
        <v>298</v>
      </c>
      <c r="C495" s="43" t="s">
        <v>973</v>
      </c>
      <c r="D495" s="44" t="s">
        <v>317</v>
      </c>
      <c r="E495" s="45">
        <f>Source!BZ172</f>
        <v>90</v>
      </c>
      <c r="F495" s="45"/>
      <c r="G495" s="45">
        <f>Source!AT172</f>
        <v>90</v>
      </c>
      <c r="H495" s="47"/>
      <c r="I495" s="46"/>
      <c r="J495" s="47"/>
      <c r="K495" s="46"/>
      <c r="L495" s="47">
        <f>SUM(AZ483:AZ497)</f>
        <v>133.56</v>
      </c>
    </row>
    <row r="496" spans="1:101" ht="28.5" x14ac:dyDescent="0.2">
      <c r="A496" s="52"/>
      <c r="B496" s="52" t="s">
        <v>299</v>
      </c>
      <c r="C496" s="52" t="s">
        <v>974</v>
      </c>
      <c r="D496" s="53" t="s">
        <v>317</v>
      </c>
      <c r="E496" s="54">
        <f>Source!CA172</f>
        <v>46</v>
      </c>
      <c r="F496" s="54"/>
      <c r="G496" s="54">
        <f>Source!AU172</f>
        <v>46</v>
      </c>
      <c r="H496" s="55"/>
      <c r="I496" s="56"/>
      <c r="J496" s="55"/>
      <c r="K496" s="56"/>
      <c r="L496" s="55">
        <f>SUM(BA483:BA497)</f>
        <v>68.260000000000005</v>
      </c>
    </row>
    <row r="497" spans="1:101" ht="15" x14ac:dyDescent="0.2">
      <c r="C497" s="104" t="s">
        <v>876</v>
      </c>
      <c r="D497" s="104"/>
      <c r="E497" s="104"/>
      <c r="F497" s="104"/>
      <c r="G497" s="104"/>
      <c r="H497" s="104"/>
      <c r="I497" s="105">
        <f>IF(E483&lt;&gt;0,K497/E483, 0)</f>
        <v>350.22</v>
      </c>
      <c r="J497" s="105"/>
      <c r="K497" s="105">
        <f>L487+L489+L495+L496</f>
        <v>350.22</v>
      </c>
      <c r="L497" s="105"/>
      <c r="AD497">
        <f>ROUND((Source!AT172/100)*((ROUND(SUMIF(SmtRes!AQ99:'SmtRes'!AQ102,"=1",SmtRes!AD99:'SmtRes'!AD102)*Source!I172, 2)+ROUND(SUMIF(SmtRes!AQ99:'SmtRes'!AQ102,"=1",SmtRes!AC99:'SmtRes'!AC102)*Source!I172, 2))), 2)</f>
        <v>659.54</v>
      </c>
      <c r="AE497">
        <f>ROUND((Source!AU172/100)*((ROUND(SUMIF(SmtRes!AQ99:'SmtRes'!AQ102,"=1",SmtRes!AD99:'SmtRes'!AD102)*Source!I172, 2)+ROUND(SUMIF(SmtRes!AQ99:'SmtRes'!AQ102,"=1",SmtRes!AC99:'SmtRes'!AC102)*Source!I172, 2))), 2)</f>
        <v>337.1</v>
      </c>
      <c r="AN497" s="57">
        <f>L487+L489+L495+L496</f>
        <v>350.22</v>
      </c>
      <c r="AO497">
        <f>0</f>
        <v>0</v>
      </c>
      <c r="AQ497" t="s">
        <v>877</v>
      </c>
      <c r="AR497" s="57">
        <f>L487</f>
        <v>148.4</v>
      </c>
      <c r="AT497">
        <f>0</f>
        <v>0</v>
      </c>
      <c r="AV497" t="s">
        <v>877</v>
      </c>
      <c r="AW497" s="57">
        <f>L489</f>
        <v>0</v>
      </c>
      <c r="AZ497">
        <f>Source!X172</f>
        <v>133.56</v>
      </c>
      <c r="BA497">
        <f>Source!Y172</f>
        <v>68.260000000000005</v>
      </c>
      <c r="CD497">
        <v>2</v>
      </c>
    </row>
    <row r="498" spans="1:101" ht="28.5" x14ac:dyDescent="0.2">
      <c r="A498" s="41" t="s">
        <v>300</v>
      </c>
      <c r="B498" s="43" t="s">
        <v>975</v>
      </c>
      <c r="C498" s="43" t="str">
        <f>Source!G173</f>
        <v>Демонтаж, Короба пластмассовые: шириной до 40 мм</v>
      </c>
      <c r="D498" s="44" t="str">
        <f>Source!H173</f>
        <v>100 м</v>
      </c>
      <c r="E498" s="45">
        <f>Source!K173</f>
        <v>0.13</v>
      </c>
      <c r="F498" s="45"/>
      <c r="G498" s="45">
        <f>Source!I173</f>
        <v>0.13</v>
      </c>
      <c r="H498" s="47"/>
      <c r="I498" s="46"/>
      <c r="J498" s="47"/>
      <c r="K498" s="46"/>
      <c r="L498" s="47"/>
    </row>
    <row r="499" spans="1:101" ht="25.5" x14ac:dyDescent="0.2">
      <c r="B499" s="48" t="s">
        <v>801</v>
      </c>
      <c r="C499" s="106" t="s">
        <v>864</v>
      </c>
      <c r="D499" s="106"/>
      <c r="E499" s="106"/>
      <c r="F499" s="106"/>
      <c r="G499" s="106"/>
      <c r="H499" s="106"/>
      <c r="I499" s="106"/>
      <c r="J499" s="106"/>
      <c r="K499" s="106"/>
      <c r="L499" s="106"/>
    </row>
    <row r="500" spans="1:101" ht="25.5" x14ac:dyDescent="0.2">
      <c r="B500" s="48" t="s">
        <v>803</v>
      </c>
      <c r="C500" s="106" t="s">
        <v>971</v>
      </c>
      <c r="D500" s="106"/>
      <c r="E500" s="106"/>
      <c r="F500" s="106"/>
      <c r="G500" s="106"/>
      <c r="H500" s="106"/>
      <c r="I500" s="106"/>
      <c r="J500" s="106"/>
      <c r="K500" s="106"/>
      <c r="L500" s="106"/>
    </row>
    <row r="501" spans="1:101" ht="63.75" x14ac:dyDescent="0.2">
      <c r="C501" s="108" t="s">
        <v>972</v>
      </c>
      <c r="D501" s="108"/>
      <c r="E501" s="108"/>
      <c r="F501" s="108"/>
      <c r="CW501" s="49" t="s">
        <v>972</v>
      </c>
    </row>
    <row r="502" spans="1:101" ht="15" x14ac:dyDescent="0.2">
      <c r="A502" s="42"/>
      <c r="B502" s="45">
        <v>1</v>
      </c>
      <c r="C502" s="42" t="s">
        <v>867</v>
      </c>
      <c r="D502" s="44" t="s">
        <v>565</v>
      </c>
      <c r="E502" s="50"/>
      <c r="F502" s="45"/>
      <c r="G502" s="45">
        <f>Source!U173</f>
        <v>0.85766849999999994</v>
      </c>
      <c r="H502" s="45"/>
      <c r="I502" s="45"/>
      <c r="J502" s="45"/>
      <c r="K502" s="45"/>
      <c r="L502" s="51">
        <f>SUM(L503:L503)-SUMIF(CE503:CE503, 1, L503:L503)</f>
        <v>612.34</v>
      </c>
    </row>
    <row r="503" spans="1:101" ht="14.25" x14ac:dyDescent="0.2">
      <c r="A503" s="43"/>
      <c r="B503" s="43" t="s">
        <v>690</v>
      </c>
      <c r="C503" s="43" t="s">
        <v>691</v>
      </c>
      <c r="D503" s="44" t="s">
        <v>565</v>
      </c>
      <c r="E503" s="45">
        <v>16.29</v>
      </c>
      <c r="F503" s="45">
        <f>ROUND((0.35+1)*0.3,7)</f>
        <v>0.40500000000000003</v>
      </c>
      <c r="G503" s="45">
        <f>SmtRes!CX103</f>
        <v>0.85766849999999994</v>
      </c>
      <c r="H503" s="47"/>
      <c r="I503" s="46"/>
      <c r="J503" s="47">
        <f>SmtRes!CZ103</f>
        <v>713.96</v>
      </c>
      <c r="K503" s="46"/>
      <c r="L503" s="47">
        <f>SmtRes!DI103</f>
        <v>612.34</v>
      </c>
    </row>
    <row r="504" spans="1:101" ht="15" x14ac:dyDescent="0.2">
      <c r="A504" s="42"/>
      <c r="B504" s="45">
        <v>2</v>
      </c>
      <c r="C504" s="42" t="s">
        <v>868</v>
      </c>
      <c r="D504" s="44"/>
      <c r="E504" s="50"/>
      <c r="F504" s="45"/>
      <c r="G504" s="45"/>
      <c r="H504" s="45"/>
      <c r="I504" s="45"/>
      <c r="J504" s="45"/>
      <c r="K504" s="45"/>
      <c r="L504" s="51">
        <f>SUM(L505:L507)-SUMIF(CE505:CE507, 1, L505:L507)</f>
        <v>2.9999999999999916E-2</v>
      </c>
    </row>
    <row r="505" spans="1:101" ht="15" x14ac:dyDescent="0.2">
      <c r="A505" s="42"/>
      <c r="B505" s="45"/>
      <c r="C505" s="42" t="s">
        <v>870</v>
      </c>
      <c r="D505" s="44" t="s">
        <v>565</v>
      </c>
      <c r="E505" s="50"/>
      <c r="F505" s="45"/>
      <c r="G505" s="45">
        <f>Source!V173</f>
        <v>5.2649999999999995E-4</v>
      </c>
      <c r="H505" s="45"/>
      <c r="I505" s="45"/>
      <c r="J505" s="45"/>
      <c r="K505" s="45"/>
      <c r="L505" s="51">
        <f>SUMIF(CE506:CE507, 1, L506:L507)</f>
        <v>0.34</v>
      </c>
      <c r="CE505">
        <v>1</v>
      </c>
    </row>
    <row r="506" spans="1:101" ht="42.75" x14ac:dyDescent="0.2">
      <c r="A506" s="43"/>
      <c r="B506" s="43" t="s">
        <v>582</v>
      </c>
      <c r="C506" s="43" t="s">
        <v>584</v>
      </c>
      <c r="D506" s="44" t="s">
        <v>571</v>
      </c>
      <c r="E506" s="45">
        <v>0.01</v>
      </c>
      <c r="F506" s="45">
        <f>ROUND((0.35+1)*0.3,7)</f>
        <v>0.40500000000000003</v>
      </c>
      <c r="G506" s="45">
        <f>SmtRes!CX105</f>
        <v>5.2649999999999995E-4</v>
      </c>
      <c r="H506" s="47">
        <f>SmtRes!CZ105</f>
        <v>37.32</v>
      </c>
      <c r="I506" s="46">
        <f>SmtRes!AJ105</f>
        <v>1.54</v>
      </c>
      <c r="J506" s="47">
        <f>ROUND(H506*I506, 2)</f>
        <v>57.47</v>
      </c>
      <c r="K506" s="46"/>
      <c r="L506" s="47">
        <f>SmtRes!DG105</f>
        <v>0.03</v>
      </c>
    </row>
    <row r="507" spans="1:101" ht="28.5" x14ac:dyDescent="0.2">
      <c r="A507" s="43"/>
      <c r="B507" s="43" t="s">
        <v>585</v>
      </c>
      <c r="C507" s="43" t="s">
        <v>880</v>
      </c>
      <c r="D507" s="44" t="s">
        <v>565</v>
      </c>
      <c r="E507" s="45">
        <f>SmtRes!DO105*SmtRes!AT105</f>
        <v>0.01</v>
      </c>
      <c r="F507" s="45">
        <f>ROUND((0.35+1)*0.3,7)</f>
        <v>0.40500000000000003</v>
      </c>
      <c r="G507" s="45">
        <f>ROUND(E507*F507*G498, 7)</f>
        <v>5.2649999999999995E-4</v>
      </c>
      <c r="H507" s="47"/>
      <c r="I507" s="46"/>
      <c r="J507" s="47">
        <f>ROUND(SmtRes!AG105/SmtRes!DO105, 2)</f>
        <v>641.22</v>
      </c>
      <c r="K507" s="46"/>
      <c r="L507" s="47">
        <f>SmtRes!DH105</f>
        <v>0.34</v>
      </c>
      <c r="CE507">
        <v>1</v>
      </c>
    </row>
    <row r="508" spans="1:101" ht="15" hidden="1" x14ac:dyDescent="0.2">
      <c r="A508" s="42"/>
      <c r="B508" s="45">
        <v>4</v>
      </c>
      <c r="C508" s="42" t="s">
        <v>871</v>
      </c>
      <c r="D508" s="44"/>
      <c r="E508" s="50"/>
      <c r="F508" s="45"/>
      <c r="G508" s="45"/>
      <c r="H508" s="45"/>
      <c r="I508" s="45"/>
      <c r="J508" s="45"/>
      <c r="K508" s="45"/>
      <c r="L508" s="51">
        <f>SUM(L509:L511)-SUMIF(CE509:CE511, 1, L509:L511)</f>
        <v>0</v>
      </c>
    </row>
    <row r="509" spans="1:101" ht="14.25" x14ac:dyDescent="0.2">
      <c r="A509" s="43"/>
      <c r="B509" s="43" t="s">
        <v>573</v>
      </c>
      <c r="C509" s="43" t="s">
        <v>575</v>
      </c>
      <c r="D509" s="44" t="s">
        <v>576</v>
      </c>
      <c r="E509" s="45">
        <v>6.5663999999999998</v>
      </c>
      <c r="F509" s="45">
        <f>ROUND(0,7)</f>
        <v>0</v>
      </c>
      <c r="G509" s="45">
        <f>SmtRes!CX106</f>
        <v>0</v>
      </c>
      <c r="H509" s="47"/>
      <c r="I509" s="46"/>
      <c r="J509" s="47">
        <f>SmtRes!CZ106</f>
        <v>6.78</v>
      </c>
      <c r="K509" s="46"/>
      <c r="L509" s="47">
        <f>SmtRes!DF106</f>
        <v>0</v>
      </c>
    </row>
    <row r="510" spans="1:101" ht="28.5" x14ac:dyDescent="0.2">
      <c r="A510" s="43"/>
      <c r="B510" s="43" t="s">
        <v>600</v>
      </c>
      <c r="C510" s="43" t="s">
        <v>602</v>
      </c>
      <c r="D510" s="44" t="s">
        <v>328</v>
      </c>
      <c r="E510" s="45">
        <v>0.2</v>
      </c>
      <c r="F510" s="45">
        <f>ROUND(0,7)</f>
        <v>0</v>
      </c>
      <c r="G510" s="45">
        <f>SmtRes!CX107</f>
        <v>0</v>
      </c>
      <c r="H510" s="47">
        <f>SmtRes!CZ107</f>
        <v>261.08999999999997</v>
      </c>
      <c r="I510" s="46">
        <f>SmtRes!AI107</f>
        <v>1.29</v>
      </c>
      <c r="J510" s="47">
        <f>ROUND(H510*I510, 2)</f>
        <v>336.81</v>
      </c>
      <c r="K510" s="46"/>
      <c r="L510" s="47">
        <f>SmtRes!DF107</f>
        <v>0</v>
      </c>
    </row>
    <row r="511" spans="1:101" ht="57" x14ac:dyDescent="0.2">
      <c r="A511" s="43"/>
      <c r="B511" s="43" t="s">
        <v>681</v>
      </c>
      <c r="C511" s="52" t="s">
        <v>683</v>
      </c>
      <c r="D511" s="53" t="s">
        <v>47</v>
      </c>
      <c r="E511" s="54">
        <v>1E-3</v>
      </c>
      <c r="F511" s="54">
        <f>ROUND(0,7)</f>
        <v>0</v>
      </c>
      <c r="G511" s="54">
        <f>SmtRes!CX108</f>
        <v>0</v>
      </c>
      <c r="H511" s="55">
        <f>SmtRes!CZ108</f>
        <v>99190.96</v>
      </c>
      <c r="I511" s="56">
        <f>SmtRes!AI108</f>
        <v>1.29</v>
      </c>
      <c r="J511" s="55">
        <f>ROUND(H511*I511, 2)</f>
        <v>127956.34</v>
      </c>
      <c r="K511" s="56"/>
      <c r="L511" s="55">
        <f>SmtRes!DF108</f>
        <v>0</v>
      </c>
    </row>
    <row r="512" spans="1:101" ht="15" x14ac:dyDescent="0.2">
      <c r="A512" s="43"/>
      <c r="B512" s="43"/>
      <c r="C512" s="58" t="s">
        <v>872</v>
      </c>
      <c r="D512" s="44"/>
      <c r="E512" s="45"/>
      <c r="F512" s="45"/>
      <c r="G512" s="45"/>
      <c r="H512" s="47"/>
      <c r="I512" s="46"/>
      <c r="J512" s="47"/>
      <c r="K512" s="46"/>
      <c r="L512" s="47">
        <f>L502+L504+L505+L508</f>
        <v>612.71</v>
      </c>
    </row>
    <row r="513" spans="1:82" ht="14.25" x14ac:dyDescent="0.2">
      <c r="A513" s="43"/>
      <c r="B513" s="43"/>
      <c r="C513" s="43" t="s">
        <v>873</v>
      </c>
      <c r="D513" s="44"/>
      <c r="E513" s="45"/>
      <c r="F513" s="45"/>
      <c r="G513" s="45"/>
      <c r="H513" s="47"/>
      <c r="I513" s="46"/>
      <c r="J513" s="47"/>
      <c r="K513" s="46"/>
      <c r="L513" s="47">
        <f>SUM(AR498:AR516)+SUM(AS498:AS516)+SUM(AT498:AT516)+SUM(AU498:AU516)+SUM(AV498:AV516)</f>
        <v>612.68000000000006</v>
      </c>
    </row>
    <row r="514" spans="1:82" ht="28.5" x14ac:dyDescent="0.2">
      <c r="A514" s="43"/>
      <c r="B514" s="43" t="s">
        <v>306</v>
      </c>
      <c r="C514" s="43" t="s">
        <v>976</v>
      </c>
      <c r="D514" s="44" t="s">
        <v>317</v>
      </c>
      <c r="E514" s="45">
        <f>Source!BZ173</f>
        <v>97</v>
      </c>
      <c r="F514" s="45"/>
      <c r="G514" s="45">
        <f>Source!AT173</f>
        <v>97</v>
      </c>
      <c r="H514" s="47"/>
      <c r="I514" s="46"/>
      <c r="J514" s="47"/>
      <c r="K514" s="46"/>
      <c r="L514" s="47">
        <f>SUM(AZ498:AZ516)</f>
        <v>594.29999999999995</v>
      </c>
    </row>
    <row r="515" spans="1:82" ht="28.5" x14ac:dyDescent="0.2">
      <c r="A515" s="52"/>
      <c r="B515" s="52" t="s">
        <v>307</v>
      </c>
      <c r="C515" s="52" t="s">
        <v>977</v>
      </c>
      <c r="D515" s="53" t="s">
        <v>317</v>
      </c>
      <c r="E515" s="54">
        <f>Source!CA173</f>
        <v>51</v>
      </c>
      <c r="F515" s="54"/>
      <c r="G515" s="54">
        <f>Source!AU173</f>
        <v>51</v>
      </c>
      <c r="H515" s="55"/>
      <c r="I515" s="56"/>
      <c r="J515" s="55"/>
      <c r="K515" s="56"/>
      <c r="L515" s="55">
        <f>SUM(BA498:BA516)</f>
        <v>312.47000000000003</v>
      </c>
    </row>
    <row r="516" spans="1:82" ht="15" x14ac:dyDescent="0.2">
      <c r="C516" s="104" t="s">
        <v>876</v>
      </c>
      <c r="D516" s="104"/>
      <c r="E516" s="104"/>
      <c r="F516" s="104"/>
      <c r="G516" s="104"/>
      <c r="H516" s="104"/>
      <c r="I516" s="105">
        <f>IF(E498&lt;&gt;0,K516/E498, 0)</f>
        <v>11688.307692307691</v>
      </c>
      <c r="J516" s="105"/>
      <c r="K516" s="105">
        <f>L502+L504+L508+L514+L515+L505</f>
        <v>1519.48</v>
      </c>
      <c r="L516" s="105"/>
      <c r="AD516">
        <f>ROUND((Source!AT173/100)*((ROUND(SUMIF(SmtRes!AQ103:'SmtRes'!AQ108,"=1",SmtRes!AD103:'SmtRes'!AD108)*Source!I173, 2)+ROUND(SUMIF(SmtRes!AQ103:'SmtRes'!AQ108,"=1",SmtRes!AC103:'SmtRes'!AC108)*Source!I173, 2))), 2)</f>
        <v>170.88</v>
      </c>
      <c r="AE516">
        <f>ROUND((Source!AU173/100)*((ROUND(SUMIF(SmtRes!AQ103:'SmtRes'!AQ108,"=1",SmtRes!AD103:'SmtRes'!AD108)*Source!I173, 2)+ROUND(SUMIF(SmtRes!AQ103:'SmtRes'!AQ108,"=1",SmtRes!AC103:'SmtRes'!AC108)*Source!I173, 2))), 2)</f>
        <v>89.85</v>
      </c>
      <c r="AN516" s="57">
        <f>L502+L504+L508+L514+L515+L505</f>
        <v>1519.48</v>
      </c>
      <c r="AO516" s="57">
        <f>L504</f>
        <v>2.9999999999999916E-2</v>
      </c>
      <c r="AQ516" t="s">
        <v>877</v>
      </c>
      <c r="AR516" s="57">
        <f>L502</f>
        <v>612.34</v>
      </c>
      <c r="AT516" s="57">
        <f>L505</f>
        <v>0.34</v>
      </c>
      <c r="AV516" t="s">
        <v>877</v>
      </c>
      <c r="AW516" s="57">
        <f>L508</f>
        <v>0</v>
      </c>
      <c r="AZ516">
        <f>Source!X173</f>
        <v>594.29999999999995</v>
      </c>
      <c r="BA516">
        <f>Source!Y173</f>
        <v>312.47000000000003</v>
      </c>
      <c r="CD516">
        <v>2</v>
      </c>
    </row>
    <row r="518" spans="1:82" ht="15" x14ac:dyDescent="0.2">
      <c r="A518" s="62"/>
      <c r="B518" s="63"/>
      <c r="C518" s="101" t="s">
        <v>903</v>
      </c>
      <c r="D518" s="101"/>
      <c r="E518" s="101"/>
      <c r="F518" s="101"/>
      <c r="G518" s="101"/>
      <c r="H518" s="101"/>
      <c r="I518" s="51"/>
      <c r="J518" s="62"/>
      <c r="K518" s="64"/>
      <c r="L518" s="51">
        <f>L520+L521+L527+L531</f>
        <v>1372.1899999999998</v>
      </c>
    </row>
    <row r="519" spans="1:82" ht="14.25" x14ac:dyDescent="0.2">
      <c r="A519" s="59"/>
      <c r="B519" s="61"/>
      <c r="C519" s="102" t="s">
        <v>904</v>
      </c>
      <c r="D519" s="98"/>
      <c r="E519" s="98"/>
      <c r="F519" s="98"/>
      <c r="G519" s="98"/>
      <c r="H519" s="98"/>
      <c r="I519" s="47"/>
      <c r="J519" s="59"/>
      <c r="K519" s="45"/>
      <c r="L519" s="47"/>
    </row>
    <row r="520" spans="1:82" ht="14.25" x14ac:dyDescent="0.2">
      <c r="A520" s="59"/>
      <c r="B520" s="61"/>
      <c r="C520" s="98" t="s">
        <v>905</v>
      </c>
      <c r="D520" s="98"/>
      <c r="E520" s="98"/>
      <c r="F520" s="98"/>
      <c r="G520" s="98"/>
      <c r="H520" s="98"/>
      <c r="I520" s="47"/>
      <c r="J520" s="59"/>
      <c r="K520" s="45"/>
      <c r="L520" s="47">
        <f>SUM(AR460:AR516)</f>
        <v>1369.8899999999999</v>
      </c>
    </row>
    <row r="521" spans="1:82" ht="14.25" hidden="1" x14ac:dyDescent="0.2">
      <c r="A521" s="59"/>
      <c r="B521" s="61"/>
      <c r="C521" s="98" t="s">
        <v>906</v>
      </c>
      <c r="D521" s="98"/>
      <c r="E521" s="98"/>
      <c r="F521" s="98"/>
      <c r="G521" s="98"/>
      <c r="H521" s="98"/>
      <c r="I521" s="47"/>
      <c r="J521" s="59"/>
      <c r="K521" s="45"/>
      <c r="L521" s="47">
        <f>L523+L526+L525</f>
        <v>2.2999999999999998</v>
      </c>
    </row>
    <row r="522" spans="1:82" ht="14.25" hidden="1" x14ac:dyDescent="0.2">
      <c r="A522" s="59"/>
      <c r="B522" s="61"/>
      <c r="C522" s="102" t="s">
        <v>907</v>
      </c>
      <c r="D522" s="98"/>
      <c r="E522" s="98"/>
      <c r="F522" s="98"/>
      <c r="G522" s="98"/>
      <c r="H522" s="98"/>
      <c r="I522" s="47"/>
      <c r="J522" s="59"/>
      <c r="K522" s="45"/>
      <c r="L522" s="47"/>
    </row>
    <row r="523" spans="1:82" ht="14.25" x14ac:dyDescent="0.2">
      <c r="A523" s="59"/>
      <c r="B523" s="61"/>
      <c r="C523" s="98" t="s">
        <v>906</v>
      </c>
      <c r="D523" s="98"/>
      <c r="E523" s="98"/>
      <c r="F523" s="98"/>
      <c r="G523" s="98"/>
      <c r="H523" s="98"/>
      <c r="I523" s="47"/>
      <c r="J523" s="59"/>
      <c r="K523" s="45"/>
      <c r="L523" s="47">
        <f>SUM(AO460:AO516)</f>
        <v>0.19000000000000006</v>
      </c>
    </row>
    <row r="524" spans="1:82" ht="14.25" hidden="1" x14ac:dyDescent="0.2">
      <c r="A524" s="59"/>
      <c r="B524" s="61"/>
      <c r="C524" s="102" t="s">
        <v>908</v>
      </c>
      <c r="D524" s="98"/>
      <c r="E524" s="98"/>
      <c r="F524" s="98"/>
      <c r="G524" s="98"/>
      <c r="H524" s="98"/>
      <c r="I524" s="47"/>
      <c r="J524" s="59"/>
      <c r="K524" s="45"/>
      <c r="L524" s="47"/>
    </row>
    <row r="525" spans="1:82" ht="14.25" x14ac:dyDescent="0.2">
      <c r="A525" s="59"/>
      <c r="B525" s="61"/>
      <c r="C525" s="98" t="s">
        <v>928</v>
      </c>
      <c r="D525" s="98"/>
      <c r="E525" s="98"/>
      <c r="F525" s="98"/>
      <c r="G525" s="98"/>
      <c r="H525" s="98"/>
      <c r="I525" s="47"/>
      <c r="J525" s="59"/>
      <c r="K525" s="45"/>
      <c r="L525" s="47">
        <f>SUM(AT460:AT516)</f>
        <v>2.11</v>
      </c>
    </row>
    <row r="526" spans="1:82" ht="14.25" hidden="1" x14ac:dyDescent="0.2">
      <c r="A526" s="59"/>
      <c r="B526" s="61"/>
      <c r="C526" s="98" t="s">
        <v>909</v>
      </c>
      <c r="D526" s="98"/>
      <c r="E526" s="98"/>
      <c r="F526" s="98"/>
      <c r="G526" s="98"/>
      <c r="H526" s="98"/>
      <c r="I526" s="47"/>
      <c r="J526" s="59"/>
      <c r="K526" s="45"/>
      <c r="L526" s="47">
        <f>SUM(AV460:AV516)</f>
        <v>0</v>
      </c>
    </row>
    <row r="527" spans="1:82" ht="14.25" hidden="1" x14ac:dyDescent="0.2">
      <c r="A527" s="59"/>
      <c r="B527" s="61"/>
      <c r="C527" s="98" t="s">
        <v>910</v>
      </c>
      <c r="D527" s="98"/>
      <c r="E527" s="98"/>
      <c r="F527" s="98"/>
      <c r="G527" s="98"/>
      <c r="H527" s="98"/>
      <c r="I527" s="47"/>
      <c r="J527" s="59"/>
      <c r="K527" s="45"/>
      <c r="L527" s="47">
        <f>L529+L530</f>
        <v>0</v>
      </c>
    </row>
    <row r="528" spans="1:82" ht="14.25" hidden="1" x14ac:dyDescent="0.2">
      <c r="A528" s="59"/>
      <c r="B528" s="61"/>
      <c r="C528" s="102" t="s">
        <v>907</v>
      </c>
      <c r="D528" s="98"/>
      <c r="E528" s="98"/>
      <c r="F528" s="98"/>
      <c r="G528" s="98"/>
      <c r="H528" s="98"/>
      <c r="I528" s="47"/>
      <c r="J528" s="59"/>
      <c r="K528" s="45"/>
      <c r="L528" s="47"/>
    </row>
    <row r="529" spans="1:12" ht="14.25" hidden="1" x14ac:dyDescent="0.2">
      <c r="A529" s="59"/>
      <c r="B529" s="61"/>
      <c r="C529" s="98" t="s">
        <v>911</v>
      </c>
      <c r="D529" s="98"/>
      <c r="E529" s="98"/>
      <c r="F529" s="98"/>
      <c r="G529" s="98"/>
      <c r="H529" s="98"/>
      <c r="I529" s="47"/>
      <c r="J529" s="59"/>
      <c r="K529" s="45"/>
      <c r="L529" s="47">
        <f>SUM(AW460:AW516)-SUM(BK460:BK516)</f>
        <v>0</v>
      </c>
    </row>
    <row r="530" spans="1:12" ht="14.25" hidden="1" x14ac:dyDescent="0.2">
      <c r="A530" s="59"/>
      <c r="B530" s="61"/>
      <c r="C530" s="98" t="s">
        <v>912</v>
      </c>
      <c r="D530" s="98"/>
      <c r="E530" s="98"/>
      <c r="F530" s="98"/>
      <c r="G530" s="98"/>
      <c r="H530" s="98"/>
      <c r="I530" s="47"/>
      <c r="J530" s="59"/>
      <c r="K530" s="45"/>
      <c r="L530" s="47">
        <f>SUM(BC460:BC516)</f>
        <v>0</v>
      </c>
    </row>
    <row r="531" spans="1:12" ht="14.25" hidden="1" x14ac:dyDescent="0.2">
      <c r="A531" s="59"/>
      <c r="B531" s="61"/>
      <c r="C531" s="98" t="s">
        <v>913</v>
      </c>
      <c r="D531" s="98"/>
      <c r="E531" s="98"/>
      <c r="F531" s="98"/>
      <c r="G531" s="98"/>
      <c r="H531" s="98"/>
      <c r="I531" s="47"/>
      <c r="J531" s="59"/>
      <c r="K531" s="45"/>
      <c r="L531" s="47">
        <f>SUM(BB460:BB516)</f>
        <v>0</v>
      </c>
    </row>
    <row r="532" spans="1:12" ht="14.25" x14ac:dyDescent="0.2">
      <c r="A532" s="59"/>
      <c r="B532" s="61"/>
      <c r="C532" s="98" t="s">
        <v>914</v>
      </c>
      <c r="D532" s="98"/>
      <c r="E532" s="98"/>
      <c r="F532" s="98"/>
      <c r="G532" s="98"/>
      <c r="H532" s="98"/>
      <c r="I532" s="47"/>
      <c r="J532" s="59"/>
      <c r="K532" s="45"/>
      <c r="L532" s="47">
        <f>SUM(AR460:AR516)+SUM(AT460:AT516)+SUM(AV460:AV516)</f>
        <v>1371.9999999999998</v>
      </c>
    </row>
    <row r="533" spans="1:12" ht="14.25" x14ac:dyDescent="0.2">
      <c r="A533" s="59"/>
      <c r="B533" s="61"/>
      <c r="C533" s="98" t="s">
        <v>915</v>
      </c>
      <c r="D533" s="98"/>
      <c r="E533" s="98"/>
      <c r="F533" s="98"/>
      <c r="G533" s="98"/>
      <c r="H533" s="98"/>
      <c r="I533" s="47"/>
      <c r="J533" s="59"/>
      <c r="K533" s="45"/>
      <c r="L533" s="47">
        <f>SUM(AZ460:AZ516)</f>
        <v>1283.8</v>
      </c>
    </row>
    <row r="534" spans="1:12" ht="14.25" x14ac:dyDescent="0.2">
      <c r="A534" s="59"/>
      <c r="B534" s="61"/>
      <c r="C534" s="98" t="s">
        <v>916</v>
      </c>
      <c r="D534" s="98"/>
      <c r="E534" s="98"/>
      <c r="F534" s="98"/>
      <c r="G534" s="98"/>
      <c r="H534" s="98"/>
      <c r="I534" s="47"/>
      <c r="J534" s="59"/>
      <c r="K534" s="45"/>
      <c r="L534" s="47">
        <f>SUM(BA460:BA516)</f>
        <v>673.97</v>
      </c>
    </row>
    <row r="535" spans="1:12" ht="14.25" hidden="1" x14ac:dyDescent="0.2">
      <c r="A535" s="59"/>
      <c r="B535" s="61"/>
      <c r="C535" s="98" t="s">
        <v>917</v>
      </c>
      <c r="D535" s="98"/>
      <c r="E535" s="98"/>
      <c r="F535" s="98"/>
      <c r="G535" s="98"/>
      <c r="H535" s="98"/>
      <c r="I535" s="47"/>
      <c r="J535" s="59"/>
      <c r="K535" s="45"/>
      <c r="L535" s="47">
        <f>L537+L538</f>
        <v>0</v>
      </c>
    </row>
    <row r="536" spans="1:12" ht="14.25" hidden="1" x14ac:dyDescent="0.2">
      <c r="A536" s="59"/>
      <c r="B536" s="61"/>
      <c r="C536" s="102" t="s">
        <v>904</v>
      </c>
      <c r="D536" s="98"/>
      <c r="E536" s="98"/>
      <c r="F536" s="98"/>
      <c r="G536" s="98"/>
      <c r="H536" s="98"/>
      <c r="I536" s="47"/>
      <c r="J536" s="59"/>
      <c r="K536" s="45"/>
      <c r="L536" s="47"/>
    </row>
    <row r="537" spans="1:12" ht="14.25" hidden="1" x14ac:dyDescent="0.2">
      <c r="A537" s="59"/>
      <c r="B537" s="61"/>
      <c r="C537" s="98" t="s">
        <v>918</v>
      </c>
      <c r="D537" s="98"/>
      <c r="E537" s="98"/>
      <c r="F537" s="98"/>
      <c r="G537" s="98"/>
      <c r="H537" s="98"/>
      <c r="I537" s="47"/>
      <c r="J537" s="59"/>
      <c r="K537" s="45"/>
      <c r="L537" s="47">
        <f>SUM(BK460:BK516)</f>
        <v>0</v>
      </c>
    </row>
    <row r="538" spans="1:12" ht="14.25" hidden="1" x14ac:dyDescent="0.2">
      <c r="A538" s="59"/>
      <c r="B538" s="61"/>
      <c r="C538" s="98" t="s">
        <v>919</v>
      </c>
      <c r="D538" s="98"/>
      <c r="E538" s="98"/>
      <c r="F538" s="98"/>
      <c r="G538" s="98"/>
      <c r="H538" s="98"/>
      <c r="I538" s="47"/>
      <c r="J538" s="59"/>
      <c r="K538" s="45"/>
      <c r="L538" s="47">
        <f>SUM(BD460:BD516)</f>
        <v>0</v>
      </c>
    </row>
    <row r="539" spans="1:12" ht="14.25" hidden="1" x14ac:dyDescent="0.2">
      <c r="A539" s="59"/>
      <c r="B539" s="61"/>
      <c r="C539" s="98" t="s">
        <v>920</v>
      </c>
      <c r="D539" s="98"/>
      <c r="E539" s="98"/>
      <c r="F539" s="98"/>
      <c r="G539" s="98"/>
      <c r="H539" s="98"/>
      <c r="I539" s="47"/>
      <c r="J539" s="59"/>
      <c r="K539" s="45"/>
      <c r="L539" s="47"/>
    </row>
    <row r="540" spans="1:12" ht="14.25" hidden="1" x14ac:dyDescent="0.2">
      <c r="A540" s="59"/>
      <c r="B540" s="61"/>
      <c r="C540" s="98" t="s">
        <v>920</v>
      </c>
      <c r="D540" s="98"/>
      <c r="E540" s="98"/>
      <c r="F540" s="98"/>
      <c r="G540" s="98"/>
      <c r="H540" s="98"/>
      <c r="I540" s="47"/>
      <c r="J540" s="59"/>
      <c r="K540" s="45"/>
      <c r="L540" s="47">
        <f>SUM(BQ460:BQ516)</f>
        <v>0</v>
      </c>
    </row>
    <row r="541" spans="1:12" ht="14.25" hidden="1" x14ac:dyDescent="0.2">
      <c r="A541" s="59"/>
      <c r="B541" s="61"/>
      <c r="C541" s="98" t="s">
        <v>921</v>
      </c>
      <c r="D541" s="98"/>
      <c r="E541" s="98"/>
      <c r="F541" s="98"/>
      <c r="G541" s="98"/>
      <c r="H541" s="98"/>
      <c r="I541" s="47"/>
      <c r="J541" s="59"/>
      <c r="K541" s="45"/>
      <c r="L541" s="47">
        <f>SUM(BO460:BO516)</f>
        <v>0</v>
      </c>
    </row>
    <row r="542" spans="1:12" ht="15" x14ac:dyDescent="0.2">
      <c r="A542" s="62"/>
      <c r="B542" s="63"/>
      <c r="C542" s="101" t="s">
        <v>922</v>
      </c>
      <c r="D542" s="101"/>
      <c r="E542" s="101"/>
      <c r="F542" s="101"/>
      <c r="G542" s="101"/>
      <c r="H542" s="101"/>
      <c r="I542" s="51"/>
      <c r="J542" s="62"/>
      <c r="K542" s="64"/>
      <c r="L542" s="51">
        <f>L518+L533+L534+L535+L540+L541</f>
        <v>3329.96</v>
      </c>
    </row>
    <row r="543" spans="1:12" ht="14.25" x14ac:dyDescent="0.2">
      <c r="A543" s="59"/>
      <c r="B543" s="61"/>
      <c r="C543" s="102" t="s">
        <v>923</v>
      </c>
      <c r="D543" s="98"/>
      <c r="E543" s="98"/>
      <c r="F543" s="98"/>
      <c r="G543" s="98"/>
      <c r="H543" s="98"/>
      <c r="I543" s="47"/>
      <c r="J543" s="59"/>
      <c r="K543" s="45"/>
      <c r="L543" s="47"/>
    </row>
    <row r="544" spans="1:12" ht="14.25" hidden="1" x14ac:dyDescent="0.2">
      <c r="A544" s="59"/>
      <c r="B544" s="61"/>
      <c r="C544" s="98" t="s">
        <v>924</v>
      </c>
      <c r="D544" s="98"/>
      <c r="E544" s="98"/>
      <c r="F544" s="98"/>
      <c r="G544" s="98"/>
      <c r="H544" s="98"/>
      <c r="I544" s="47"/>
      <c r="J544" s="59"/>
      <c r="K544" s="45"/>
      <c r="L544" s="47">
        <f>SUM(AX460:AX516)</f>
        <v>0</v>
      </c>
    </row>
    <row r="545" spans="1:83" ht="14.25" hidden="1" x14ac:dyDescent="0.2">
      <c r="A545" s="59"/>
      <c r="B545" s="61"/>
      <c r="C545" s="98" t="s">
        <v>925</v>
      </c>
      <c r="D545" s="98"/>
      <c r="E545" s="98"/>
      <c r="F545" s="98"/>
      <c r="G545" s="98"/>
      <c r="H545" s="98"/>
      <c r="I545" s="47"/>
      <c r="J545" s="59"/>
      <c r="K545" s="45"/>
      <c r="L545" s="47">
        <f>SUM(AY460:AY516)</f>
        <v>0</v>
      </c>
    </row>
    <row r="546" spans="1:83" ht="14.25" x14ac:dyDescent="0.2">
      <c r="A546" s="59"/>
      <c r="B546" s="61"/>
      <c r="C546" s="98" t="s">
        <v>926</v>
      </c>
      <c r="D546" s="98"/>
      <c r="E546" s="98"/>
      <c r="F546" s="99"/>
      <c r="G546" s="50">
        <f>Source!F197</f>
        <v>2.0803335000000001</v>
      </c>
      <c r="H546" s="59"/>
      <c r="I546" s="59"/>
      <c r="J546" s="59"/>
      <c r="K546" s="59"/>
      <c r="L546" s="59"/>
    </row>
    <row r="547" spans="1:83" ht="14.25" x14ac:dyDescent="0.2">
      <c r="A547" s="59"/>
      <c r="B547" s="61"/>
      <c r="C547" s="98" t="s">
        <v>927</v>
      </c>
      <c r="D547" s="98"/>
      <c r="E547" s="98"/>
      <c r="F547" s="99"/>
      <c r="G547" s="50">
        <f>Source!F198</f>
        <v>3.2864999999999999E-3</v>
      </c>
      <c r="H547" s="59"/>
      <c r="I547" s="59"/>
      <c r="J547" s="59"/>
      <c r="K547" s="59"/>
      <c r="L547" s="59"/>
    </row>
    <row r="550" spans="1:83" ht="16.5" x14ac:dyDescent="0.2">
      <c r="A550" s="107" t="s">
        <v>929</v>
      </c>
      <c r="B550" s="107"/>
      <c r="C550" s="107"/>
      <c r="D550" s="107"/>
      <c r="E550" s="107"/>
      <c r="F550" s="107"/>
      <c r="G550" s="107"/>
      <c r="H550" s="107"/>
      <c r="I550" s="107"/>
      <c r="J550" s="107"/>
      <c r="K550" s="107"/>
      <c r="L550" s="107"/>
    </row>
    <row r="551" spans="1:83" ht="42.75" x14ac:dyDescent="0.2">
      <c r="A551" s="41" t="s">
        <v>308</v>
      </c>
      <c r="B551" s="43" t="s">
        <v>978</v>
      </c>
      <c r="C551" s="43" t="str">
        <f>Source!G209</f>
        <v>Выключатель: двухклавишный утопленного типа при скрытой проводке</v>
      </c>
      <c r="D551" s="44" t="str">
        <f>Source!H209</f>
        <v>100 ШТ</v>
      </c>
      <c r="E551" s="45">
        <f>Source!K209</f>
        <v>0.01</v>
      </c>
      <c r="F551" s="45"/>
      <c r="G551" s="45">
        <f>Source!I209</f>
        <v>0.01</v>
      </c>
      <c r="H551" s="47"/>
      <c r="I551" s="46"/>
      <c r="J551" s="47"/>
      <c r="K551" s="46"/>
      <c r="L551" s="47"/>
    </row>
    <row r="552" spans="1:83" ht="25.5" x14ac:dyDescent="0.2">
      <c r="B552" s="48" t="s">
        <v>801</v>
      </c>
      <c r="C552" s="106" t="s">
        <v>864</v>
      </c>
      <c r="D552" s="106"/>
      <c r="E552" s="106"/>
      <c r="F552" s="106"/>
      <c r="G552" s="106"/>
      <c r="H552" s="106"/>
      <c r="I552" s="106"/>
      <c r="J552" s="106"/>
      <c r="K552" s="106"/>
      <c r="L552" s="106"/>
    </row>
    <row r="553" spans="1:83" ht="15" x14ac:dyDescent="0.2">
      <c r="A553" s="42"/>
      <c r="B553" s="45">
        <v>1</v>
      </c>
      <c r="C553" s="42" t="s">
        <v>867</v>
      </c>
      <c r="D553" s="44" t="s">
        <v>565</v>
      </c>
      <c r="E553" s="50"/>
      <c r="F553" s="45"/>
      <c r="G553" s="45">
        <f>Source!U209</f>
        <v>0.35424</v>
      </c>
      <c r="H553" s="45"/>
      <c r="I553" s="45"/>
      <c r="J553" s="45"/>
      <c r="K553" s="45"/>
      <c r="L553" s="51">
        <f>SUM(L554:L554)-SUMIF(CE554:CE554, 1, L554:L554)</f>
        <v>263.41000000000003</v>
      </c>
    </row>
    <row r="554" spans="1:83" ht="14.25" x14ac:dyDescent="0.2">
      <c r="A554" s="43"/>
      <c r="B554" s="43" t="s">
        <v>692</v>
      </c>
      <c r="C554" s="43" t="s">
        <v>693</v>
      </c>
      <c r="D554" s="44" t="s">
        <v>565</v>
      </c>
      <c r="E554" s="45">
        <v>26.24</v>
      </c>
      <c r="F554" s="45">
        <f>ROUND((0.35+1),7)</f>
        <v>1.35</v>
      </c>
      <c r="G554" s="45">
        <f>SmtRes!CX109</f>
        <v>0.35424</v>
      </c>
      <c r="H554" s="47"/>
      <c r="I554" s="46"/>
      <c r="J554" s="47">
        <f>SmtRes!CZ109</f>
        <v>743.6</v>
      </c>
      <c r="K554" s="46"/>
      <c r="L554" s="47">
        <f>SmtRes!DI109</f>
        <v>263.41000000000003</v>
      </c>
    </row>
    <row r="555" spans="1:83" ht="15" x14ac:dyDescent="0.2">
      <c r="A555" s="42"/>
      <c r="B555" s="45">
        <v>2</v>
      </c>
      <c r="C555" s="42" t="s">
        <v>868</v>
      </c>
      <c r="D555" s="44"/>
      <c r="E555" s="50"/>
      <c r="F555" s="45"/>
      <c r="G555" s="45"/>
      <c r="H555" s="45"/>
      <c r="I555" s="45"/>
      <c r="J555" s="45"/>
      <c r="K555" s="45"/>
      <c r="L555" s="51">
        <f>SUM(L556:L560)-SUMIF(CE556:CE560, 1, L556:L560)</f>
        <v>0.83000000000000007</v>
      </c>
    </row>
    <row r="556" spans="1:83" ht="15" x14ac:dyDescent="0.2">
      <c r="A556" s="42"/>
      <c r="B556" s="45"/>
      <c r="C556" s="42" t="s">
        <v>870</v>
      </c>
      <c r="D556" s="44" t="s">
        <v>565</v>
      </c>
      <c r="E556" s="50"/>
      <c r="F556" s="45"/>
      <c r="G556" s="45">
        <f>Source!V209</f>
        <v>6.7500000000000004E-4</v>
      </c>
      <c r="H556" s="45"/>
      <c r="I556" s="45"/>
      <c r="J556" s="45"/>
      <c r="K556" s="45"/>
      <c r="L556" s="51">
        <f>SUMIF(CE557:CE560, 1, L557:L560)</f>
        <v>0.58000000000000007</v>
      </c>
      <c r="CE556">
        <v>1</v>
      </c>
    </row>
    <row r="557" spans="1:83" ht="28.5" x14ac:dyDescent="0.2">
      <c r="A557" s="43"/>
      <c r="B557" s="43" t="s">
        <v>662</v>
      </c>
      <c r="C557" s="43" t="s">
        <v>664</v>
      </c>
      <c r="D557" s="44" t="s">
        <v>571</v>
      </c>
      <c r="E557" s="45">
        <v>0.03</v>
      </c>
      <c r="F557" s="45">
        <f>ROUND((0.35+1),7)</f>
        <v>1.35</v>
      </c>
      <c r="G557" s="45">
        <f>SmtRes!CX111</f>
        <v>4.0499999999999998E-4</v>
      </c>
      <c r="H557" s="47"/>
      <c r="I557" s="46"/>
      <c r="J557" s="47">
        <f>SmtRes!CZ111</f>
        <v>1629.55</v>
      </c>
      <c r="K557" s="46"/>
      <c r="L557" s="47">
        <f>SmtRes!DG111</f>
        <v>0.66</v>
      </c>
    </row>
    <row r="558" spans="1:83" ht="28.5" x14ac:dyDescent="0.2">
      <c r="A558" s="43"/>
      <c r="B558" s="43" t="s">
        <v>661</v>
      </c>
      <c r="C558" s="43" t="s">
        <v>956</v>
      </c>
      <c r="D558" s="44" t="s">
        <v>565</v>
      </c>
      <c r="E558" s="45">
        <f>SmtRes!DO111*SmtRes!AT111</f>
        <v>0.03</v>
      </c>
      <c r="F558" s="45">
        <f>ROUND((0.35+1),7)</f>
        <v>1.35</v>
      </c>
      <c r="G558" s="45">
        <f>ROUND(E558*F558*G551, 7)</f>
        <v>4.0499999999999998E-4</v>
      </c>
      <c r="H558" s="47"/>
      <c r="I558" s="46"/>
      <c r="J558" s="47">
        <f>ROUND(SmtRes!AG111/SmtRes!DO111, 2)</f>
        <v>969.91</v>
      </c>
      <c r="K558" s="46"/>
      <c r="L558" s="47">
        <f>SmtRes!DH111</f>
        <v>0.39</v>
      </c>
      <c r="CE558">
        <v>1</v>
      </c>
    </row>
    <row r="559" spans="1:83" ht="28.5" x14ac:dyDescent="0.2">
      <c r="A559" s="43"/>
      <c r="B559" s="43" t="s">
        <v>568</v>
      </c>
      <c r="C559" s="43" t="s">
        <v>570</v>
      </c>
      <c r="D559" s="44" t="s">
        <v>571</v>
      </c>
      <c r="E559" s="45">
        <v>0.02</v>
      </c>
      <c r="F559" s="45">
        <f>ROUND((0.35+1),7)</f>
        <v>1.35</v>
      </c>
      <c r="G559" s="45">
        <f>SmtRes!CX112</f>
        <v>2.7E-4</v>
      </c>
      <c r="H559" s="47"/>
      <c r="I559" s="46"/>
      <c r="J559" s="47">
        <f>SmtRes!CZ112</f>
        <v>643.29</v>
      </c>
      <c r="K559" s="46"/>
      <c r="L559" s="47">
        <f>SmtRes!DG112</f>
        <v>0.17</v>
      </c>
    </row>
    <row r="560" spans="1:83" ht="28.5" x14ac:dyDescent="0.2">
      <c r="A560" s="43"/>
      <c r="B560" s="43" t="s">
        <v>572</v>
      </c>
      <c r="C560" s="43" t="s">
        <v>869</v>
      </c>
      <c r="D560" s="44" t="s">
        <v>565</v>
      </c>
      <c r="E560" s="45">
        <f>SmtRes!DO112*SmtRes!AT112</f>
        <v>0.02</v>
      </c>
      <c r="F560" s="45">
        <f>ROUND((0.35+1),7)</f>
        <v>1.35</v>
      </c>
      <c r="G560" s="45">
        <f>ROUND(E560*F560*G551, 7)</f>
        <v>2.7E-4</v>
      </c>
      <c r="H560" s="47"/>
      <c r="I560" s="46"/>
      <c r="J560" s="47">
        <f>ROUND(SmtRes!AG112/SmtRes!DO112, 2)</f>
        <v>722.05</v>
      </c>
      <c r="K560" s="46"/>
      <c r="L560" s="47">
        <f>SmtRes!DH112</f>
        <v>0.19</v>
      </c>
      <c r="CE560">
        <v>1</v>
      </c>
    </row>
    <row r="561" spans="1:82" ht="15" x14ac:dyDescent="0.2">
      <c r="A561" s="42"/>
      <c r="B561" s="45">
        <v>4</v>
      </c>
      <c r="C561" s="42" t="s">
        <v>871</v>
      </c>
      <c r="D561" s="44"/>
      <c r="E561" s="50"/>
      <c r="F561" s="45"/>
      <c r="G561" s="45"/>
      <c r="H561" s="45"/>
      <c r="I561" s="45"/>
      <c r="J561" s="45"/>
      <c r="K561" s="45"/>
      <c r="L561" s="51">
        <f>SUM(L562:L563)-SUMIF(CE562:CE563, 1, L562:L563)</f>
        <v>5.3400000000000007</v>
      </c>
    </row>
    <row r="562" spans="1:82" ht="14.25" x14ac:dyDescent="0.2">
      <c r="A562" s="43"/>
      <c r="B562" s="43" t="s">
        <v>684</v>
      </c>
      <c r="C562" s="43" t="s">
        <v>686</v>
      </c>
      <c r="D562" s="44" t="s">
        <v>47</v>
      </c>
      <c r="E562" s="45">
        <v>3.15E-3</v>
      </c>
      <c r="F562" s="45"/>
      <c r="G562" s="45">
        <f>SmtRes!CX113</f>
        <v>3.15E-5</v>
      </c>
      <c r="H562" s="47">
        <f>SmtRes!CZ113</f>
        <v>4338.2700000000004</v>
      </c>
      <c r="I562" s="46">
        <f>SmtRes!AI113</f>
        <v>1.4</v>
      </c>
      <c r="J562" s="47">
        <f>ROUND(H562*I562, 2)</f>
        <v>6073.58</v>
      </c>
      <c r="K562" s="46"/>
      <c r="L562" s="47">
        <f>SmtRes!DF113</f>
        <v>0.19</v>
      </c>
    </row>
    <row r="563" spans="1:82" ht="28.5" x14ac:dyDescent="0.2">
      <c r="A563" s="43"/>
      <c r="B563" s="43" t="s">
        <v>694</v>
      </c>
      <c r="C563" s="52" t="s">
        <v>696</v>
      </c>
      <c r="D563" s="53" t="s">
        <v>328</v>
      </c>
      <c r="E563" s="54">
        <v>0.10199999999999999</v>
      </c>
      <c r="F563" s="54"/>
      <c r="G563" s="54">
        <f>SmtRes!CX114</f>
        <v>1.0200000000000001E-3</v>
      </c>
      <c r="H563" s="55">
        <f>SmtRes!CZ114</f>
        <v>3658.94</v>
      </c>
      <c r="I563" s="56">
        <f>SmtRes!AI114</f>
        <v>1.38</v>
      </c>
      <c r="J563" s="55">
        <f>ROUND(H563*I563, 2)</f>
        <v>5049.34</v>
      </c>
      <c r="K563" s="56"/>
      <c r="L563" s="55">
        <f>SmtRes!DF114</f>
        <v>5.15</v>
      </c>
    </row>
    <row r="564" spans="1:82" ht="15" x14ac:dyDescent="0.2">
      <c r="A564" s="43"/>
      <c r="B564" s="43"/>
      <c r="C564" s="58" t="s">
        <v>872</v>
      </c>
      <c r="D564" s="44"/>
      <c r="E564" s="45"/>
      <c r="F564" s="45"/>
      <c r="G564" s="45"/>
      <c r="H564" s="47"/>
      <c r="I564" s="46"/>
      <c r="J564" s="47"/>
      <c r="K564" s="46"/>
      <c r="L564" s="47">
        <f>L553+L555+L556+L561</f>
        <v>270.15999999999997</v>
      </c>
    </row>
    <row r="565" spans="1:82" ht="57" x14ac:dyDescent="0.2">
      <c r="A565" s="41" t="s">
        <v>979</v>
      </c>
      <c r="B565" s="43" t="str">
        <f>Source!F210</f>
        <v>421/пр_2020_п.75_пп.а</v>
      </c>
      <c r="C565" s="43" t="str">
        <f>Source!G210</f>
        <v>Сметная стоимость вспомогательных ненормируемых материальных ресурсов, не учтенная в сметной норме, 2%</v>
      </c>
      <c r="D565" s="44" t="str">
        <f>Source!H210</f>
        <v>%</v>
      </c>
      <c r="E565" s="45">
        <f>SmtRes!AT115</f>
        <v>2</v>
      </c>
      <c r="F565" s="45"/>
      <c r="G565" s="45">
        <f>Source!I210</f>
        <v>2</v>
      </c>
      <c r="H565" s="47"/>
      <c r="I565" s="46"/>
      <c r="J565" s="47"/>
      <c r="K565" s="46"/>
      <c r="L565" s="47">
        <f>Source!P210</f>
        <v>3.9</v>
      </c>
      <c r="AD565">
        <f>ROUND((Source!AT210/100)*((ROUND(0*Source!I210, 2)+ROUND(0*Source!I210, 2))), 2)</f>
        <v>0</v>
      </c>
      <c r="AE565">
        <f>ROUND((Source!AU210/100)*((ROUND(0*Source!I210, 2)+ROUND(0*Source!I210, 2))), 2)</f>
        <v>0</v>
      </c>
      <c r="AN565">
        <f>L565</f>
        <v>3.9</v>
      </c>
      <c r="AW565">
        <f>L565</f>
        <v>3.9</v>
      </c>
      <c r="AZ565">
        <f>Source!X210</f>
        <v>0</v>
      </c>
      <c r="BA565">
        <f>Source!Y210</f>
        <v>0</v>
      </c>
      <c r="CD565">
        <v>2</v>
      </c>
    </row>
    <row r="566" spans="1:82" ht="14.25" x14ac:dyDescent="0.2">
      <c r="A566" s="43"/>
      <c r="B566" s="43"/>
      <c r="C566" s="43" t="s">
        <v>873</v>
      </c>
      <c r="D566" s="44"/>
      <c r="E566" s="45"/>
      <c r="F566" s="45"/>
      <c r="G566" s="45"/>
      <c r="H566" s="47"/>
      <c r="I566" s="46"/>
      <c r="J566" s="47"/>
      <c r="K566" s="46"/>
      <c r="L566" s="47">
        <f>SUM(AR551:AR569)+SUM(AS551:AS569)+SUM(AT551:AT569)+SUM(AU551:AU569)+SUM(AV551:AV569)</f>
        <v>263.99</v>
      </c>
    </row>
    <row r="567" spans="1:82" ht="28.5" x14ac:dyDescent="0.2">
      <c r="A567" s="43"/>
      <c r="B567" s="43" t="s">
        <v>306</v>
      </c>
      <c r="C567" s="43" t="s">
        <v>976</v>
      </c>
      <c r="D567" s="44" t="s">
        <v>317</v>
      </c>
      <c r="E567" s="45">
        <f>Source!BZ209</f>
        <v>97</v>
      </c>
      <c r="F567" s="45"/>
      <c r="G567" s="45">
        <f>Source!AT209</f>
        <v>97</v>
      </c>
      <c r="H567" s="47"/>
      <c r="I567" s="46"/>
      <c r="J567" s="47"/>
      <c r="K567" s="46"/>
      <c r="L567" s="47">
        <f>SUM(AZ551:AZ569)</f>
        <v>256.07</v>
      </c>
    </row>
    <row r="568" spans="1:82" ht="28.5" x14ac:dyDescent="0.2">
      <c r="A568" s="52"/>
      <c r="B568" s="52" t="s">
        <v>307</v>
      </c>
      <c r="C568" s="52" t="s">
        <v>977</v>
      </c>
      <c r="D568" s="53" t="s">
        <v>317</v>
      </c>
      <c r="E568" s="54">
        <f>Source!CA209</f>
        <v>51</v>
      </c>
      <c r="F568" s="54"/>
      <c r="G568" s="54">
        <f>Source!AU209</f>
        <v>51</v>
      </c>
      <c r="H568" s="55"/>
      <c r="I568" s="56"/>
      <c r="J568" s="55"/>
      <c r="K568" s="56"/>
      <c r="L568" s="55">
        <f>SUM(BA551:BA569)</f>
        <v>134.63</v>
      </c>
    </row>
    <row r="569" spans="1:82" ht="15" x14ac:dyDescent="0.2">
      <c r="C569" s="104" t="s">
        <v>876</v>
      </c>
      <c r="D569" s="104"/>
      <c r="E569" s="104"/>
      <c r="F569" s="104"/>
      <c r="G569" s="104"/>
      <c r="H569" s="104"/>
      <c r="I569" s="105">
        <f>IF(E551&lt;&gt;0,K569/E551, 0)</f>
        <v>66476</v>
      </c>
      <c r="J569" s="105"/>
      <c r="K569" s="105">
        <f>L553+L555+L561+L567+L568+L556+SUM(L565:L565)</f>
        <v>664.76</v>
      </c>
      <c r="L569" s="105"/>
      <c r="AD569">
        <f>ROUND((Source!AT209/100)*((ROUND(SUMIF(SmtRes!AQ109:'SmtRes'!AQ115,"=1",SmtRes!AD109:'SmtRes'!AD115)*Source!I209, 2)+ROUND(SUMIF(SmtRes!AQ109:'SmtRes'!AQ115,"=1",SmtRes!AC109:'SmtRes'!AC115)*Source!I209, 2))), 2)</f>
        <v>23.63</v>
      </c>
      <c r="AE569">
        <f>ROUND((Source!AU209/100)*((ROUND(SUMIF(SmtRes!AQ109:'SmtRes'!AQ115,"=1",SmtRes!AD109:'SmtRes'!AD115)*Source!I209, 2)+ROUND(SUMIF(SmtRes!AQ109:'SmtRes'!AQ115,"=1",SmtRes!AC109:'SmtRes'!AC115)*Source!I209, 2))), 2)</f>
        <v>12.42</v>
      </c>
      <c r="AN569" s="57">
        <f>L553+L555+L561+L567+L568+L556</f>
        <v>660.86</v>
      </c>
      <c r="AO569" s="57">
        <f>L555</f>
        <v>0.83000000000000007</v>
      </c>
      <c r="AQ569" t="s">
        <v>877</v>
      </c>
      <c r="AR569" s="57">
        <f>L553</f>
        <v>263.41000000000003</v>
      </c>
      <c r="AT569" s="57">
        <f>L556</f>
        <v>0.58000000000000007</v>
      </c>
      <c r="AV569" t="s">
        <v>877</v>
      </c>
      <c r="AW569" s="57">
        <f>L561</f>
        <v>5.3400000000000007</v>
      </c>
      <c r="AZ569">
        <f>Source!X209</f>
        <v>256.07</v>
      </c>
      <c r="BA569">
        <f>Source!Y209</f>
        <v>134.63</v>
      </c>
      <c r="CD569">
        <v>2</v>
      </c>
    </row>
    <row r="570" spans="1:82" ht="42.75" x14ac:dyDescent="0.2">
      <c r="A570" s="68" t="s">
        <v>318</v>
      </c>
      <c r="B570" s="52" t="str">
        <f>Source!F211</f>
        <v>20.4.01.02-1027</v>
      </c>
      <c r="C570" s="52" t="str">
        <f>Source!G211</f>
        <v>Выключатель скрытого монтажа, двухклавишный, с индикатором 10 А, цветной, IP20</v>
      </c>
      <c r="D570" s="53" t="str">
        <f>Source!H211</f>
        <v>ШТ</v>
      </c>
      <c r="E570" s="54">
        <f>Source!K211</f>
        <v>1</v>
      </c>
      <c r="F570" s="54"/>
      <c r="G570" s="54">
        <f>Source!I211</f>
        <v>1</v>
      </c>
      <c r="H570" s="55">
        <f>Source!AL211</f>
        <v>54.77</v>
      </c>
      <c r="I570" s="56">
        <f>IF(Source!BC211&lt;&gt; 0, Source!BC211, 1)</f>
        <v>1.47</v>
      </c>
      <c r="J570" s="55">
        <f>ROUND(H570*I570, 2)</f>
        <v>80.510000000000005</v>
      </c>
      <c r="K570" s="56"/>
      <c r="L570" s="55">
        <f>Source!P211</f>
        <v>80.510000000000005</v>
      </c>
    </row>
    <row r="571" spans="1:82" ht="15" x14ac:dyDescent="0.2">
      <c r="C571" s="104" t="s">
        <v>876</v>
      </c>
      <c r="D571" s="104"/>
      <c r="E571" s="104"/>
      <c r="F571" s="104"/>
      <c r="G571" s="104"/>
      <c r="H571" s="104"/>
      <c r="I571" s="105">
        <f>IF(E570&lt;&gt;0,K571/E570, 0)</f>
        <v>80.510000000000005</v>
      </c>
      <c r="J571" s="105"/>
      <c r="K571" s="105">
        <f>L570</f>
        <v>80.510000000000005</v>
      </c>
      <c r="L571" s="105"/>
      <c r="AD571">
        <f>ROUND((Source!AT211/100)*((ROUND(ROUND(Source!AO211,2)*Source!I211, 2)+ROUND(ROUND(Source!AN211,2)*Source!I211, 2))), 2)</f>
        <v>0</v>
      </c>
      <c r="AE571">
        <f>ROUND((Source!AU211/100)*((ROUND(ROUND(Source!AO211,2)*Source!I211, 2)+ROUND(ROUND(Source!AN211,2)*Source!I211, 2))), 2)</f>
        <v>0</v>
      </c>
      <c r="AN571" s="57">
        <f>L570</f>
        <v>80.510000000000005</v>
      </c>
      <c r="AO571">
        <f>0</f>
        <v>0</v>
      </c>
      <c r="AQ571" t="s">
        <v>877</v>
      </c>
      <c r="AR571">
        <f>0</f>
        <v>0</v>
      </c>
      <c r="AT571">
        <f>0</f>
        <v>0</v>
      </c>
      <c r="AV571" t="s">
        <v>877</v>
      </c>
      <c r="AW571" s="57">
        <f>L570</f>
        <v>80.510000000000005</v>
      </c>
      <c r="AZ571">
        <f>Source!X211</f>
        <v>0</v>
      </c>
      <c r="BA571">
        <f>Source!Y211</f>
        <v>0</v>
      </c>
      <c r="CD571">
        <v>2</v>
      </c>
    </row>
    <row r="572" spans="1:82" ht="28.5" x14ac:dyDescent="0.2">
      <c r="A572" s="68" t="s">
        <v>325</v>
      </c>
      <c r="B572" s="52" t="str">
        <f>Source!F212</f>
        <v>20.5.02.11-0001</v>
      </c>
      <c r="C572" s="52" t="str">
        <f>Source!G212</f>
        <v>Коробки для установки розеток и выключателей скрытой проводки</v>
      </c>
      <c r="D572" s="53" t="str">
        <f>Source!H212</f>
        <v>1000 ШТ</v>
      </c>
      <c r="E572" s="54">
        <f>Source!K212</f>
        <v>1E-3</v>
      </c>
      <c r="F572" s="54"/>
      <c r="G572" s="54">
        <f>Source!I212</f>
        <v>1E-3</v>
      </c>
      <c r="H572" s="55">
        <f>Source!AL212</f>
        <v>7782.25</v>
      </c>
      <c r="I572" s="56">
        <f>IF(Source!BC212&lt;&gt; 0, Source!BC212, 1)</f>
        <v>0.91</v>
      </c>
      <c r="J572" s="55">
        <f>ROUND(H572*I572, 2)</f>
        <v>7081.85</v>
      </c>
      <c r="K572" s="56"/>
      <c r="L572" s="55">
        <f>Source!P212</f>
        <v>7.08</v>
      </c>
    </row>
    <row r="573" spans="1:82" ht="15" x14ac:dyDescent="0.2">
      <c r="C573" s="104" t="s">
        <v>876</v>
      </c>
      <c r="D573" s="104"/>
      <c r="E573" s="104"/>
      <c r="F573" s="104"/>
      <c r="G573" s="104"/>
      <c r="H573" s="104"/>
      <c r="I573" s="105">
        <f>IF(E572&lt;&gt;0,K573/E572, 0)</f>
        <v>7080</v>
      </c>
      <c r="J573" s="105"/>
      <c r="K573" s="105">
        <f>L572</f>
        <v>7.08</v>
      </c>
      <c r="L573" s="105"/>
      <c r="AD573">
        <f>ROUND((Source!AT212/100)*((ROUND(ROUND(Source!AO212,2)*Source!I212, 2)+ROUND(ROUND(Source!AN212,2)*Source!I212, 2))), 2)</f>
        <v>0</v>
      </c>
      <c r="AE573">
        <f>ROUND((Source!AU212/100)*((ROUND(ROUND(Source!AO212,2)*Source!I212, 2)+ROUND(ROUND(Source!AN212,2)*Source!I212, 2))), 2)</f>
        <v>0</v>
      </c>
      <c r="AN573" s="57">
        <f>L572</f>
        <v>7.08</v>
      </c>
      <c r="AO573">
        <f>0</f>
        <v>0</v>
      </c>
      <c r="AQ573" t="s">
        <v>877</v>
      </c>
      <c r="AR573">
        <f>0</f>
        <v>0</v>
      </c>
      <c r="AT573">
        <f>0</f>
        <v>0</v>
      </c>
      <c r="AV573" t="s">
        <v>877</v>
      </c>
      <c r="AW573" s="57">
        <f>L572</f>
        <v>7.08</v>
      </c>
      <c r="AZ573">
        <f>Source!X212</f>
        <v>0</v>
      </c>
      <c r="BA573">
        <f>Source!Y212</f>
        <v>0</v>
      </c>
      <c r="CD573">
        <v>2</v>
      </c>
    </row>
    <row r="574" spans="1:82" ht="28.5" x14ac:dyDescent="0.2">
      <c r="A574" s="41" t="s">
        <v>330</v>
      </c>
      <c r="B574" s="43" t="s">
        <v>980</v>
      </c>
      <c r="C574" s="43" t="str">
        <f>Source!G213</f>
        <v>Розетка штепсельная: неутопленного типа при открытой проводке</v>
      </c>
      <c r="D574" s="44" t="str">
        <f>Source!H213</f>
        <v>100 ШТ</v>
      </c>
      <c r="E574" s="45">
        <f>Source!K213</f>
        <v>0.03</v>
      </c>
      <c r="F574" s="45"/>
      <c r="G574" s="45">
        <f>Source!I213</f>
        <v>0.03</v>
      </c>
      <c r="H574" s="47"/>
      <c r="I574" s="46"/>
      <c r="J574" s="47"/>
      <c r="K574" s="46"/>
      <c r="L574" s="47"/>
    </row>
    <row r="575" spans="1:82" ht="25.5" x14ac:dyDescent="0.2">
      <c r="B575" s="48" t="s">
        <v>801</v>
      </c>
      <c r="C575" s="106" t="s">
        <v>864</v>
      </c>
      <c r="D575" s="106"/>
      <c r="E575" s="106"/>
      <c r="F575" s="106"/>
      <c r="G575" s="106"/>
      <c r="H575" s="106"/>
      <c r="I575" s="106"/>
      <c r="J575" s="106"/>
      <c r="K575" s="106"/>
      <c r="L575" s="106"/>
    </row>
    <row r="576" spans="1:82" ht="15" x14ac:dyDescent="0.2">
      <c r="A576" s="42"/>
      <c r="B576" s="45">
        <v>1</v>
      </c>
      <c r="C576" s="42" t="s">
        <v>867</v>
      </c>
      <c r="D576" s="44" t="s">
        <v>565</v>
      </c>
      <c r="E576" s="50"/>
      <c r="F576" s="45"/>
      <c r="G576" s="45">
        <f>Source!U213</f>
        <v>1.39968</v>
      </c>
      <c r="H576" s="45"/>
      <c r="I576" s="45"/>
      <c r="J576" s="45"/>
      <c r="K576" s="45"/>
      <c r="L576" s="51">
        <f>SUM(L577:L577)-SUMIF(CE577:CE577, 1, L577:L577)</f>
        <v>1040.8</v>
      </c>
    </row>
    <row r="577" spans="1:83" ht="14.25" x14ac:dyDescent="0.2">
      <c r="A577" s="43"/>
      <c r="B577" s="43" t="s">
        <v>692</v>
      </c>
      <c r="C577" s="43" t="s">
        <v>693</v>
      </c>
      <c r="D577" s="44" t="s">
        <v>565</v>
      </c>
      <c r="E577" s="45">
        <v>34.56</v>
      </c>
      <c r="F577" s="45">
        <f>ROUND((0.35+1),7)</f>
        <v>1.35</v>
      </c>
      <c r="G577" s="45">
        <f>SmtRes!CX116</f>
        <v>1.39968</v>
      </c>
      <c r="H577" s="47"/>
      <c r="I577" s="46"/>
      <c r="J577" s="47">
        <f>SmtRes!CZ116</f>
        <v>743.6</v>
      </c>
      <c r="K577" s="46"/>
      <c r="L577" s="47">
        <f>SmtRes!DI116</f>
        <v>1040.8</v>
      </c>
    </row>
    <row r="578" spans="1:83" ht="15" x14ac:dyDescent="0.2">
      <c r="A578" s="42"/>
      <c r="B578" s="45">
        <v>2</v>
      </c>
      <c r="C578" s="42" t="s">
        <v>868</v>
      </c>
      <c r="D578" s="44"/>
      <c r="E578" s="50"/>
      <c r="F578" s="45"/>
      <c r="G578" s="45"/>
      <c r="H578" s="45"/>
      <c r="I578" s="45"/>
      <c r="J578" s="45"/>
      <c r="K578" s="45"/>
      <c r="L578" s="51">
        <f>SUM(L579:L583)-SUMIF(CE579:CE583, 1, L579:L583)</f>
        <v>2.5</v>
      </c>
    </row>
    <row r="579" spans="1:83" ht="15" x14ac:dyDescent="0.2">
      <c r="A579" s="42"/>
      <c r="B579" s="45"/>
      <c r="C579" s="42" t="s">
        <v>870</v>
      </c>
      <c r="D579" s="44" t="s">
        <v>565</v>
      </c>
      <c r="E579" s="50"/>
      <c r="F579" s="45"/>
      <c r="G579" s="45">
        <f>Source!V213</f>
        <v>2.0249999999999999E-3</v>
      </c>
      <c r="H579" s="45"/>
      <c r="I579" s="45"/>
      <c r="J579" s="45"/>
      <c r="K579" s="45"/>
      <c r="L579" s="51">
        <f>SUMIF(CE580:CE583, 1, L580:L583)</f>
        <v>1.7599999999999998</v>
      </c>
      <c r="CE579">
        <v>1</v>
      </c>
    </row>
    <row r="580" spans="1:83" ht="28.5" x14ac:dyDescent="0.2">
      <c r="A580" s="43"/>
      <c r="B580" s="43" t="s">
        <v>662</v>
      </c>
      <c r="C580" s="43" t="s">
        <v>664</v>
      </c>
      <c r="D580" s="44" t="s">
        <v>571</v>
      </c>
      <c r="E580" s="45">
        <v>0.03</v>
      </c>
      <c r="F580" s="45">
        <f>ROUND((0.35+1),7)</f>
        <v>1.35</v>
      </c>
      <c r="G580" s="45">
        <f>SmtRes!CX118</f>
        <v>1.2149999999999999E-3</v>
      </c>
      <c r="H580" s="47"/>
      <c r="I580" s="46"/>
      <c r="J580" s="47">
        <f>SmtRes!CZ118</f>
        <v>1629.55</v>
      </c>
      <c r="K580" s="46"/>
      <c r="L580" s="47">
        <f>SmtRes!DG118</f>
        <v>1.98</v>
      </c>
    </row>
    <row r="581" spans="1:83" ht="28.5" x14ac:dyDescent="0.2">
      <c r="A581" s="43"/>
      <c r="B581" s="43" t="s">
        <v>661</v>
      </c>
      <c r="C581" s="43" t="s">
        <v>956</v>
      </c>
      <c r="D581" s="44" t="s">
        <v>565</v>
      </c>
      <c r="E581" s="45">
        <f>SmtRes!DO118*SmtRes!AT118</f>
        <v>0.03</v>
      </c>
      <c r="F581" s="45">
        <f>ROUND((0.35+1),7)</f>
        <v>1.35</v>
      </c>
      <c r="G581" s="45">
        <f>ROUND(E581*F581*G574, 7)</f>
        <v>1.2149999999999999E-3</v>
      </c>
      <c r="H581" s="47"/>
      <c r="I581" s="46"/>
      <c r="J581" s="47">
        <f>ROUND(SmtRes!AG118/SmtRes!DO118, 2)</f>
        <v>969.91</v>
      </c>
      <c r="K581" s="46"/>
      <c r="L581" s="47">
        <f>SmtRes!DH118</f>
        <v>1.18</v>
      </c>
      <c r="CE581">
        <v>1</v>
      </c>
    </row>
    <row r="582" spans="1:83" ht="28.5" x14ac:dyDescent="0.2">
      <c r="A582" s="43"/>
      <c r="B582" s="43" t="s">
        <v>568</v>
      </c>
      <c r="C582" s="43" t="s">
        <v>570</v>
      </c>
      <c r="D582" s="44" t="s">
        <v>571</v>
      </c>
      <c r="E582" s="45">
        <v>0.02</v>
      </c>
      <c r="F582" s="45">
        <f>ROUND((0.35+1),7)</f>
        <v>1.35</v>
      </c>
      <c r="G582" s="45">
        <f>SmtRes!CX119</f>
        <v>8.0999999999999996E-4</v>
      </c>
      <c r="H582" s="47"/>
      <c r="I582" s="46"/>
      <c r="J582" s="47">
        <f>SmtRes!CZ119</f>
        <v>643.29</v>
      </c>
      <c r="K582" s="46"/>
      <c r="L582" s="47">
        <f>SmtRes!DG119</f>
        <v>0.52</v>
      </c>
    </row>
    <row r="583" spans="1:83" ht="28.5" x14ac:dyDescent="0.2">
      <c r="A583" s="43"/>
      <c r="B583" s="43" t="s">
        <v>572</v>
      </c>
      <c r="C583" s="43" t="s">
        <v>869</v>
      </c>
      <c r="D583" s="44" t="s">
        <v>565</v>
      </c>
      <c r="E583" s="45">
        <f>SmtRes!DO119*SmtRes!AT119</f>
        <v>0.02</v>
      </c>
      <c r="F583" s="45">
        <f>ROUND((0.35+1),7)</f>
        <v>1.35</v>
      </c>
      <c r="G583" s="45">
        <f>ROUND(E583*F583*G574, 7)</f>
        <v>8.0999999999999996E-4</v>
      </c>
      <c r="H583" s="47"/>
      <c r="I583" s="46"/>
      <c r="J583" s="47">
        <f>ROUND(SmtRes!AG119/SmtRes!DO119, 2)</f>
        <v>722.05</v>
      </c>
      <c r="K583" s="46"/>
      <c r="L583" s="47">
        <f>SmtRes!DH119</f>
        <v>0.57999999999999996</v>
      </c>
      <c r="CE583">
        <v>1</v>
      </c>
    </row>
    <row r="584" spans="1:83" ht="15" x14ac:dyDescent="0.2">
      <c r="A584" s="42"/>
      <c r="B584" s="45">
        <v>4</v>
      </c>
      <c r="C584" s="42" t="s">
        <v>871</v>
      </c>
      <c r="D584" s="44"/>
      <c r="E584" s="50"/>
      <c r="F584" s="45"/>
      <c r="G584" s="45"/>
      <c r="H584" s="45"/>
      <c r="I584" s="45"/>
      <c r="J584" s="45"/>
      <c r="K584" s="45"/>
      <c r="L584" s="51">
        <f>SUM(L585:L589)-SUMIF(CE585:CE589, 1, L585:L589)</f>
        <v>5.98</v>
      </c>
    </row>
    <row r="585" spans="1:83" ht="14.25" x14ac:dyDescent="0.2">
      <c r="A585" s="43"/>
      <c r="B585" s="43" t="s">
        <v>573</v>
      </c>
      <c r="C585" s="43" t="s">
        <v>575</v>
      </c>
      <c r="D585" s="44" t="s">
        <v>576</v>
      </c>
      <c r="E585" s="45">
        <v>2.1320000000000001</v>
      </c>
      <c r="F585" s="45"/>
      <c r="G585" s="45">
        <f>SmtRes!CX120</f>
        <v>6.3960000000000003E-2</v>
      </c>
      <c r="H585" s="47"/>
      <c r="I585" s="46"/>
      <c r="J585" s="47">
        <f>SmtRes!CZ120</f>
        <v>6.78</v>
      </c>
      <c r="K585" s="46"/>
      <c r="L585" s="47">
        <f>SmtRes!DF120</f>
        <v>0.43</v>
      </c>
    </row>
    <row r="586" spans="1:83" ht="71.25" x14ac:dyDescent="0.2">
      <c r="A586" s="43"/>
      <c r="B586" s="43" t="s">
        <v>697</v>
      </c>
      <c r="C586" s="43" t="s">
        <v>699</v>
      </c>
      <c r="D586" s="44" t="s">
        <v>194</v>
      </c>
      <c r="E586" s="45">
        <v>9.17</v>
      </c>
      <c r="F586" s="45"/>
      <c r="G586" s="45">
        <f>SmtRes!CX121</f>
        <v>0.27510000000000001</v>
      </c>
      <c r="H586" s="47">
        <f>SmtRes!CZ121</f>
        <v>5.87</v>
      </c>
      <c r="I586" s="46">
        <f>SmtRes!AI121</f>
        <v>0.88</v>
      </c>
      <c r="J586" s="47">
        <f>ROUND(H586*I586, 2)</f>
        <v>5.17</v>
      </c>
      <c r="K586" s="46"/>
      <c r="L586" s="47">
        <f>SmtRes!DF121</f>
        <v>1.42</v>
      </c>
    </row>
    <row r="587" spans="1:83" ht="28.5" x14ac:dyDescent="0.2">
      <c r="A587" s="43"/>
      <c r="B587" s="43" t="s">
        <v>700</v>
      </c>
      <c r="C587" s="43" t="s">
        <v>702</v>
      </c>
      <c r="D587" s="44" t="s">
        <v>281</v>
      </c>
      <c r="E587" s="45">
        <v>1.02</v>
      </c>
      <c r="F587" s="45"/>
      <c r="G587" s="45">
        <f>SmtRes!CX122</f>
        <v>3.0599999999999999E-2</v>
      </c>
      <c r="H587" s="47">
        <f>SmtRes!CZ122</f>
        <v>41.71</v>
      </c>
      <c r="I587" s="46">
        <f>SmtRes!AI122</f>
        <v>1.29</v>
      </c>
      <c r="J587" s="47">
        <f>ROUND(H587*I587, 2)</f>
        <v>53.81</v>
      </c>
      <c r="K587" s="46"/>
      <c r="L587" s="47">
        <f>SmtRes!DF122</f>
        <v>1.65</v>
      </c>
    </row>
    <row r="588" spans="1:83" ht="57" x14ac:dyDescent="0.2">
      <c r="A588" s="43"/>
      <c r="B588" s="43" t="s">
        <v>703</v>
      </c>
      <c r="C588" s="43" t="s">
        <v>705</v>
      </c>
      <c r="D588" s="44" t="s">
        <v>47</v>
      </c>
      <c r="E588" s="45">
        <v>1.6000000000000001E-4</v>
      </c>
      <c r="F588" s="45"/>
      <c r="G588" s="45">
        <f>SmtRes!CX123</f>
        <v>4.7999999999999998E-6</v>
      </c>
      <c r="H588" s="47">
        <f>SmtRes!CZ123</f>
        <v>214135.65</v>
      </c>
      <c r="I588" s="46">
        <f>SmtRes!AI123</f>
        <v>1.29</v>
      </c>
      <c r="J588" s="47">
        <f>ROUND(H588*I588, 2)</f>
        <v>276234.99</v>
      </c>
      <c r="K588" s="46"/>
      <c r="L588" s="47">
        <f>SmtRes!DF123</f>
        <v>1.33</v>
      </c>
    </row>
    <row r="589" spans="1:83" ht="57" x14ac:dyDescent="0.2">
      <c r="A589" s="43"/>
      <c r="B589" s="43" t="s">
        <v>681</v>
      </c>
      <c r="C589" s="52" t="s">
        <v>683</v>
      </c>
      <c r="D589" s="53" t="s">
        <v>47</v>
      </c>
      <c r="E589" s="54">
        <v>2.9999999999999997E-4</v>
      </c>
      <c r="F589" s="54"/>
      <c r="G589" s="54">
        <f>SmtRes!CX124</f>
        <v>9.0000000000000002E-6</v>
      </c>
      <c r="H589" s="55">
        <f>SmtRes!CZ124</f>
        <v>99190.96</v>
      </c>
      <c r="I589" s="56">
        <f>SmtRes!AI124</f>
        <v>1.29</v>
      </c>
      <c r="J589" s="55">
        <f>ROUND(H589*I589, 2)</f>
        <v>127956.34</v>
      </c>
      <c r="K589" s="56"/>
      <c r="L589" s="55">
        <f>SmtRes!DF124</f>
        <v>1.1499999999999999</v>
      </c>
    </row>
    <row r="590" spans="1:83" ht="15" x14ac:dyDescent="0.2">
      <c r="A590" s="43"/>
      <c r="B590" s="43"/>
      <c r="C590" s="58" t="s">
        <v>872</v>
      </c>
      <c r="D590" s="44"/>
      <c r="E590" s="45"/>
      <c r="F590" s="45"/>
      <c r="G590" s="45"/>
      <c r="H590" s="47"/>
      <c r="I590" s="46"/>
      <c r="J590" s="47"/>
      <c r="K590" s="46"/>
      <c r="L590" s="47">
        <f>L576+L578+L579+L584</f>
        <v>1051.04</v>
      </c>
    </row>
    <row r="591" spans="1:83" ht="28.5" x14ac:dyDescent="0.2">
      <c r="A591" s="41" t="s">
        <v>981</v>
      </c>
      <c r="B591" s="43" t="str">
        <f>Source!F214</f>
        <v>20.4.03.05-0004</v>
      </c>
      <c r="C591" s="43" t="str">
        <f>Source!G214</f>
        <v>Розетки открытой проводки с заземлением 16 А, 250 В, IP20</v>
      </c>
      <c r="D591" s="44" t="str">
        <f>Source!H214</f>
        <v>100 ШТ</v>
      </c>
      <c r="E591" s="45">
        <f>SmtRes!AT125</f>
        <v>1</v>
      </c>
      <c r="F591" s="45"/>
      <c r="G591" s="45">
        <f>Source!I214</f>
        <v>0.03</v>
      </c>
      <c r="H591" s="47">
        <f>Source!AL214+Source!AO214+Source!AM214+Source!AN214</f>
        <v>3247.66</v>
      </c>
      <c r="I591" s="46">
        <f>IF(Source!BC214&lt;&gt; 0, Source!BC214, 1)</f>
        <v>0.91</v>
      </c>
      <c r="J591" s="47">
        <f>ROUND(H591*I591, 2)</f>
        <v>2955.37</v>
      </c>
      <c r="K591" s="46"/>
      <c r="L591" s="47">
        <f>Source!P214</f>
        <v>88.66</v>
      </c>
      <c r="AD591">
        <f>ROUND((Source!AT214/100)*((ROUND(ROUND(Source!AO214,2)*Source!I214, 2)+ROUND(ROUND(Source!AN214,2)*Source!I214, 2))), 2)</f>
        <v>0</v>
      </c>
      <c r="AE591">
        <f>ROUND((Source!AU214/100)*((ROUND(ROUND(Source!AO214,2)*Source!I214, 2)+ROUND(ROUND(Source!AN214,2)*Source!I214, 2))), 2)</f>
        <v>0</v>
      </c>
      <c r="AN591">
        <f>L591</f>
        <v>88.66</v>
      </c>
      <c r="AW591">
        <f>L591</f>
        <v>88.66</v>
      </c>
      <c r="AZ591">
        <f>Source!X214</f>
        <v>0</v>
      </c>
      <c r="BA591">
        <f>Source!Y214</f>
        <v>0</v>
      </c>
      <c r="CD591">
        <v>2</v>
      </c>
    </row>
    <row r="592" spans="1:83" ht="57" x14ac:dyDescent="0.2">
      <c r="A592" s="41" t="s">
        <v>982</v>
      </c>
      <c r="B592" s="43" t="str">
        <f>Source!F215</f>
        <v>421/пр_2020_п.75_пп.а</v>
      </c>
      <c r="C592" s="43" t="str">
        <f>Source!G215</f>
        <v>Сметная стоимость вспомогательных ненормируемых материальных ресурсов, не учтенная в сметной норме, 2%</v>
      </c>
      <c r="D592" s="44" t="str">
        <f>Source!H215</f>
        <v>%</v>
      </c>
      <c r="E592" s="45">
        <f>SmtRes!AT126</f>
        <v>2</v>
      </c>
      <c r="F592" s="45"/>
      <c r="G592" s="45">
        <f>Source!I215</f>
        <v>2</v>
      </c>
      <c r="H592" s="47"/>
      <c r="I592" s="46"/>
      <c r="J592" s="47"/>
      <c r="K592" s="46"/>
      <c r="L592" s="47">
        <f>Source!P215</f>
        <v>15.42</v>
      </c>
      <c r="AD592">
        <f>ROUND((Source!AT215/100)*((ROUND(0*Source!I215, 2)+ROUND(0*Source!I215, 2))), 2)</f>
        <v>0</v>
      </c>
      <c r="AE592">
        <f>ROUND((Source!AU215/100)*((ROUND(0*Source!I215, 2)+ROUND(0*Source!I215, 2))), 2)</f>
        <v>0</v>
      </c>
      <c r="AN592">
        <f>L592</f>
        <v>15.42</v>
      </c>
      <c r="AW592">
        <f>L592</f>
        <v>15.42</v>
      </c>
      <c r="AZ592">
        <f>Source!X215</f>
        <v>0</v>
      </c>
      <c r="BA592">
        <f>Source!Y215</f>
        <v>0</v>
      </c>
      <c r="CD592">
        <v>2</v>
      </c>
    </row>
    <row r="593" spans="1:83" ht="14.25" x14ac:dyDescent="0.2">
      <c r="A593" s="43"/>
      <c r="B593" s="43"/>
      <c r="C593" s="43" t="s">
        <v>873</v>
      </c>
      <c r="D593" s="44"/>
      <c r="E593" s="45"/>
      <c r="F593" s="45"/>
      <c r="G593" s="45"/>
      <c r="H593" s="47"/>
      <c r="I593" s="46"/>
      <c r="J593" s="47"/>
      <c r="K593" s="46"/>
      <c r="L593" s="47">
        <f>SUM(AR574:AR596)+SUM(AS574:AS596)+SUM(AT574:AT596)+SUM(AU574:AU596)+SUM(AV574:AV596)</f>
        <v>1042.56</v>
      </c>
    </row>
    <row r="594" spans="1:83" ht="28.5" x14ac:dyDescent="0.2">
      <c r="A594" s="43"/>
      <c r="B594" s="43" t="s">
        <v>306</v>
      </c>
      <c r="C594" s="43" t="s">
        <v>976</v>
      </c>
      <c r="D594" s="44" t="s">
        <v>317</v>
      </c>
      <c r="E594" s="45">
        <f>Source!BZ213</f>
        <v>97</v>
      </c>
      <c r="F594" s="45"/>
      <c r="G594" s="45">
        <f>Source!AT213</f>
        <v>97</v>
      </c>
      <c r="H594" s="47"/>
      <c r="I594" s="46"/>
      <c r="J594" s="47"/>
      <c r="K594" s="46"/>
      <c r="L594" s="47">
        <f>SUM(AZ574:AZ596)</f>
        <v>1011.28</v>
      </c>
    </row>
    <row r="595" spans="1:83" ht="28.5" x14ac:dyDescent="0.2">
      <c r="A595" s="52"/>
      <c r="B595" s="52" t="s">
        <v>307</v>
      </c>
      <c r="C595" s="52" t="s">
        <v>977</v>
      </c>
      <c r="D595" s="53" t="s">
        <v>317</v>
      </c>
      <c r="E595" s="54">
        <f>Source!CA213</f>
        <v>51</v>
      </c>
      <c r="F595" s="54"/>
      <c r="G595" s="54">
        <f>Source!AU213</f>
        <v>51</v>
      </c>
      <c r="H595" s="55"/>
      <c r="I595" s="56"/>
      <c r="J595" s="55"/>
      <c r="K595" s="56"/>
      <c r="L595" s="55">
        <f>SUM(BA574:BA596)</f>
        <v>531.71</v>
      </c>
    </row>
    <row r="596" spans="1:83" ht="15" x14ac:dyDescent="0.2">
      <c r="C596" s="104" t="s">
        <v>876</v>
      </c>
      <c r="D596" s="104"/>
      <c r="E596" s="104"/>
      <c r="F596" s="104"/>
      <c r="G596" s="104"/>
      <c r="H596" s="104"/>
      <c r="I596" s="105">
        <f>IF(E574&lt;&gt;0,K596/E574, 0)</f>
        <v>89937.000000000015</v>
      </c>
      <c r="J596" s="105"/>
      <c r="K596" s="105">
        <f>L576+L578+L584+L594+L595+L579+SUM(L591:L592)</f>
        <v>2698.11</v>
      </c>
      <c r="L596" s="105"/>
      <c r="AD596">
        <f>ROUND((Source!AT213/100)*((ROUND(SUMIF(SmtRes!AQ116:'SmtRes'!AQ126,"=1",SmtRes!AD116:'SmtRes'!AD126)*Source!I213, 2)+ROUND(SUMIF(SmtRes!AQ116:'SmtRes'!AQ126,"=1",SmtRes!AC116:'SmtRes'!AC126)*Source!I213, 2))), 2)</f>
        <v>70.88</v>
      </c>
      <c r="AE596">
        <f>ROUND((Source!AU213/100)*((ROUND(SUMIF(SmtRes!AQ116:'SmtRes'!AQ126,"=1",SmtRes!AD116:'SmtRes'!AD126)*Source!I213, 2)+ROUND(SUMIF(SmtRes!AQ116:'SmtRes'!AQ126,"=1",SmtRes!AC116:'SmtRes'!AC126)*Source!I213, 2))), 2)</f>
        <v>37.270000000000003</v>
      </c>
      <c r="AN596" s="57">
        <f>L576+L578+L584+L594+L595+L579</f>
        <v>2594.0300000000002</v>
      </c>
      <c r="AO596" s="57">
        <f>L578</f>
        <v>2.5</v>
      </c>
      <c r="AQ596" t="s">
        <v>877</v>
      </c>
      <c r="AR596" s="57">
        <f>L576</f>
        <v>1040.8</v>
      </c>
      <c r="AT596" s="57">
        <f>L579</f>
        <v>1.7599999999999998</v>
      </c>
      <c r="AV596" t="s">
        <v>877</v>
      </c>
      <c r="AW596" s="57">
        <f>L584</f>
        <v>5.98</v>
      </c>
      <c r="AZ596">
        <f>Source!X213</f>
        <v>1011.28</v>
      </c>
      <c r="BA596">
        <f>Source!Y213</f>
        <v>531.71</v>
      </c>
      <c r="CD596">
        <v>2</v>
      </c>
    </row>
    <row r="597" spans="1:83" ht="28.5" x14ac:dyDescent="0.2">
      <c r="A597" s="41" t="s">
        <v>339</v>
      </c>
      <c r="B597" s="43" t="s">
        <v>980</v>
      </c>
      <c r="C597" s="43" t="str">
        <f>Source!G216</f>
        <v>Розетка штепсельная: неутопленного типа при открытой проводке</v>
      </c>
      <c r="D597" s="44" t="str">
        <f>Source!H216</f>
        <v>100 ШТ</v>
      </c>
      <c r="E597" s="45">
        <f>Source!K216</f>
        <v>0.02</v>
      </c>
      <c r="F597" s="45"/>
      <c r="G597" s="45">
        <f>Source!I216</f>
        <v>0.02</v>
      </c>
      <c r="H597" s="47"/>
      <c r="I597" s="46"/>
      <c r="J597" s="47"/>
      <c r="K597" s="46"/>
      <c r="L597" s="47"/>
    </row>
    <row r="598" spans="1:83" ht="25.5" x14ac:dyDescent="0.2">
      <c r="B598" s="48" t="s">
        <v>801</v>
      </c>
      <c r="C598" s="106" t="s">
        <v>864</v>
      </c>
      <c r="D598" s="106"/>
      <c r="E598" s="106"/>
      <c r="F598" s="106"/>
      <c r="G598" s="106"/>
      <c r="H598" s="106"/>
      <c r="I598" s="106"/>
      <c r="J598" s="106"/>
      <c r="K598" s="106"/>
      <c r="L598" s="106"/>
    </row>
    <row r="599" spans="1:83" ht="15" x14ac:dyDescent="0.2">
      <c r="A599" s="42"/>
      <c r="B599" s="45">
        <v>1</v>
      </c>
      <c r="C599" s="42" t="s">
        <v>867</v>
      </c>
      <c r="D599" s="44" t="s">
        <v>565</v>
      </c>
      <c r="E599" s="50"/>
      <c r="F599" s="45"/>
      <c r="G599" s="45">
        <f>Source!U216</f>
        <v>0.93311999999999995</v>
      </c>
      <c r="H599" s="45"/>
      <c r="I599" s="45"/>
      <c r="J599" s="45"/>
      <c r="K599" s="45"/>
      <c r="L599" s="51">
        <f>SUM(L600:L600)-SUMIF(CE600:CE600, 1, L600:L600)</f>
        <v>693.87</v>
      </c>
    </row>
    <row r="600" spans="1:83" ht="14.25" x14ac:dyDescent="0.2">
      <c r="A600" s="43"/>
      <c r="B600" s="43" t="s">
        <v>692</v>
      </c>
      <c r="C600" s="43" t="s">
        <v>693</v>
      </c>
      <c r="D600" s="44" t="s">
        <v>565</v>
      </c>
      <c r="E600" s="45">
        <v>34.56</v>
      </c>
      <c r="F600" s="45">
        <f>ROUND((0.35+1),7)</f>
        <v>1.35</v>
      </c>
      <c r="G600" s="45">
        <f>SmtRes!CX127</f>
        <v>0.93311999999999995</v>
      </c>
      <c r="H600" s="47"/>
      <c r="I600" s="46"/>
      <c r="J600" s="47">
        <f>SmtRes!CZ127</f>
        <v>743.6</v>
      </c>
      <c r="K600" s="46"/>
      <c r="L600" s="47">
        <f>SmtRes!DI127</f>
        <v>693.87</v>
      </c>
    </row>
    <row r="601" spans="1:83" ht="15" x14ac:dyDescent="0.2">
      <c r="A601" s="42"/>
      <c r="B601" s="45">
        <v>2</v>
      </c>
      <c r="C601" s="42" t="s">
        <v>868</v>
      </c>
      <c r="D601" s="44"/>
      <c r="E601" s="50"/>
      <c r="F601" s="45"/>
      <c r="G601" s="45"/>
      <c r="H601" s="45"/>
      <c r="I601" s="45"/>
      <c r="J601" s="45"/>
      <c r="K601" s="45"/>
      <c r="L601" s="51">
        <f>SUM(L602:L606)-SUMIF(CE602:CE606, 1, L602:L606)</f>
        <v>1.67</v>
      </c>
    </row>
    <row r="602" spans="1:83" ht="15" x14ac:dyDescent="0.2">
      <c r="A602" s="42"/>
      <c r="B602" s="45"/>
      <c r="C602" s="42" t="s">
        <v>870</v>
      </c>
      <c r="D602" s="44" t="s">
        <v>565</v>
      </c>
      <c r="E602" s="50"/>
      <c r="F602" s="45"/>
      <c r="G602" s="45">
        <f>Source!V216</f>
        <v>1.3500000000000001E-3</v>
      </c>
      <c r="H602" s="45"/>
      <c r="I602" s="45"/>
      <c r="J602" s="45"/>
      <c r="K602" s="45"/>
      <c r="L602" s="51">
        <f>SUMIF(CE603:CE606, 1, L603:L606)</f>
        <v>1.1800000000000002</v>
      </c>
      <c r="CE602">
        <v>1</v>
      </c>
    </row>
    <row r="603" spans="1:83" ht="28.5" x14ac:dyDescent="0.2">
      <c r="A603" s="43"/>
      <c r="B603" s="43" t="s">
        <v>662</v>
      </c>
      <c r="C603" s="43" t="s">
        <v>664</v>
      </c>
      <c r="D603" s="44" t="s">
        <v>571</v>
      </c>
      <c r="E603" s="45">
        <v>0.03</v>
      </c>
      <c r="F603" s="45">
        <f>ROUND((0.35+1),7)</f>
        <v>1.35</v>
      </c>
      <c r="G603" s="45">
        <f>SmtRes!CX129</f>
        <v>8.0999999999999996E-4</v>
      </c>
      <c r="H603" s="47"/>
      <c r="I603" s="46"/>
      <c r="J603" s="47">
        <f>SmtRes!CZ129</f>
        <v>1629.55</v>
      </c>
      <c r="K603" s="46"/>
      <c r="L603" s="47">
        <f>SmtRes!DG129</f>
        <v>1.32</v>
      </c>
    </row>
    <row r="604" spans="1:83" ht="28.5" x14ac:dyDescent="0.2">
      <c r="A604" s="43"/>
      <c r="B604" s="43" t="s">
        <v>661</v>
      </c>
      <c r="C604" s="43" t="s">
        <v>956</v>
      </c>
      <c r="D604" s="44" t="s">
        <v>565</v>
      </c>
      <c r="E604" s="45">
        <f>SmtRes!DO129*SmtRes!AT129</f>
        <v>0.03</v>
      </c>
      <c r="F604" s="45">
        <f>ROUND((0.35+1),7)</f>
        <v>1.35</v>
      </c>
      <c r="G604" s="45">
        <f>ROUND(E604*F604*G597, 7)</f>
        <v>8.0999999999999996E-4</v>
      </c>
      <c r="H604" s="47"/>
      <c r="I604" s="46"/>
      <c r="J604" s="47">
        <f>ROUND(SmtRes!AG129/SmtRes!DO129, 2)</f>
        <v>969.91</v>
      </c>
      <c r="K604" s="46"/>
      <c r="L604" s="47">
        <f>SmtRes!DH129</f>
        <v>0.79</v>
      </c>
      <c r="CE604">
        <v>1</v>
      </c>
    </row>
    <row r="605" spans="1:83" ht="28.5" x14ac:dyDescent="0.2">
      <c r="A605" s="43"/>
      <c r="B605" s="43" t="s">
        <v>568</v>
      </c>
      <c r="C605" s="43" t="s">
        <v>570</v>
      </c>
      <c r="D605" s="44" t="s">
        <v>571</v>
      </c>
      <c r="E605" s="45">
        <v>0.02</v>
      </c>
      <c r="F605" s="45">
        <f>ROUND((0.35+1),7)</f>
        <v>1.35</v>
      </c>
      <c r="G605" s="45">
        <f>SmtRes!CX130</f>
        <v>5.4000000000000001E-4</v>
      </c>
      <c r="H605" s="47"/>
      <c r="I605" s="46"/>
      <c r="J605" s="47">
        <f>SmtRes!CZ130</f>
        <v>643.29</v>
      </c>
      <c r="K605" s="46"/>
      <c r="L605" s="47">
        <f>SmtRes!DG130</f>
        <v>0.35</v>
      </c>
    </row>
    <row r="606" spans="1:83" ht="28.5" x14ac:dyDescent="0.2">
      <c r="A606" s="43"/>
      <c r="B606" s="43" t="s">
        <v>572</v>
      </c>
      <c r="C606" s="43" t="s">
        <v>869</v>
      </c>
      <c r="D606" s="44" t="s">
        <v>565</v>
      </c>
      <c r="E606" s="45">
        <f>SmtRes!DO130*SmtRes!AT130</f>
        <v>0.02</v>
      </c>
      <c r="F606" s="45">
        <f>ROUND((0.35+1),7)</f>
        <v>1.35</v>
      </c>
      <c r="G606" s="45">
        <f>ROUND(E606*F606*G597, 7)</f>
        <v>5.4000000000000001E-4</v>
      </c>
      <c r="H606" s="47"/>
      <c r="I606" s="46"/>
      <c r="J606" s="47">
        <f>ROUND(SmtRes!AG130/SmtRes!DO130, 2)</f>
        <v>722.05</v>
      </c>
      <c r="K606" s="46"/>
      <c r="L606" s="47">
        <f>SmtRes!DH130</f>
        <v>0.39</v>
      </c>
      <c r="CE606">
        <v>1</v>
      </c>
    </row>
    <row r="607" spans="1:83" ht="15" x14ac:dyDescent="0.2">
      <c r="A607" s="42"/>
      <c r="B607" s="45">
        <v>4</v>
      </c>
      <c r="C607" s="42" t="s">
        <v>871</v>
      </c>
      <c r="D607" s="44"/>
      <c r="E607" s="50"/>
      <c r="F607" s="45"/>
      <c r="G607" s="45"/>
      <c r="H607" s="45"/>
      <c r="I607" s="45"/>
      <c r="J607" s="45"/>
      <c r="K607" s="45"/>
      <c r="L607" s="51">
        <f>SUM(L608:L612)-SUMIF(CE608:CE612, 1, L608:L612)</f>
        <v>3.9899999999999998</v>
      </c>
    </row>
    <row r="608" spans="1:83" ht="14.25" x14ac:dyDescent="0.2">
      <c r="A608" s="43"/>
      <c r="B608" s="43" t="s">
        <v>573</v>
      </c>
      <c r="C608" s="43" t="s">
        <v>575</v>
      </c>
      <c r="D608" s="44" t="s">
        <v>576</v>
      </c>
      <c r="E608" s="45">
        <v>2.1320000000000001</v>
      </c>
      <c r="F608" s="45"/>
      <c r="G608" s="45">
        <f>SmtRes!CX131</f>
        <v>4.2639999999999997E-2</v>
      </c>
      <c r="H608" s="47"/>
      <c r="I608" s="46"/>
      <c r="J608" s="47">
        <f>SmtRes!CZ131</f>
        <v>6.78</v>
      </c>
      <c r="K608" s="46"/>
      <c r="L608" s="47">
        <f>SmtRes!DF131</f>
        <v>0.28999999999999998</v>
      </c>
    </row>
    <row r="609" spans="1:82" ht="71.25" x14ac:dyDescent="0.2">
      <c r="A609" s="43"/>
      <c r="B609" s="43" t="s">
        <v>697</v>
      </c>
      <c r="C609" s="43" t="s">
        <v>699</v>
      </c>
      <c r="D609" s="44" t="s">
        <v>194</v>
      </c>
      <c r="E609" s="45">
        <v>9.17</v>
      </c>
      <c r="F609" s="45"/>
      <c r="G609" s="45">
        <f>SmtRes!CX132</f>
        <v>0.18340000000000001</v>
      </c>
      <c r="H609" s="47">
        <f>SmtRes!CZ132</f>
        <v>5.87</v>
      </c>
      <c r="I609" s="46">
        <f>SmtRes!AI132</f>
        <v>0.88</v>
      </c>
      <c r="J609" s="47">
        <f>ROUND(H609*I609, 2)</f>
        <v>5.17</v>
      </c>
      <c r="K609" s="46"/>
      <c r="L609" s="47">
        <f>SmtRes!DF132</f>
        <v>0.95</v>
      </c>
    </row>
    <row r="610" spans="1:82" ht="28.5" x14ac:dyDescent="0.2">
      <c r="A610" s="43"/>
      <c r="B610" s="43" t="s">
        <v>700</v>
      </c>
      <c r="C610" s="43" t="s">
        <v>702</v>
      </c>
      <c r="D610" s="44" t="s">
        <v>281</v>
      </c>
      <c r="E610" s="45">
        <v>1.02</v>
      </c>
      <c r="F610" s="45"/>
      <c r="G610" s="45">
        <f>SmtRes!CX133</f>
        <v>2.0400000000000001E-2</v>
      </c>
      <c r="H610" s="47">
        <f>SmtRes!CZ133</f>
        <v>41.71</v>
      </c>
      <c r="I610" s="46">
        <f>SmtRes!AI133</f>
        <v>1.29</v>
      </c>
      <c r="J610" s="47">
        <f>ROUND(H610*I610, 2)</f>
        <v>53.81</v>
      </c>
      <c r="K610" s="46"/>
      <c r="L610" s="47">
        <f>SmtRes!DF133</f>
        <v>1.1000000000000001</v>
      </c>
    </row>
    <row r="611" spans="1:82" ht="57" x14ac:dyDescent="0.2">
      <c r="A611" s="43"/>
      <c r="B611" s="43" t="s">
        <v>703</v>
      </c>
      <c r="C611" s="43" t="s">
        <v>705</v>
      </c>
      <c r="D611" s="44" t="s">
        <v>47</v>
      </c>
      <c r="E611" s="45">
        <v>1.6000000000000001E-4</v>
      </c>
      <c r="F611" s="45"/>
      <c r="G611" s="45">
        <f>SmtRes!CX134</f>
        <v>3.1999999999999999E-6</v>
      </c>
      <c r="H611" s="47">
        <f>SmtRes!CZ134</f>
        <v>214135.65</v>
      </c>
      <c r="I611" s="46">
        <f>SmtRes!AI134</f>
        <v>1.29</v>
      </c>
      <c r="J611" s="47">
        <f>ROUND(H611*I611, 2)</f>
        <v>276234.99</v>
      </c>
      <c r="K611" s="46"/>
      <c r="L611" s="47">
        <f>SmtRes!DF134</f>
        <v>0.88</v>
      </c>
    </row>
    <row r="612" spans="1:82" ht="57" x14ac:dyDescent="0.2">
      <c r="A612" s="43"/>
      <c r="B612" s="43" t="s">
        <v>681</v>
      </c>
      <c r="C612" s="52" t="s">
        <v>683</v>
      </c>
      <c r="D612" s="53" t="s">
        <v>47</v>
      </c>
      <c r="E612" s="54">
        <v>2.9999999999999997E-4</v>
      </c>
      <c r="F612" s="54"/>
      <c r="G612" s="54">
        <f>SmtRes!CX135</f>
        <v>6.0000000000000002E-6</v>
      </c>
      <c r="H612" s="55">
        <f>SmtRes!CZ135</f>
        <v>99190.96</v>
      </c>
      <c r="I612" s="56">
        <f>SmtRes!AI135</f>
        <v>1.29</v>
      </c>
      <c r="J612" s="55">
        <f>ROUND(H612*I612, 2)</f>
        <v>127956.34</v>
      </c>
      <c r="K612" s="56"/>
      <c r="L612" s="55">
        <f>SmtRes!DF135</f>
        <v>0.77</v>
      </c>
    </row>
    <row r="613" spans="1:82" ht="15" x14ac:dyDescent="0.2">
      <c r="A613" s="43"/>
      <c r="B613" s="43"/>
      <c r="C613" s="58" t="s">
        <v>872</v>
      </c>
      <c r="D613" s="44"/>
      <c r="E613" s="45"/>
      <c r="F613" s="45"/>
      <c r="G613" s="45"/>
      <c r="H613" s="47"/>
      <c r="I613" s="46"/>
      <c r="J613" s="47"/>
      <c r="K613" s="46"/>
      <c r="L613" s="47">
        <f>L599+L601+L602+L607</f>
        <v>700.70999999999992</v>
      </c>
    </row>
    <row r="614" spans="1:82" ht="42.75" x14ac:dyDescent="0.2">
      <c r="A614" s="41" t="s">
        <v>983</v>
      </c>
      <c r="B614" s="43" t="str">
        <f>Source!F217</f>
        <v>20.4.03.03-1046</v>
      </c>
      <c r="C614" s="43" t="str">
        <f>Source!G217</f>
        <v>Розетка компьютерная RJ-45 для монтажа в кабель-каналы, 2 модуля, 1,5 А, 150 В, цвет белый, IP20</v>
      </c>
      <c r="D614" s="44" t="str">
        <f>Source!H217</f>
        <v>ШТ</v>
      </c>
      <c r="E614" s="45">
        <f>SmtRes!AT136</f>
        <v>100</v>
      </c>
      <c r="F614" s="45"/>
      <c r="G614" s="45">
        <f>Source!I217</f>
        <v>2</v>
      </c>
      <c r="H614" s="47">
        <f>Source!AL217+Source!AO217+Source!AM217+Source!AN217</f>
        <v>410.65</v>
      </c>
      <c r="I614" s="46">
        <f>IF(Source!BC217&lt;&gt; 0, Source!BC217, 1)</f>
        <v>0.91</v>
      </c>
      <c r="J614" s="47">
        <f>ROUND(H614*I614, 2)</f>
        <v>373.69</v>
      </c>
      <c r="K614" s="46"/>
      <c r="L614" s="47">
        <f>Source!P217</f>
        <v>747.38</v>
      </c>
      <c r="AD614">
        <f>ROUND((Source!AT217/100)*((ROUND(ROUND(Source!AO217,2)*Source!I217, 2)+ROUND(ROUND(Source!AN217,2)*Source!I217, 2))), 2)</f>
        <v>0</v>
      </c>
      <c r="AE614">
        <f>ROUND((Source!AU217/100)*((ROUND(ROUND(Source!AO217,2)*Source!I217, 2)+ROUND(ROUND(Source!AN217,2)*Source!I217, 2))), 2)</f>
        <v>0</v>
      </c>
      <c r="AN614">
        <f>L614</f>
        <v>747.38</v>
      </c>
      <c r="AW614">
        <f>L614</f>
        <v>747.38</v>
      </c>
      <c r="AZ614">
        <f>Source!X217</f>
        <v>0</v>
      </c>
      <c r="BA614">
        <f>Source!Y217</f>
        <v>0</v>
      </c>
      <c r="CD614">
        <v>2</v>
      </c>
    </row>
    <row r="615" spans="1:82" ht="57" x14ac:dyDescent="0.2">
      <c r="A615" s="41" t="s">
        <v>984</v>
      </c>
      <c r="B615" s="43" t="str">
        <f>Source!F218</f>
        <v>421/пр_2020_п.75_пп.а</v>
      </c>
      <c r="C615" s="43" t="str">
        <f>Source!G218</f>
        <v>Сметная стоимость вспомогательных ненормируемых материальных ресурсов, не учтенная в сметной норме, 2%</v>
      </c>
      <c r="D615" s="44" t="str">
        <f>Source!H218</f>
        <v>%</v>
      </c>
      <c r="E615" s="45">
        <f>SmtRes!AT137</f>
        <v>2</v>
      </c>
      <c r="F615" s="45"/>
      <c r="G615" s="45">
        <f>Source!I218</f>
        <v>2</v>
      </c>
      <c r="H615" s="47"/>
      <c r="I615" s="46"/>
      <c r="J615" s="47"/>
      <c r="K615" s="46"/>
      <c r="L615" s="47">
        <f>Source!P218</f>
        <v>10.28</v>
      </c>
      <c r="AD615">
        <f>ROUND((Source!AT218/100)*((ROUND(0*Source!I218, 2)+ROUND(0*Source!I218, 2))), 2)</f>
        <v>0</v>
      </c>
      <c r="AE615">
        <f>ROUND((Source!AU218/100)*((ROUND(0*Source!I218, 2)+ROUND(0*Source!I218, 2))), 2)</f>
        <v>0</v>
      </c>
      <c r="AN615">
        <f>L615</f>
        <v>10.28</v>
      </c>
      <c r="AW615">
        <f>L615</f>
        <v>10.28</v>
      </c>
      <c r="AZ615">
        <f>Source!X218</f>
        <v>0</v>
      </c>
      <c r="BA615">
        <f>Source!Y218</f>
        <v>0</v>
      </c>
      <c r="CD615">
        <v>2</v>
      </c>
    </row>
    <row r="616" spans="1:82" ht="14.25" x14ac:dyDescent="0.2">
      <c r="A616" s="43"/>
      <c r="B616" s="43"/>
      <c r="C616" s="43" t="s">
        <v>873</v>
      </c>
      <c r="D616" s="44"/>
      <c r="E616" s="45"/>
      <c r="F616" s="45"/>
      <c r="G616" s="45"/>
      <c r="H616" s="47"/>
      <c r="I616" s="46"/>
      <c r="J616" s="47"/>
      <c r="K616" s="46"/>
      <c r="L616" s="47">
        <f>SUM(AR597:AR619)+SUM(AS597:AS619)+SUM(AT597:AT619)+SUM(AU597:AU619)+SUM(AV597:AV619)</f>
        <v>695.05</v>
      </c>
    </row>
    <row r="617" spans="1:82" ht="28.5" x14ac:dyDescent="0.2">
      <c r="A617" s="43"/>
      <c r="B617" s="43" t="s">
        <v>306</v>
      </c>
      <c r="C617" s="43" t="s">
        <v>976</v>
      </c>
      <c r="D617" s="44" t="s">
        <v>317</v>
      </c>
      <c r="E617" s="45">
        <f>Source!BZ216</f>
        <v>97</v>
      </c>
      <c r="F617" s="45"/>
      <c r="G617" s="45">
        <f>Source!AT216</f>
        <v>97</v>
      </c>
      <c r="H617" s="47"/>
      <c r="I617" s="46"/>
      <c r="J617" s="47"/>
      <c r="K617" s="46"/>
      <c r="L617" s="47">
        <f>SUM(AZ597:AZ619)</f>
        <v>674.2</v>
      </c>
    </row>
    <row r="618" spans="1:82" ht="28.5" x14ac:dyDescent="0.2">
      <c r="A618" s="52"/>
      <c r="B618" s="52" t="s">
        <v>307</v>
      </c>
      <c r="C618" s="52" t="s">
        <v>977</v>
      </c>
      <c r="D618" s="53" t="s">
        <v>317</v>
      </c>
      <c r="E618" s="54">
        <f>Source!CA216</f>
        <v>51</v>
      </c>
      <c r="F618" s="54"/>
      <c r="G618" s="54">
        <f>Source!AU216</f>
        <v>51</v>
      </c>
      <c r="H618" s="55"/>
      <c r="I618" s="56"/>
      <c r="J618" s="55"/>
      <c r="K618" s="56"/>
      <c r="L618" s="55">
        <f>SUM(BA597:BA619)</f>
        <v>354.48</v>
      </c>
    </row>
    <row r="619" spans="1:82" ht="15" x14ac:dyDescent="0.2">
      <c r="C619" s="104" t="s">
        <v>876</v>
      </c>
      <c r="D619" s="104"/>
      <c r="E619" s="104"/>
      <c r="F619" s="104"/>
      <c r="G619" s="104"/>
      <c r="H619" s="104"/>
      <c r="I619" s="105">
        <f>IF(E597&lt;&gt;0,K619/E597, 0)</f>
        <v>124352.5</v>
      </c>
      <c r="J619" s="105"/>
      <c r="K619" s="105">
        <f>L599+L601+L607+L617+L618+L602+SUM(L614:L615)</f>
        <v>2487.0500000000002</v>
      </c>
      <c r="L619" s="105"/>
      <c r="AD619">
        <f>ROUND((Source!AT216/100)*((ROUND(SUMIF(SmtRes!AQ127:'SmtRes'!AQ137,"=1",SmtRes!AD127:'SmtRes'!AD137)*Source!I216, 2)+ROUND(SUMIF(SmtRes!AQ127:'SmtRes'!AQ137,"=1",SmtRes!AC127:'SmtRes'!AC137)*Source!I216, 2))), 2)</f>
        <v>47.25</v>
      </c>
      <c r="AE619">
        <f>ROUND((Source!AU216/100)*((ROUND(SUMIF(SmtRes!AQ127:'SmtRes'!AQ137,"=1",SmtRes!AD127:'SmtRes'!AD137)*Source!I216, 2)+ROUND(SUMIF(SmtRes!AQ127:'SmtRes'!AQ137,"=1",SmtRes!AC127:'SmtRes'!AC137)*Source!I216, 2))), 2)</f>
        <v>24.84</v>
      </c>
      <c r="AN619" s="57">
        <f>L599+L601+L607+L617+L618+L602</f>
        <v>1729.39</v>
      </c>
      <c r="AO619" s="57">
        <f>L601</f>
        <v>1.67</v>
      </c>
      <c r="AQ619" t="s">
        <v>877</v>
      </c>
      <c r="AR619" s="57">
        <f>L599</f>
        <v>693.87</v>
      </c>
      <c r="AT619" s="57">
        <f>L602</f>
        <v>1.1800000000000002</v>
      </c>
      <c r="AV619" t="s">
        <v>877</v>
      </c>
      <c r="AW619" s="57">
        <f>L607</f>
        <v>3.9899999999999998</v>
      </c>
      <c r="AZ619">
        <f>Source!X216</f>
        <v>674.2</v>
      </c>
      <c r="BA619">
        <f>Source!Y216</f>
        <v>354.48</v>
      </c>
      <c r="CD619">
        <v>2</v>
      </c>
    </row>
    <row r="620" spans="1:82" ht="57" x14ac:dyDescent="0.2">
      <c r="A620" s="41" t="s">
        <v>345</v>
      </c>
      <c r="B620" s="43" t="s">
        <v>985</v>
      </c>
      <c r="C620" s="43" t="str">
        <f>Source!G219</f>
        <v>Светильник светодиодный накладной и подвесной одиночный с креплением на: бетонное основание (стена, потолок)</v>
      </c>
      <c r="D620" s="44" t="str">
        <f>Source!H219</f>
        <v>100 ШТ</v>
      </c>
      <c r="E620" s="45">
        <f>Source!K219</f>
        <v>0.03</v>
      </c>
      <c r="F620" s="45"/>
      <c r="G620" s="45">
        <f>Source!I219</f>
        <v>0.03</v>
      </c>
      <c r="H620" s="47"/>
      <c r="I620" s="46"/>
      <c r="J620" s="47"/>
      <c r="K620" s="46"/>
      <c r="L620" s="47"/>
    </row>
    <row r="621" spans="1:82" ht="25.5" x14ac:dyDescent="0.2">
      <c r="B621" s="48" t="s">
        <v>801</v>
      </c>
      <c r="C621" s="106" t="s">
        <v>864</v>
      </c>
      <c r="D621" s="106"/>
      <c r="E621" s="106"/>
      <c r="F621" s="106"/>
      <c r="G621" s="106"/>
      <c r="H621" s="106"/>
      <c r="I621" s="106"/>
      <c r="J621" s="106"/>
      <c r="K621" s="106"/>
      <c r="L621" s="106"/>
    </row>
    <row r="622" spans="1:82" ht="15" x14ac:dyDescent="0.2">
      <c r="A622" s="42"/>
      <c r="B622" s="45">
        <v>1</v>
      </c>
      <c r="C622" s="42" t="s">
        <v>867</v>
      </c>
      <c r="D622" s="44" t="s">
        <v>565</v>
      </c>
      <c r="E622" s="50"/>
      <c r="F622" s="45"/>
      <c r="G622" s="45">
        <f>Source!U219</f>
        <v>0.95255999999999996</v>
      </c>
      <c r="H622" s="45"/>
      <c r="I622" s="45"/>
      <c r="J622" s="45"/>
      <c r="K622" s="45"/>
      <c r="L622" s="51">
        <f>SUM(L623:L624)-SUMIF(CE623:CE624, 1, L623:L624)</f>
        <v>686.76</v>
      </c>
    </row>
    <row r="623" spans="1:82" ht="14.25" x14ac:dyDescent="0.2">
      <c r="A623" s="43"/>
      <c r="B623" s="43" t="s">
        <v>706</v>
      </c>
      <c r="C623" s="43" t="s">
        <v>707</v>
      </c>
      <c r="D623" s="44" t="s">
        <v>708</v>
      </c>
      <c r="E623" s="45">
        <v>0.14000000000000001</v>
      </c>
      <c r="F623" s="45">
        <f>ROUND((0.35+1),7)</f>
        <v>1.35</v>
      </c>
      <c r="G623" s="45">
        <f>SmtRes!CX138</f>
        <v>5.6699999999999997E-3</v>
      </c>
      <c r="H623" s="47"/>
      <c r="I623" s="46"/>
      <c r="J623" s="47">
        <f>SmtRes!CZ138</f>
        <v>538.84</v>
      </c>
      <c r="K623" s="46"/>
      <c r="L623" s="47">
        <f>SmtRes!DI138</f>
        <v>3.06</v>
      </c>
    </row>
    <row r="624" spans="1:82" ht="14.25" x14ac:dyDescent="0.2">
      <c r="A624" s="43"/>
      <c r="B624" s="43" t="s">
        <v>709</v>
      </c>
      <c r="C624" s="43" t="s">
        <v>710</v>
      </c>
      <c r="D624" s="44" t="s">
        <v>708</v>
      </c>
      <c r="E624" s="45">
        <v>23.38</v>
      </c>
      <c r="F624" s="45">
        <f>ROUND((0.35+1),7)</f>
        <v>1.35</v>
      </c>
      <c r="G624" s="45">
        <f>SmtRes!CX139</f>
        <v>0.94689000000000001</v>
      </c>
      <c r="H624" s="47"/>
      <c r="I624" s="46"/>
      <c r="J624" s="47">
        <f>SmtRes!CZ139</f>
        <v>722.05</v>
      </c>
      <c r="K624" s="46"/>
      <c r="L624" s="47">
        <f>SmtRes!DI139</f>
        <v>683.7</v>
      </c>
    </row>
    <row r="625" spans="1:83" ht="15" x14ac:dyDescent="0.2">
      <c r="A625" s="42"/>
      <c r="B625" s="45">
        <v>2</v>
      </c>
      <c r="C625" s="42" t="s">
        <v>868</v>
      </c>
      <c r="D625" s="44"/>
      <c r="E625" s="50"/>
      <c r="F625" s="45"/>
      <c r="G625" s="45"/>
      <c r="H625" s="45"/>
      <c r="I625" s="45"/>
      <c r="J625" s="45"/>
      <c r="K625" s="45"/>
      <c r="L625" s="51">
        <f>SUM(L626:L628)-SUMIF(CE626:CE628, 1, L626:L628)</f>
        <v>2.34</v>
      </c>
    </row>
    <row r="626" spans="1:83" ht="15" x14ac:dyDescent="0.2">
      <c r="A626" s="42"/>
      <c r="B626" s="45"/>
      <c r="C626" s="42" t="s">
        <v>870</v>
      </c>
      <c r="D626" s="44" t="s">
        <v>565</v>
      </c>
      <c r="E626" s="50"/>
      <c r="F626" s="45"/>
      <c r="G626" s="45">
        <f>Source!V219</f>
        <v>3.6449999999999998E-3</v>
      </c>
      <c r="H626" s="45"/>
      <c r="I626" s="45"/>
      <c r="J626" s="45"/>
      <c r="K626" s="45"/>
      <c r="L626" s="51">
        <f>SUMIF(CE627:CE628, 1, L627:L628)</f>
        <v>2.63</v>
      </c>
      <c r="CE626">
        <v>1</v>
      </c>
    </row>
    <row r="627" spans="1:83" ht="28.5" x14ac:dyDescent="0.2">
      <c r="A627" s="43"/>
      <c r="B627" s="43" t="s">
        <v>568</v>
      </c>
      <c r="C627" s="43" t="s">
        <v>570</v>
      </c>
      <c r="D627" s="44" t="s">
        <v>571</v>
      </c>
      <c r="E627" s="45">
        <v>0.09</v>
      </c>
      <c r="F627" s="45">
        <f>ROUND((0.35+1),7)</f>
        <v>1.35</v>
      </c>
      <c r="G627" s="45">
        <f>SmtRes!CX141</f>
        <v>3.6449999999999998E-3</v>
      </c>
      <c r="H627" s="47"/>
      <c r="I627" s="46"/>
      <c r="J627" s="47">
        <f>SmtRes!CZ141</f>
        <v>643.29</v>
      </c>
      <c r="K627" s="46"/>
      <c r="L627" s="47">
        <f>SmtRes!DG141</f>
        <v>2.34</v>
      </c>
    </row>
    <row r="628" spans="1:83" ht="28.5" x14ac:dyDescent="0.2">
      <c r="A628" s="43"/>
      <c r="B628" s="43" t="s">
        <v>572</v>
      </c>
      <c r="C628" s="43" t="s">
        <v>869</v>
      </c>
      <c r="D628" s="44" t="s">
        <v>565</v>
      </c>
      <c r="E628" s="45">
        <f>SmtRes!DO141*SmtRes!AT141</f>
        <v>0.09</v>
      </c>
      <c r="F628" s="45">
        <f>ROUND((0.35+1),7)</f>
        <v>1.35</v>
      </c>
      <c r="G628" s="45">
        <f>ROUND(E628*F628*G620, 7)</f>
        <v>3.6449999999999998E-3</v>
      </c>
      <c r="H628" s="47"/>
      <c r="I628" s="46"/>
      <c r="J628" s="47">
        <f>ROUND(SmtRes!AG141/SmtRes!DO141, 2)</f>
        <v>722.05</v>
      </c>
      <c r="K628" s="46"/>
      <c r="L628" s="47">
        <f>SmtRes!DH141</f>
        <v>2.63</v>
      </c>
      <c r="CE628">
        <v>1</v>
      </c>
    </row>
    <row r="629" spans="1:83" ht="15" x14ac:dyDescent="0.2">
      <c r="A629" s="42"/>
      <c r="B629" s="45">
        <v>4</v>
      </c>
      <c r="C629" s="42" t="s">
        <v>871</v>
      </c>
      <c r="D629" s="44"/>
      <c r="E629" s="50"/>
      <c r="F629" s="45"/>
      <c r="G629" s="45"/>
      <c r="H629" s="45"/>
      <c r="I629" s="45"/>
      <c r="J629" s="45"/>
      <c r="K629" s="45"/>
      <c r="L629" s="51">
        <f>SUM(L630:L632)-SUMIF(CE630:CE632, 1, L630:L632)</f>
        <v>22.569999999999997</v>
      </c>
    </row>
    <row r="630" spans="1:83" ht="14.25" x14ac:dyDescent="0.2">
      <c r="A630" s="43"/>
      <c r="B630" s="43" t="s">
        <v>573</v>
      </c>
      <c r="C630" s="43" t="s">
        <v>575</v>
      </c>
      <c r="D630" s="44" t="s">
        <v>576</v>
      </c>
      <c r="E630" s="45">
        <v>0.61599999999999999</v>
      </c>
      <c r="F630" s="45"/>
      <c r="G630" s="45">
        <f>SmtRes!CX142</f>
        <v>1.848E-2</v>
      </c>
      <c r="H630" s="47"/>
      <c r="I630" s="46"/>
      <c r="J630" s="47">
        <f>SmtRes!CZ142</f>
        <v>6.78</v>
      </c>
      <c r="K630" s="46"/>
      <c r="L630" s="47">
        <f>SmtRes!DF142</f>
        <v>0.13</v>
      </c>
    </row>
    <row r="631" spans="1:83" ht="42.75" x14ac:dyDescent="0.2">
      <c r="A631" s="43"/>
      <c r="B631" s="43" t="s">
        <v>711</v>
      </c>
      <c r="C631" s="43" t="s">
        <v>713</v>
      </c>
      <c r="D631" s="44" t="s">
        <v>281</v>
      </c>
      <c r="E631" s="45">
        <v>3.03</v>
      </c>
      <c r="F631" s="45"/>
      <c r="G631" s="45">
        <f>SmtRes!CX143</f>
        <v>9.0899999999999995E-2</v>
      </c>
      <c r="H631" s="47">
        <f>SmtRes!CZ143</f>
        <v>178.64</v>
      </c>
      <c r="I631" s="46">
        <f>SmtRes!AI143</f>
        <v>1.29</v>
      </c>
      <c r="J631" s="47">
        <f>ROUND(H631*I631, 2)</f>
        <v>230.45</v>
      </c>
      <c r="K631" s="46"/>
      <c r="L631" s="47">
        <f>SmtRes!DF143</f>
        <v>20.95</v>
      </c>
    </row>
    <row r="632" spans="1:83" ht="71.25" x14ac:dyDescent="0.2">
      <c r="A632" s="43"/>
      <c r="B632" s="43" t="s">
        <v>714</v>
      </c>
      <c r="C632" s="52" t="s">
        <v>716</v>
      </c>
      <c r="D632" s="53" t="s">
        <v>203</v>
      </c>
      <c r="E632" s="54">
        <v>0.75</v>
      </c>
      <c r="F632" s="54"/>
      <c r="G632" s="54">
        <f>SmtRes!CX144</f>
        <v>2.2499999999999999E-2</v>
      </c>
      <c r="H632" s="55">
        <f>SmtRes!CZ144</f>
        <v>53.58</v>
      </c>
      <c r="I632" s="56">
        <f>SmtRes!AI144</f>
        <v>1.24</v>
      </c>
      <c r="J632" s="55">
        <f>ROUND(H632*I632, 2)</f>
        <v>66.44</v>
      </c>
      <c r="K632" s="56"/>
      <c r="L632" s="55">
        <f>SmtRes!DF144</f>
        <v>1.49</v>
      </c>
    </row>
    <row r="633" spans="1:83" ht="15" x14ac:dyDescent="0.2">
      <c r="A633" s="43"/>
      <c r="B633" s="43"/>
      <c r="C633" s="58" t="s">
        <v>872</v>
      </c>
      <c r="D633" s="44"/>
      <c r="E633" s="45"/>
      <c r="F633" s="45"/>
      <c r="G633" s="45"/>
      <c r="H633" s="47"/>
      <c r="I633" s="46"/>
      <c r="J633" s="47"/>
      <c r="K633" s="46"/>
      <c r="L633" s="47">
        <f>L622+L625+L626+L629</f>
        <v>714.30000000000007</v>
      </c>
    </row>
    <row r="634" spans="1:83" ht="57" x14ac:dyDescent="0.2">
      <c r="A634" s="41" t="s">
        <v>986</v>
      </c>
      <c r="B634" s="43" t="str">
        <f>Source!F220</f>
        <v>421/пр_2020_п.75_пп.а</v>
      </c>
      <c r="C634" s="43" t="str">
        <f>Source!G220</f>
        <v>Сметная стоимость вспомогательных ненормируемых материальных ресурсов, не учтенная в сметной норме, 2%</v>
      </c>
      <c r="D634" s="44" t="str">
        <f>Source!H220</f>
        <v>%</v>
      </c>
      <c r="E634" s="45">
        <f>SmtRes!AT146</f>
        <v>2</v>
      </c>
      <c r="F634" s="45"/>
      <c r="G634" s="45">
        <f>Source!I220</f>
        <v>2</v>
      </c>
      <c r="H634" s="47"/>
      <c r="I634" s="46"/>
      <c r="J634" s="47"/>
      <c r="K634" s="46"/>
      <c r="L634" s="47">
        <f>Source!P220</f>
        <v>10.17</v>
      </c>
      <c r="AD634">
        <f>ROUND((Source!AT220/100)*((ROUND(0*Source!I220, 2)+ROUND(0*Source!I220, 2))), 2)</f>
        <v>0</v>
      </c>
      <c r="AE634">
        <f>ROUND((Source!AU220/100)*((ROUND(0*Source!I220, 2)+ROUND(0*Source!I220, 2))), 2)</f>
        <v>0</v>
      </c>
      <c r="AN634">
        <f>L634</f>
        <v>10.17</v>
      </c>
      <c r="AW634">
        <f>L634</f>
        <v>10.17</v>
      </c>
      <c r="AZ634">
        <f>Source!X220</f>
        <v>0</v>
      </c>
      <c r="BA634">
        <f>Source!Y220</f>
        <v>0</v>
      </c>
      <c r="CD634">
        <v>2</v>
      </c>
    </row>
    <row r="635" spans="1:83" ht="99.75" x14ac:dyDescent="0.2">
      <c r="A635" s="41" t="s">
        <v>987</v>
      </c>
      <c r="B635" s="43" t="str">
        <f>Source!F221</f>
        <v>20.3.03.04-1104</v>
      </c>
      <c r="C635" s="43" t="str">
        <f>Source!G221</f>
        <v>Светильник с люминесцентными лампами потолочный, встраиваемый, с рассеивателем из полиметилметакрилата, степень защиты IP20, цоколь G13, мощность 4х18 Вт, ЭПРА, напряжение 220 В, размеры 595х595х70 мм</v>
      </c>
      <c r="D635" s="44" t="str">
        <f>Source!H221</f>
        <v>ШТ</v>
      </c>
      <c r="E635" s="45">
        <f>SmtRes!AT145</f>
        <v>100</v>
      </c>
      <c r="F635" s="45"/>
      <c r="G635" s="45">
        <f>Source!I221</f>
        <v>3</v>
      </c>
      <c r="H635" s="47">
        <f>Source!AL221+Source!AO221+Source!AM221+Source!AN221</f>
        <v>1542.72</v>
      </c>
      <c r="I635" s="46">
        <f>IF(Source!BC221&lt;&gt; 0, Source!BC221, 1)</f>
        <v>1.88</v>
      </c>
      <c r="J635" s="47">
        <f>ROUND(H635*I635, 2)</f>
        <v>2900.31</v>
      </c>
      <c r="K635" s="46"/>
      <c r="L635" s="47">
        <f>Source!P221</f>
        <v>8700.93</v>
      </c>
      <c r="AD635">
        <f>ROUND((Source!AT221/100)*((ROUND(ROUND(Source!AO221,2)*Source!I221, 2)+ROUND(ROUND(Source!AN221,2)*Source!I221, 2))), 2)</f>
        <v>0</v>
      </c>
      <c r="AE635">
        <f>ROUND((Source!AU221/100)*((ROUND(ROUND(Source!AO221,2)*Source!I221, 2)+ROUND(ROUND(Source!AN221,2)*Source!I221, 2))), 2)</f>
        <v>0</v>
      </c>
      <c r="AN635">
        <f>L635</f>
        <v>8700.93</v>
      </c>
      <c r="AW635">
        <f>L635</f>
        <v>8700.93</v>
      </c>
      <c r="AZ635">
        <f>Source!X221</f>
        <v>0</v>
      </c>
      <c r="BA635">
        <f>Source!Y221</f>
        <v>0</v>
      </c>
      <c r="CD635">
        <v>2</v>
      </c>
    </row>
    <row r="636" spans="1:83" ht="14.25" x14ac:dyDescent="0.2">
      <c r="A636" s="43"/>
      <c r="B636" s="43"/>
      <c r="C636" s="43" t="s">
        <v>873</v>
      </c>
      <c r="D636" s="44"/>
      <c r="E636" s="45"/>
      <c r="F636" s="45"/>
      <c r="G636" s="45"/>
      <c r="H636" s="47"/>
      <c r="I636" s="46"/>
      <c r="J636" s="47"/>
      <c r="K636" s="46"/>
      <c r="L636" s="47">
        <f>SUM(AR620:AR639)+SUM(AS620:AS639)+SUM(AT620:AT639)+SUM(AU620:AU639)+SUM(AV620:AV639)</f>
        <v>689.39</v>
      </c>
    </row>
    <row r="637" spans="1:83" ht="28.5" x14ac:dyDescent="0.2">
      <c r="A637" s="43"/>
      <c r="B637" s="43" t="s">
        <v>306</v>
      </c>
      <c r="C637" s="43" t="s">
        <v>976</v>
      </c>
      <c r="D637" s="44" t="s">
        <v>317</v>
      </c>
      <c r="E637" s="45">
        <f>Source!BZ219</f>
        <v>97</v>
      </c>
      <c r="F637" s="45"/>
      <c r="G637" s="45">
        <f>Source!AT219</f>
        <v>97</v>
      </c>
      <c r="H637" s="47"/>
      <c r="I637" s="46"/>
      <c r="J637" s="47"/>
      <c r="K637" s="46"/>
      <c r="L637" s="47">
        <f>SUM(AZ620:AZ639)</f>
        <v>668.71</v>
      </c>
    </row>
    <row r="638" spans="1:83" ht="28.5" x14ac:dyDescent="0.2">
      <c r="A638" s="52"/>
      <c r="B638" s="52" t="s">
        <v>307</v>
      </c>
      <c r="C638" s="52" t="s">
        <v>977</v>
      </c>
      <c r="D638" s="53" t="s">
        <v>317</v>
      </c>
      <c r="E638" s="54">
        <f>Source!CA219</f>
        <v>51</v>
      </c>
      <c r="F638" s="54"/>
      <c r="G638" s="54">
        <f>Source!AU219</f>
        <v>51</v>
      </c>
      <c r="H638" s="55"/>
      <c r="I638" s="56"/>
      <c r="J638" s="55"/>
      <c r="K638" s="56"/>
      <c r="L638" s="55">
        <f>SUM(BA620:BA639)</f>
        <v>351.59</v>
      </c>
    </row>
    <row r="639" spans="1:83" ht="15" x14ac:dyDescent="0.2">
      <c r="C639" s="104" t="s">
        <v>876</v>
      </c>
      <c r="D639" s="104"/>
      <c r="E639" s="104"/>
      <c r="F639" s="104"/>
      <c r="G639" s="104"/>
      <c r="H639" s="104"/>
      <c r="I639" s="105">
        <f>IF(E620&lt;&gt;0,K639/E620, 0)</f>
        <v>348190.00000000006</v>
      </c>
      <c r="J639" s="105"/>
      <c r="K639" s="105">
        <f>L622+L625+L629+L637+L638+L626+SUM(L634:L635)</f>
        <v>10445.700000000001</v>
      </c>
      <c r="L639" s="105"/>
      <c r="AD639">
        <f>ROUND((Source!AT219/100)*((ROUND(SUMIF(SmtRes!AQ138:'SmtRes'!AQ146,"=1",SmtRes!AD138:'SmtRes'!AD146)*Source!I219, 2)+ROUND(SUMIF(SmtRes!AQ138:'SmtRes'!AQ146,"=1",SmtRes!AC138:'SmtRes'!AC146)*Source!I219, 2))), 2)</f>
        <v>57.71</v>
      </c>
      <c r="AE639">
        <f>ROUND((Source!AU219/100)*((ROUND(SUMIF(SmtRes!AQ138:'SmtRes'!AQ146,"=1",SmtRes!AD138:'SmtRes'!AD146)*Source!I219, 2)+ROUND(SUMIF(SmtRes!AQ138:'SmtRes'!AQ146,"=1",SmtRes!AC138:'SmtRes'!AC146)*Source!I219, 2))), 2)</f>
        <v>30.34</v>
      </c>
      <c r="AN639" s="57">
        <f>L622+L625+L629+L637+L638+L626</f>
        <v>1734.6000000000001</v>
      </c>
      <c r="AO639" s="57">
        <f>L625</f>
        <v>2.34</v>
      </c>
      <c r="AQ639" t="s">
        <v>877</v>
      </c>
      <c r="AR639" s="57">
        <f>L622</f>
        <v>686.76</v>
      </c>
      <c r="AT639" s="57">
        <f>L626</f>
        <v>2.63</v>
      </c>
      <c r="AV639" t="s">
        <v>877</v>
      </c>
      <c r="AW639" s="57">
        <f>L629</f>
        <v>22.569999999999997</v>
      </c>
      <c r="AZ639">
        <f>Source!X219</f>
        <v>668.71</v>
      </c>
      <c r="BA639">
        <f>Source!Y219</f>
        <v>351.59</v>
      </c>
      <c r="CD639">
        <v>2</v>
      </c>
    </row>
    <row r="640" spans="1:83" ht="71.25" x14ac:dyDescent="0.2">
      <c r="A640" s="41" t="s">
        <v>354</v>
      </c>
      <c r="B640" s="43" t="s">
        <v>988</v>
      </c>
      <c r="C640" s="43" t="str">
        <f>Source!G222</f>
        <v>Извещатель ПС автоматический: дымовой, фотоэлектрический, радиоизотопный, световой в нормальном исполнении/Датчик пожарной сигнализации</v>
      </c>
      <c r="D640" s="44" t="str">
        <f>Source!H222</f>
        <v>ШТ</v>
      </c>
      <c r="E640" s="45">
        <f>Source!K222</f>
        <v>2</v>
      </c>
      <c r="F640" s="45"/>
      <c r="G640" s="45">
        <f>Source!I222</f>
        <v>2</v>
      </c>
      <c r="H640" s="47"/>
      <c r="I640" s="46"/>
      <c r="J640" s="47"/>
      <c r="K640" s="46"/>
      <c r="L640" s="47"/>
    </row>
    <row r="641" spans="1:82" ht="25.5" x14ac:dyDescent="0.2">
      <c r="B641" s="48" t="s">
        <v>801</v>
      </c>
      <c r="C641" s="106" t="s">
        <v>864</v>
      </c>
      <c r="D641" s="106"/>
      <c r="E641" s="106"/>
      <c r="F641" s="106"/>
      <c r="G641" s="106"/>
      <c r="H641" s="106"/>
      <c r="I641" s="106"/>
      <c r="J641" s="106"/>
      <c r="K641" s="106"/>
      <c r="L641" s="106"/>
    </row>
    <row r="642" spans="1:82" ht="15" x14ac:dyDescent="0.2">
      <c r="A642" s="42"/>
      <c r="B642" s="45">
        <v>1</v>
      </c>
      <c r="C642" s="42" t="s">
        <v>867</v>
      </c>
      <c r="D642" s="44" t="s">
        <v>565</v>
      </c>
      <c r="E642" s="50"/>
      <c r="F642" s="45"/>
      <c r="G642" s="45">
        <f>Source!U222</f>
        <v>4.5359999999999996</v>
      </c>
      <c r="H642" s="45"/>
      <c r="I642" s="45"/>
      <c r="J642" s="45"/>
      <c r="K642" s="45"/>
      <c r="L642" s="51">
        <f>SUM(L643:L643)-SUMIF(CE643:CE643, 1, L643:L643)</f>
        <v>3275.22</v>
      </c>
    </row>
    <row r="643" spans="1:82" ht="14.25" x14ac:dyDescent="0.2">
      <c r="A643" s="43"/>
      <c r="B643" s="43" t="s">
        <v>598</v>
      </c>
      <c r="C643" s="43" t="s">
        <v>599</v>
      </c>
      <c r="D643" s="44" t="s">
        <v>565</v>
      </c>
      <c r="E643" s="45">
        <v>1.68</v>
      </c>
      <c r="F643" s="45">
        <f>ROUND((0.35+1),7)</f>
        <v>1.35</v>
      </c>
      <c r="G643" s="45">
        <f>SmtRes!CX147</f>
        <v>4.5359999999999996</v>
      </c>
      <c r="H643" s="47"/>
      <c r="I643" s="46"/>
      <c r="J643" s="47">
        <f>SmtRes!CZ147</f>
        <v>722.05</v>
      </c>
      <c r="K643" s="46"/>
      <c r="L643" s="47">
        <f>SmtRes!DI147</f>
        <v>3275.22</v>
      </c>
    </row>
    <row r="644" spans="1:82" ht="15" x14ac:dyDescent="0.2">
      <c r="A644" s="42"/>
      <c r="B644" s="45">
        <v>4</v>
      </c>
      <c r="C644" s="42" t="s">
        <v>871</v>
      </c>
      <c r="D644" s="44"/>
      <c r="E644" s="50"/>
      <c r="F644" s="45"/>
      <c r="G644" s="45"/>
      <c r="H644" s="45"/>
      <c r="I644" s="45"/>
      <c r="J644" s="45"/>
      <c r="K644" s="45"/>
      <c r="L644" s="51">
        <f>SUM(L645:L649)-SUMIF(CE645:CE649, 1, L645:L649)</f>
        <v>93.720000000000013</v>
      </c>
    </row>
    <row r="645" spans="1:82" ht="14.25" x14ac:dyDescent="0.2">
      <c r="A645" s="43"/>
      <c r="B645" s="43" t="s">
        <v>717</v>
      </c>
      <c r="C645" s="43" t="s">
        <v>719</v>
      </c>
      <c r="D645" s="44" t="s">
        <v>89</v>
      </c>
      <c r="E645" s="45">
        <v>5.0000000000000001E-4</v>
      </c>
      <c r="F645" s="45"/>
      <c r="G645" s="45">
        <f>SmtRes!CX148</f>
        <v>1E-3</v>
      </c>
      <c r="H645" s="47">
        <f>SmtRes!CZ148</f>
        <v>284.14999999999998</v>
      </c>
      <c r="I645" s="46">
        <f>SmtRes!AI148</f>
        <v>1.44</v>
      </c>
      <c r="J645" s="47">
        <f>ROUND(H645*I645, 2)</f>
        <v>409.18</v>
      </c>
      <c r="K645" s="46"/>
      <c r="L645" s="47">
        <f>SmtRes!DF148</f>
        <v>0.41</v>
      </c>
    </row>
    <row r="646" spans="1:82" ht="14.25" x14ac:dyDescent="0.2">
      <c r="A646" s="43"/>
      <c r="B646" s="43" t="s">
        <v>573</v>
      </c>
      <c r="C646" s="43" t="s">
        <v>575</v>
      </c>
      <c r="D646" s="44" t="s">
        <v>576</v>
      </c>
      <c r="E646" s="45">
        <v>8.3199999999999996E-2</v>
      </c>
      <c r="F646" s="45"/>
      <c r="G646" s="45">
        <f>SmtRes!CX149</f>
        <v>0.16639999999999999</v>
      </c>
      <c r="H646" s="47"/>
      <c r="I646" s="46"/>
      <c r="J646" s="47">
        <f>SmtRes!CZ149</f>
        <v>6.78</v>
      </c>
      <c r="K646" s="46"/>
      <c r="L646" s="47">
        <f>SmtRes!DF149</f>
        <v>1.1299999999999999</v>
      </c>
    </row>
    <row r="647" spans="1:82" ht="42.75" x14ac:dyDescent="0.2">
      <c r="A647" s="43"/>
      <c r="B647" s="43" t="s">
        <v>720</v>
      </c>
      <c r="C647" s="43" t="s">
        <v>722</v>
      </c>
      <c r="D647" s="44" t="s">
        <v>281</v>
      </c>
      <c r="E647" s="45">
        <v>2.5000000000000001E-2</v>
      </c>
      <c r="F647" s="45"/>
      <c r="G647" s="45">
        <f>SmtRes!CX150</f>
        <v>0.05</v>
      </c>
      <c r="H647" s="47">
        <f>SmtRes!CZ150</f>
        <v>978.09</v>
      </c>
      <c r="I647" s="46">
        <f>SmtRes!AI150</f>
        <v>1.29</v>
      </c>
      <c r="J647" s="47">
        <f>ROUND(H647*I647, 2)</f>
        <v>1261.74</v>
      </c>
      <c r="K647" s="46"/>
      <c r="L647" s="47">
        <f>SmtRes!DF150</f>
        <v>63.09</v>
      </c>
    </row>
    <row r="648" spans="1:82" ht="14.25" x14ac:dyDescent="0.2">
      <c r="A648" s="43"/>
      <c r="B648" s="43" t="s">
        <v>684</v>
      </c>
      <c r="C648" s="43" t="s">
        <v>686</v>
      </c>
      <c r="D648" s="44" t="s">
        <v>47</v>
      </c>
      <c r="E648" s="45">
        <v>1.0000000000000001E-5</v>
      </c>
      <c r="F648" s="45"/>
      <c r="G648" s="45">
        <f>SmtRes!CX151</f>
        <v>2.0000000000000002E-5</v>
      </c>
      <c r="H648" s="47">
        <f>SmtRes!CZ151</f>
        <v>4338.2700000000004</v>
      </c>
      <c r="I648" s="46">
        <f>SmtRes!AI151</f>
        <v>1.4</v>
      </c>
      <c r="J648" s="47">
        <f>ROUND(H648*I648, 2)</f>
        <v>6073.58</v>
      </c>
      <c r="K648" s="46"/>
      <c r="L648" s="47">
        <f>SmtRes!DF151</f>
        <v>0.12</v>
      </c>
    </row>
    <row r="649" spans="1:82" ht="28.5" x14ac:dyDescent="0.2">
      <c r="A649" s="43"/>
      <c r="B649" s="43" t="s">
        <v>723</v>
      </c>
      <c r="C649" s="52" t="s">
        <v>725</v>
      </c>
      <c r="D649" s="53" t="s">
        <v>89</v>
      </c>
      <c r="E649" s="54">
        <v>0.01</v>
      </c>
      <c r="F649" s="54"/>
      <c r="G649" s="54">
        <f>SmtRes!CX152</f>
        <v>0.02</v>
      </c>
      <c r="H649" s="55">
        <f>SmtRes!CZ152</f>
        <v>899.56</v>
      </c>
      <c r="I649" s="56">
        <f>SmtRes!AI152</f>
        <v>1.61</v>
      </c>
      <c r="J649" s="55">
        <f>ROUND(H649*I649, 2)</f>
        <v>1448.29</v>
      </c>
      <c r="K649" s="56"/>
      <c r="L649" s="55">
        <f>SmtRes!DF152</f>
        <v>28.97</v>
      </c>
    </row>
    <row r="650" spans="1:82" ht="15" x14ac:dyDescent="0.2">
      <c r="A650" s="43"/>
      <c r="B650" s="43"/>
      <c r="C650" s="58" t="s">
        <v>872</v>
      </c>
      <c r="D650" s="44"/>
      <c r="E650" s="45"/>
      <c r="F650" s="45"/>
      <c r="G650" s="45"/>
      <c r="H650" s="47"/>
      <c r="I650" s="46"/>
      <c r="J650" s="47"/>
      <c r="K650" s="46"/>
      <c r="L650" s="47">
        <f>L642+L644</f>
        <v>3368.9399999999996</v>
      </c>
    </row>
    <row r="651" spans="1:82" ht="142.5" x14ac:dyDescent="0.2">
      <c r="A651" s="69" t="s">
        <v>989</v>
      </c>
      <c r="B651" s="70" t="str">
        <f>Source!F223</f>
        <v>61.2.02.01-0105</v>
      </c>
      <c r="C651" s="70" t="s">
        <v>990</v>
      </c>
      <c r="D651" s="71" t="str">
        <f>Source!H223</f>
        <v>ШТ</v>
      </c>
      <c r="E651" s="72">
        <f>SmtRes!AT154</f>
        <v>1</v>
      </c>
      <c r="F651" s="72"/>
      <c r="G651" s="72">
        <f>Source!I223</f>
        <v>2</v>
      </c>
      <c r="H651" s="74"/>
      <c r="I651" s="73"/>
      <c r="J651" s="74">
        <f>Source!AK223</f>
        <v>1049.1199999999999</v>
      </c>
      <c r="K651" s="73"/>
      <c r="L651" s="74">
        <f>Source!P223</f>
        <v>2098.2399999999998</v>
      </c>
      <c r="AD651">
        <f>ROUND((Source!AT223/100)*((ROUND(ROUND(Source!AO223,2)*Source!I223, 2)+ROUND(ROUND(Source!AN223,2)*Source!I223, 2))), 2)</f>
        <v>0</v>
      </c>
      <c r="AE651">
        <f>ROUND((Source!AU223/100)*((ROUND(ROUND(Source!AO223,2)*Source!I223, 2)+ROUND(ROUND(Source!AN223,2)*Source!I223, 2))), 2)</f>
        <v>0</v>
      </c>
      <c r="AN651">
        <f>L651</f>
        <v>2098.2399999999998</v>
      </c>
      <c r="AW651">
        <f>L651</f>
        <v>2098.2399999999998</v>
      </c>
      <c r="AZ651">
        <f>Source!X223</f>
        <v>0</v>
      </c>
      <c r="BA651">
        <f>Source!Y223</f>
        <v>0</v>
      </c>
      <c r="BK651">
        <f>L651</f>
        <v>2098.2399999999998</v>
      </c>
      <c r="CD651">
        <v>3</v>
      </c>
    </row>
    <row r="652" spans="1:82" ht="57" x14ac:dyDescent="0.2">
      <c r="A652" s="41" t="s">
        <v>991</v>
      </c>
      <c r="B652" s="43" t="str">
        <f>Source!F224</f>
        <v>421/пр_2020_п.75_пп.а</v>
      </c>
      <c r="C652" s="43" t="str">
        <f>Source!G224</f>
        <v>Сметная стоимость вспомогательных ненормируемых материальных ресурсов, не учтенная в сметной норме, 2%</v>
      </c>
      <c r="D652" s="44" t="str">
        <f>Source!H224</f>
        <v>%</v>
      </c>
      <c r="E652" s="45">
        <f>SmtRes!AT153</f>
        <v>2</v>
      </c>
      <c r="F652" s="45"/>
      <c r="G652" s="45">
        <f>Source!I224</f>
        <v>2</v>
      </c>
      <c r="H652" s="47"/>
      <c r="I652" s="46"/>
      <c r="J652" s="47"/>
      <c r="K652" s="46"/>
      <c r="L652" s="47">
        <f>Source!P224</f>
        <v>48.52</v>
      </c>
      <c r="AD652">
        <f>ROUND((Source!AT224/100)*((ROUND(0*Source!I224, 2)+ROUND(0*Source!I224, 2))), 2)</f>
        <v>0</v>
      </c>
      <c r="AE652">
        <f>ROUND((Source!AU224/100)*((ROUND(0*Source!I224, 2)+ROUND(0*Source!I224, 2))), 2)</f>
        <v>0</v>
      </c>
      <c r="AN652">
        <f>L652</f>
        <v>48.52</v>
      </c>
      <c r="AW652">
        <f>L652</f>
        <v>48.52</v>
      </c>
      <c r="AZ652">
        <f>Source!X224</f>
        <v>0</v>
      </c>
      <c r="BA652">
        <f>Source!Y224</f>
        <v>0</v>
      </c>
      <c r="CD652">
        <v>2</v>
      </c>
    </row>
    <row r="653" spans="1:82" ht="14.25" x14ac:dyDescent="0.2">
      <c r="A653" s="43"/>
      <c r="B653" s="43"/>
      <c r="C653" s="43" t="s">
        <v>873</v>
      </c>
      <c r="D653" s="44"/>
      <c r="E653" s="45"/>
      <c r="F653" s="45"/>
      <c r="G653" s="45"/>
      <c r="H653" s="47"/>
      <c r="I653" s="46"/>
      <c r="J653" s="47"/>
      <c r="K653" s="46"/>
      <c r="L653" s="47">
        <f>SUM(AR640:AR656)+SUM(AS640:AS656)+SUM(AT640:AT656)+SUM(AU640:AU656)+SUM(AV640:AV656)</f>
        <v>3275.22</v>
      </c>
    </row>
    <row r="654" spans="1:82" ht="28.5" x14ac:dyDescent="0.2">
      <c r="A654" s="43"/>
      <c r="B654" s="43" t="s">
        <v>298</v>
      </c>
      <c r="C654" s="43" t="s">
        <v>973</v>
      </c>
      <c r="D654" s="44" t="s">
        <v>317</v>
      </c>
      <c r="E654" s="45">
        <f>Source!BZ222</f>
        <v>90</v>
      </c>
      <c r="F654" s="45"/>
      <c r="G654" s="45">
        <f>Source!AT222</f>
        <v>90</v>
      </c>
      <c r="H654" s="47"/>
      <c r="I654" s="46"/>
      <c r="J654" s="47"/>
      <c r="K654" s="46"/>
      <c r="L654" s="47">
        <f>SUM(AZ640:AZ656)</f>
        <v>2947.7</v>
      </c>
    </row>
    <row r="655" spans="1:82" ht="28.5" x14ac:dyDescent="0.2">
      <c r="A655" s="52"/>
      <c r="B655" s="52" t="s">
        <v>299</v>
      </c>
      <c r="C655" s="52" t="s">
        <v>974</v>
      </c>
      <c r="D655" s="53" t="s">
        <v>317</v>
      </c>
      <c r="E655" s="54">
        <f>Source!CA222</f>
        <v>46</v>
      </c>
      <c r="F655" s="54"/>
      <c r="G655" s="54">
        <f>Source!AU222</f>
        <v>46</v>
      </c>
      <c r="H655" s="55"/>
      <c r="I655" s="56"/>
      <c r="J655" s="55"/>
      <c r="K655" s="56"/>
      <c r="L655" s="55">
        <f>SUM(BA640:BA656)</f>
        <v>1506.6</v>
      </c>
    </row>
    <row r="656" spans="1:82" ht="15" x14ac:dyDescent="0.2">
      <c r="C656" s="104" t="s">
        <v>876</v>
      </c>
      <c r="D656" s="104"/>
      <c r="E656" s="104"/>
      <c r="F656" s="104"/>
      <c r="G656" s="104"/>
      <c r="H656" s="104"/>
      <c r="I656" s="105">
        <f>IF(E640&lt;&gt;0,K656/E640, 0)</f>
        <v>4985</v>
      </c>
      <c r="J656" s="105"/>
      <c r="K656" s="105">
        <f>L642+L644+L654+L655+SUM(L651:L652)</f>
        <v>9970</v>
      </c>
      <c r="L656" s="105"/>
      <c r="AD656">
        <f>ROUND((Source!AT222/100)*((ROUND(SUMIF(SmtRes!AQ147:'SmtRes'!AQ154,"=1",SmtRes!AD147:'SmtRes'!AD154)*Source!I222, 2)+ROUND(SUMIF(SmtRes!AQ147:'SmtRes'!AQ154,"=1",SmtRes!AC147:'SmtRes'!AC154)*Source!I222, 2))), 2)</f>
        <v>1299.69</v>
      </c>
      <c r="AE656">
        <f>ROUND((Source!AU222/100)*((ROUND(SUMIF(SmtRes!AQ147:'SmtRes'!AQ154,"=1",SmtRes!AD147:'SmtRes'!AD154)*Source!I222, 2)+ROUND(SUMIF(SmtRes!AQ147:'SmtRes'!AQ154,"=1",SmtRes!AC147:'SmtRes'!AC154)*Source!I222, 2))), 2)</f>
        <v>664.29</v>
      </c>
      <c r="AN656" s="57">
        <f>L642+L644+L654+L655</f>
        <v>7823.24</v>
      </c>
      <c r="AO656">
        <f>0</f>
        <v>0</v>
      </c>
      <c r="AQ656" t="s">
        <v>877</v>
      </c>
      <c r="AR656" s="57">
        <f>L642</f>
        <v>3275.22</v>
      </c>
      <c r="AT656">
        <f>0</f>
        <v>0</v>
      </c>
      <c r="AV656" t="s">
        <v>877</v>
      </c>
      <c r="AW656" s="57">
        <f>L644</f>
        <v>93.720000000000013</v>
      </c>
      <c r="AZ656">
        <f>Source!X222</f>
        <v>2947.7</v>
      </c>
      <c r="BA656">
        <f>Source!Y222</f>
        <v>1506.6</v>
      </c>
      <c r="CD656">
        <v>2</v>
      </c>
    </row>
    <row r="657" spans="1:82" ht="71.25" x14ac:dyDescent="0.2">
      <c r="A657" s="41" t="s">
        <v>365</v>
      </c>
      <c r="B657" s="43" t="s">
        <v>992</v>
      </c>
      <c r="C657" s="43" t="str">
        <f>Source!G225</f>
        <v>Труба гофрированная ПВХ для защиты проводов и кабелей по установленным конструкциям, по стенам, колоннам, потолкам, основанию пола</v>
      </c>
      <c r="D657" s="44" t="str">
        <f>Source!H225</f>
        <v>100 м</v>
      </c>
      <c r="E657" s="45">
        <f>Source!K225</f>
        <v>0.2</v>
      </c>
      <c r="F657" s="45"/>
      <c r="G657" s="45">
        <f>Source!I225</f>
        <v>0.2</v>
      </c>
      <c r="H657" s="47"/>
      <c r="I657" s="46"/>
      <c r="J657" s="47"/>
      <c r="K657" s="46"/>
      <c r="L657" s="47"/>
    </row>
    <row r="658" spans="1:82" ht="25.5" x14ac:dyDescent="0.2">
      <c r="B658" s="48" t="s">
        <v>801</v>
      </c>
      <c r="C658" s="106" t="s">
        <v>864</v>
      </c>
      <c r="D658" s="106"/>
      <c r="E658" s="106"/>
      <c r="F658" s="106"/>
      <c r="G658" s="106"/>
      <c r="H658" s="106"/>
      <c r="I658" s="106"/>
      <c r="J658" s="106"/>
      <c r="K658" s="106"/>
      <c r="L658" s="106"/>
    </row>
    <row r="659" spans="1:82" ht="15" x14ac:dyDescent="0.2">
      <c r="A659" s="42"/>
      <c r="B659" s="45">
        <v>1</v>
      </c>
      <c r="C659" s="42" t="s">
        <v>867</v>
      </c>
      <c r="D659" s="44" t="s">
        <v>565</v>
      </c>
      <c r="E659" s="50"/>
      <c r="F659" s="45"/>
      <c r="G659" s="45">
        <f>Source!U225</f>
        <v>4.1040000000000001</v>
      </c>
      <c r="H659" s="45"/>
      <c r="I659" s="45"/>
      <c r="J659" s="45"/>
      <c r="K659" s="45"/>
      <c r="L659" s="51">
        <f>SUM(L660:L660)-SUMIF(CE660:CE660, 1, L660:L660)</f>
        <v>2830.61</v>
      </c>
    </row>
    <row r="660" spans="1:82" ht="14.25" x14ac:dyDescent="0.2">
      <c r="A660" s="43"/>
      <c r="B660" s="43" t="s">
        <v>628</v>
      </c>
      <c r="C660" s="43" t="s">
        <v>629</v>
      </c>
      <c r="D660" s="44" t="s">
        <v>565</v>
      </c>
      <c r="E660" s="45">
        <v>15.2</v>
      </c>
      <c r="F660" s="45">
        <f>ROUND((0.35+1),7)</f>
        <v>1.35</v>
      </c>
      <c r="G660" s="45">
        <f>SmtRes!CX155</f>
        <v>4.1040000000000001</v>
      </c>
      <c r="H660" s="47"/>
      <c r="I660" s="46"/>
      <c r="J660" s="47">
        <f>SmtRes!CZ155</f>
        <v>689.72</v>
      </c>
      <c r="K660" s="46"/>
      <c r="L660" s="47">
        <f>SmtRes!DI155</f>
        <v>2830.61</v>
      </c>
    </row>
    <row r="661" spans="1:82" ht="15" x14ac:dyDescent="0.2">
      <c r="A661" s="42"/>
      <c r="B661" s="45">
        <v>4</v>
      </c>
      <c r="C661" s="42" t="s">
        <v>871</v>
      </c>
      <c r="D661" s="44"/>
      <c r="E661" s="50"/>
      <c r="F661" s="45"/>
      <c r="G661" s="45"/>
      <c r="H661" s="45"/>
      <c r="I661" s="45"/>
      <c r="J661" s="45"/>
      <c r="K661" s="45"/>
      <c r="L661" s="51">
        <f>SUM(L662:L663)-SUMIF(CE662:CE663, 1, L662:L663)</f>
        <v>29.96</v>
      </c>
    </row>
    <row r="662" spans="1:82" ht="14.25" x14ac:dyDescent="0.2">
      <c r="A662" s="43"/>
      <c r="B662" s="43" t="s">
        <v>573</v>
      </c>
      <c r="C662" s="43" t="s">
        <v>575</v>
      </c>
      <c r="D662" s="44" t="s">
        <v>576</v>
      </c>
      <c r="E662" s="45">
        <v>5.3376000000000001</v>
      </c>
      <c r="F662" s="45"/>
      <c r="G662" s="45">
        <f>SmtRes!CX156</f>
        <v>1.06752</v>
      </c>
      <c r="H662" s="47"/>
      <c r="I662" s="46"/>
      <c r="J662" s="47">
        <f>SmtRes!CZ156</f>
        <v>6.78</v>
      </c>
      <c r="K662" s="46"/>
      <c r="L662" s="47">
        <f>SmtRes!DF156</f>
        <v>7.24</v>
      </c>
    </row>
    <row r="663" spans="1:82" ht="42.75" x14ac:dyDescent="0.2">
      <c r="A663" s="43"/>
      <c r="B663" s="43" t="s">
        <v>726</v>
      </c>
      <c r="C663" s="52" t="s">
        <v>728</v>
      </c>
      <c r="D663" s="53" t="s">
        <v>281</v>
      </c>
      <c r="E663" s="54">
        <v>1.75</v>
      </c>
      <c r="F663" s="54"/>
      <c r="G663" s="54">
        <f>SmtRes!CX157</f>
        <v>0.35</v>
      </c>
      <c r="H663" s="55">
        <f>SmtRes!CZ157</f>
        <v>52.34</v>
      </c>
      <c r="I663" s="56">
        <f>SmtRes!AI157</f>
        <v>1.24</v>
      </c>
      <c r="J663" s="55">
        <f>ROUND(H663*I663, 2)</f>
        <v>64.900000000000006</v>
      </c>
      <c r="K663" s="56"/>
      <c r="L663" s="55">
        <f>SmtRes!DF157</f>
        <v>22.72</v>
      </c>
    </row>
    <row r="664" spans="1:82" ht="15" x14ac:dyDescent="0.2">
      <c r="A664" s="43"/>
      <c r="B664" s="43"/>
      <c r="C664" s="58" t="s">
        <v>872</v>
      </c>
      <c r="D664" s="44"/>
      <c r="E664" s="45"/>
      <c r="F664" s="45"/>
      <c r="G664" s="45"/>
      <c r="H664" s="47"/>
      <c r="I664" s="46"/>
      <c r="J664" s="47"/>
      <c r="K664" s="46"/>
      <c r="L664" s="47">
        <f>L659+L661</f>
        <v>2860.57</v>
      </c>
    </row>
    <row r="665" spans="1:82" ht="57" x14ac:dyDescent="0.2">
      <c r="A665" s="41" t="s">
        <v>993</v>
      </c>
      <c r="B665" s="43" t="str">
        <f>Source!F226</f>
        <v>24.3.03.05-0002</v>
      </c>
      <c r="C665" s="43" t="str">
        <f>Source!G226</f>
        <v>Трубы полиэтиленовые гибкие гофрированные легкие без протяжки, номинальный внутренний диаметр 20 мм</v>
      </c>
      <c r="D665" s="44" t="str">
        <f>Source!H226</f>
        <v>м</v>
      </c>
      <c r="E665" s="45">
        <f>SmtRes!AT158</f>
        <v>100</v>
      </c>
      <c r="F665" s="45"/>
      <c r="G665" s="45">
        <f>Source!I226</f>
        <v>20</v>
      </c>
      <c r="H665" s="47">
        <f>Source!AL226+Source!AO226+Source!AM226+Source!AN226</f>
        <v>15.93</v>
      </c>
      <c r="I665" s="46">
        <f>IF(Source!BC226&lt;&gt; 0, Source!BC226, 1)</f>
        <v>0.9</v>
      </c>
      <c r="J665" s="47">
        <f>ROUND(H665*I665, 2)</f>
        <v>14.34</v>
      </c>
      <c r="K665" s="46"/>
      <c r="L665" s="47">
        <f>Source!P226</f>
        <v>286.8</v>
      </c>
      <c r="AD665">
        <f>ROUND((Source!AT226/100)*((ROUND(ROUND(Source!AO226,2)*Source!I226, 2)+ROUND(ROUND(Source!AN226,2)*Source!I226, 2))), 2)</f>
        <v>0</v>
      </c>
      <c r="AE665">
        <f>ROUND((Source!AU226/100)*((ROUND(ROUND(Source!AO226,2)*Source!I226, 2)+ROUND(ROUND(Source!AN226,2)*Source!I226, 2))), 2)</f>
        <v>0</v>
      </c>
      <c r="AN665">
        <f>L665</f>
        <v>286.8</v>
      </c>
      <c r="AW665">
        <f>L665</f>
        <v>286.8</v>
      </c>
      <c r="AZ665">
        <f>Source!X226</f>
        <v>0</v>
      </c>
      <c r="BA665">
        <f>Source!Y226</f>
        <v>0</v>
      </c>
      <c r="CD665">
        <v>2</v>
      </c>
    </row>
    <row r="666" spans="1:82" ht="57" x14ac:dyDescent="0.2">
      <c r="A666" s="41" t="s">
        <v>994</v>
      </c>
      <c r="B666" s="43" t="str">
        <f>Source!F227</f>
        <v>421/пр_2020_п.75_пп.а</v>
      </c>
      <c r="C666" s="43" t="str">
        <f>Source!G227</f>
        <v>Сметная стоимость вспомогательных ненормируемых материальных ресурсов, не учтенная в сметной норме, 2%</v>
      </c>
      <c r="D666" s="44" t="str">
        <f>Source!H227</f>
        <v>%</v>
      </c>
      <c r="E666" s="45">
        <f>SmtRes!AT159</f>
        <v>2</v>
      </c>
      <c r="F666" s="45"/>
      <c r="G666" s="45">
        <f>Source!I227</f>
        <v>2</v>
      </c>
      <c r="H666" s="47"/>
      <c r="I666" s="46"/>
      <c r="J666" s="47"/>
      <c r="K666" s="46"/>
      <c r="L666" s="47">
        <f>Source!P227</f>
        <v>41.94</v>
      </c>
      <c r="AD666">
        <f>ROUND((Source!AT227/100)*((ROUND(0*Source!I227, 2)+ROUND(0*Source!I227, 2))), 2)</f>
        <v>0</v>
      </c>
      <c r="AE666">
        <f>ROUND((Source!AU227/100)*((ROUND(0*Source!I227, 2)+ROUND(0*Source!I227, 2))), 2)</f>
        <v>0</v>
      </c>
      <c r="AN666">
        <f>L666</f>
        <v>41.94</v>
      </c>
      <c r="AW666">
        <f>L666</f>
        <v>41.94</v>
      </c>
      <c r="AZ666">
        <f>Source!X227</f>
        <v>0</v>
      </c>
      <c r="BA666">
        <f>Source!Y227</f>
        <v>0</v>
      </c>
      <c r="CD666">
        <v>2</v>
      </c>
    </row>
    <row r="667" spans="1:82" ht="14.25" x14ac:dyDescent="0.2">
      <c r="A667" s="43"/>
      <c r="B667" s="43"/>
      <c r="C667" s="43" t="s">
        <v>873</v>
      </c>
      <c r="D667" s="44"/>
      <c r="E667" s="45"/>
      <c r="F667" s="45"/>
      <c r="G667" s="45"/>
      <c r="H667" s="47"/>
      <c r="I667" s="46"/>
      <c r="J667" s="47"/>
      <c r="K667" s="46"/>
      <c r="L667" s="47">
        <f>SUM(AR657:AR670)+SUM(AS657:AS670)+SUM(AT657:AT670)+SUM(AU657:AU670)+SUM(AV657:AV670)</f>
        <v>2830.61</v>
      </c>
    </row>
    <row r="668" spans="1:82" ht="28.5" x14ac:dyDescent="0.2">
      <c r="A668" s="43"/>
      <c r="B668" s="43" t="s">
        <v>306</v>
      </c>
      <c r="C668" s="43" t="s">
        <v>976</v>
      </c>
      <c r="D668" s="44" t="s">
        <v>317</v>
      </c>
      <c r="E668" s="45">
        <f>Source!BZ225</f>
        <v>97</v>
      </c>
      <c r="F668" s="45"/>
      <c r="G668" s="45">
        <f>Source!AT225</f>
        <v>97</v>
      </c>
      <c r="H668" s="47"/>
      <c r="I668" s="46"/>
      <c r="J668" s="47"/>
      <c r="K668" s="46"/>
      <c r="L668" s="47">
        <f>SUM(AZ657:AZ670)</f>
        <v>2745.69</v>
      </c>
    </row>
    <row r="669" spans="1:82" ht="28.5" x14ac:dyDescent="0.2">
      <c r="A669" s="52"/>
      <c r="B669" s="52" t="s">
        <v>307</v>
      </c>
      <c r="C669" s="52" t="s">
        <v>977</v>
      </c>
      <c r="D669" s="53" t="s">
        <v>317</v>
      </c>
      <c r="E669" s="54">
        <f>Source!CA225</f>
        <v>51</v>
      </c>
      <c r="F669" s="54"/>
      <c r="G669" s="54">
        <f>Source!AU225</f>
        <v>51</v>
      </c>
      <c r="H669" s="55"/>
      <c r="I669" s="56"/>
      <c r="J669" s="55"/>
      <c r="K669" s="56"/>
      <c r="L669" s="55">
        <f>SUM(BA657:BA670)</f>
        <v>1443.61</v>
      </c>
    </row>
    <row r="670" spans="1:82" ht="15" x14ac:dyDescent="0.2">
      <c r="C670" s="104" t="s">
        <v>876</v>
      </c>
      <c r="D670" s="104"/>
      <c r="E670" s="104"/>
      <c r="F670" s="104"/>
      <c r="G670" s="104"/>
      <c r="H670" s="104"/>
      <c r="I670" s="105">
        <f>IF(E657&lt;&gt;0,K670/E657, 0)</f>
        <v>36893.049999999996</v>
      </c>
      <c r="J670" s="105"/>
      <c r="K670" s="105">
        <f>L659+L661+L668+L669+SUM(L665:L666)</f>
        <v>7378.61</v>
      </c>
      <c r="L670" s="105"/>
      <c r="AD670">
        <f>ROUND((Source!AT225/100)*((ROUND(SUMIF(SmtRes!AQ155:'SmtRes'!AQ159,"=1",SmtRes!AD155:'SmtRes'!AD159)*Source!I225, 2)+ROUND(SUMIF(SmtRes!AQ155:'SmtRes'!AQ159,"=1",SmtRes!AC155:'SmtRes'!AC159)*Source!I225, 2))), 2)</f>
        <v>133.80000000000001</v>
      </c>
      <c r="AE670">
        <f>ROUND((Source!AU225/100)*((ROUND(SUMIF(SmtRes!AQ155:'SmtRes'!AQ159,"=1",SmtRes!AD155:'SmtRes'!AD159)*Source!I225, 2)+ROUND(SUMIF(SmtRes!AQ155:'SmtRes'!AQ159,"=1",SmtRes!AC155:'SmtRes'!AC159)*Source!I225, 2))), 2)</f>
        <v>70.349999999999994</v>
      </c>
      <c r="AN670" s="57">
        <f>L659+L661+L668+L669</f>
        <v>7049.87</v>
      </c>
      <c r="AO670">
        <f>0</f>
        <v>0</v>
      </c>
      <c r="AQ670" t="s">
        <v>877</v>
      </c>
      <c r="AR670" s="57">
        <f>L659</f>
        <v>2830.61</v>
      </c>
      <c r="AT670">
        <f>0</f>
        <v>0</v>
      </c>
      <c r="AV670" t="s">
        <v>877</v>
      </c>
      <c r="AW670" s="57">
        <f>L661</f>
        <v>29.96</v>
      </c>
      <c r="AZ670">
        <f>Source!X225</f>
        <v>2745.69</v>
      </c>
      <c r="BA670">
        <f>Source!Y225</f>
        <v>1443.61</v>
      </c>
      <c r="CD670">
        <v>2</v>
      </c>
    </row>
    <row r="671" spans="1:82" ht="71.25" x14ac:dyDescent="0.2">
      <c r="A671" s="41" t="s">
        <v>374</v>
      </c>
      <c r="B671" s="43" t="s">
        <v>995</v>
      </c>
      <c r="C671" s="43" t="str">
        <f>Source!G228</f>
        <v>Затягивание провода в проложенные трубы и металлические рукава первого одножильного или многожильного в общей оплетке, суммарное сечение: до 16 мм2</v>
      </c>
      <c r="D671" s="44" t="str">
        <f>Source!H228</f>
        <v>100 м</v>
      </c>
      <c r="E671" s="45">
        <f>Source!K228</f>
        <v>0.2</v>
      </c>
      <c r="F671" s="45"/>
      <c r="G671" s="45">
        <f>Source!I228</f>
        <v>0.2</v>
      </c>
      <c r="H671" s="47"/>
      <c r="I671" s="46"/>
      <c r="J671" s="47"/>
      <c r="K671" s="46"/>
      <c r="L671" s="47"/>
    </row>
    <row r="672" spans="1:82" ht="25.5" x14ac:dyDescent="0.2">
      <c r="B672" s="48" t="s">
        <v>801</v>
      </c>
      <c r="C672" s="106" t="s">
        <v>864</v>
      </c>
      <c r="D672" s="106"/>
      <c r="E672" s="106"/>
      <c r="F672" s="106"/>
      <c r="G672" s="106"/>
      <c r="H672" s="106"/>
      <c r="I672" s="106"/>
      <c r="J672" s="106"/>
      <c r="K672" s="106"/>
      <c r="L672" s="106"/>
    </row>
    <row r="673" spans="1:83" ht="15" x14ac:dyDescent="0.2">
      <c r="A673" s="42"/>
      <c r="B673" s="45">
        <v>1</v>
      </c>
      <c r="C673" s="42" t="s">
        <v>867</v>
      </c>
      <c r="D673" s="44" t="s">
        <v>565</v>
      </c>
      <c r="E673" s="50"/>
      <c r="F673" s="45"/>
      <c r="G673" s="45">
        <f>Source!U228</f>
        <v>1.6982999999999999</v>
      </c>
      <c r="H673" s="45"/>
      <c r="I673" s="45"/>
      <c r="J673" s="45"/>
      <c r="K673" s="45"/>
      <c r="L673" s="51">
        <f>SUM(L674:L674)-SUMIF(CE674:CE674, 1, L674:L674)</f>
        <v>1198.8</v>
      </c>
    </row>
    <row r="674" spans="1:83" ht="14.25" x14ac:dyDescent="0.2">
      <c r="A674" s="43"/>
      <c r="B674" s="43" t="s">
        <v>645</v>
      </c>
      <c r="C674" s="43" t="s">
        <v>646</v>
      </c>
      <c r="D674" s="44" t="s">
        <v>565</v>
      </c>
      <c r="E674" s="45">
        <v>6.29</v>
      </c>
      <c r="F674" s="45">
        <f>ROUND((0.35+1),7)</f>
        <v>1.35</v>
      </c>
      <c r="G674" s="45">
        <f>SmtRes!CX160</f>
        <v>1.6982999999999999</v>
      </c>
      <c r="H674" s="47"/>
      <c r="I674" s="46"/>
      <c r="J674" s="47">
        <f>SmtRes!CZ160</f>
        <v>705.88</v>
      </c>
      <c r="K674" s="46"/>
      <c r="L674" s="47">
        <f>SmtRes!DI160</f>
        <v>1198.8</v>
      </c>
    </row>
    <row r="675" spans="1:83" ht="15" x14ac:dyDescent="0.2">
      <c r="A675" s="42"/>
      <c r="B675" s="45">
        <v>2</v>
      </c>
      <c r="C675" s="42" t="s">
        <v>868</v>
      </c>
      <c r="D675" s="44"/>
      <c r="E675" s="50"/>
      <c r="F675" s="45"/>
      <c r="G675" s="45"/>
      <c r="H675" s="45"/>
      <c r="I675" s="45"/>
      <c r="J675" s="45"/>
      <c r="K675" s="45"/>
      <c r="L675" s="51">
        <f>SUM(L676:L680)-SUMIF(CE676:CE680, 1, L676:L680)</f>
        <v>18.410000000000004</v>
      </c>
    </row>
    <row r="676" spans="1:83" ht="15" x14ac:dyDescent="0.2">
      <c r="A676" s="42"/>
      <c r="B676" s="45"/>
      <c r="C676" s="42" t="s">
        <v>870</v>
      </c>
      <c r="D676" s="44" t="s">
        <v>565</v>
      </c>
      <c r="E676" s="50"/>
      <c r="F676" s="45"/>
      <c r="G676" s="45">
        <f>Source!V228</f>
        <v>1.6199999999999999E-2</v>
      </c>
      <c r="H676" s="45"/>
      <c r="I676" s="45"/>
      <c r="J676" s="45"/>
      <c r="K676" s="45"/>
      <c r="L676" s="51">
        <f>SUMIF(CE677:CE680, 1, L677:L680)</f>
        <v>13.71</v>
      </c>
      <c r="CE676">
        <v>1</v>
      </c>
    </row>
    <row r="677" spans="1:83" ht="28.5" x14ac:dyDescent="0.2">
      <c r="A677" s="43"/>
      <c r="B677" s="43" t="s">
        <v>662</v>
      </c>
      <c r="C677" s="43" t="s">
        <v>664</v>
      </c>
      <c r="D677" s="44" t="s">
        <v>571</v>
      </c>
      <c r="E677" s="45">
        <v>0.03</v>
      </c>
      <c r="F677" s="45">
        <f>ROUND((0.35+1),7)</f>
        <v>1.35</v>
      </c>
      <c r="G677" s="45">
        <f>SmtRes!CX162</f>
        <v>8.0999999999999996E-3</v>
      </c>
      <c r="H677" s="47"/>
      <c r="I677" s="46"/>
      <c r="J677" s="47">
        <f>SmtRes!CZ162</f>
        <v>1629.55</v>
      </c>
      <c r="K677" s="46"/>
      <c r="L677" s="47">
        <f>SmtRes!DG162</f>
        <v>13.2</v>
      </c>
    </row>
    <row r="678" spans="1:83" ht="28.5" x14ac:dyDescent="0.2">
      <c r="A678" s="43"/>
      <c r="B678" s="43" t="s">
        <v>661</v>
      </c>
      <c r="C678" s="43" t="s">
        <v>956</v>
      </c>
      <c r="D678" s="44" t="s">
        <v>565</v>
      </c>
      <c r="E678" s="45">
        <f>SmtRes!DO162*SmtRes!AT162</f>
        <v>0.03</v>
      </c>
      <c r="F678" s="45">
        <f>ROUND((0.35+1),7)</f>
        <v>1.35</v>
      </c>
      <c r="G678" s="45">
        <f>ROUND(E678*F678*G671, 7)</f>
        <v>8.0999999999999996E-3</v>
      </c>
      <c r="H678" s="47"/>
      <c r="I678" s="46"/>
      <c r="J678" s="47">
        <f>ROUND(SmtRes!AG162/SmtRes!DO162, 2)</f>
        <v>969.91</v>
      </c>
      <c r="K678" s="46"/>
      <c r="L678" s="47">
        <f>SmtRes!DH162</f>
        <v>7.86</v>
      </c>
      <c r="CE678">
        <v>1</v>
      </c>
    </row>
    <row r="679" spans="1:83" ht="28.5" x14ac:dyDescent="0.2">
      <c r="A679" s="43"/>
      <c r="B679" s="43" t="s">
        <v>568</v>
      </c>
      <c r="C679" s="43" t="s">
        <v>570</v>
      </c>
      <c r="D679" s="44" t="s">
        <v>571</v>
      </c>
      <c r="E679" s="45">
        <v>0.03</v>
      </c>
      <c r="F679" s="45">
        <f>ROUND((0.35+1),7)</f>
        <v>1.35</v>
      </c>
      <c r="G679" s="45">
        <f>SmtRes!CX163</f>
        <v>8.0999999999999996E-3</v>
      </c>
      <c r="H679" s="47"/>
      <c r="I679" s="46"/>
      <c r="J679" s="47">
        <f>SmtRes!CZ163</f>
        <v>643.29</v>
      </c>
      <c r="K679" s="46"/>
      <c r="L679" s="47">
        <f>SmtRes!DG163</f>
        <v>5.21</v>
      </c>
    </row>
    <row r="680" spans="1:83" ht="28.5" x14ac:dyDescent="0.2">
      <c r="A680" s="43"/>
      <c r="B680" s="43" t="s">
        <v>572</v>
      </c>
      <c r="C680" s="43" t="s">
        <v>869</v>
      </c>
      <c r="D680" s="44" t="s">
        <v>565</v>
      </c>
      <c r="E680" s="45">
        <f>SmtRes!DO163*SmtRes!AT163</f>
        <v>0.03</v>
      </c>
      <c r="F680" s="45">
        <f>ROUND((0.35+1),7)</f>
        <v>1.35</v>
      </c>
      <c r="G680" s="45">
        <f>ROUND(E680*F680*G671, 7)</f>
        <v>8.0999999999999996E-3</v>
      </c>
      <c r="H680" s="47"/>
      <c r="I680" s="46"/>
      <c r="J680" s="47">
        <f>ROUND(SmtRes!AG163/SmtRes!DO163, 2)</f>
        <v>722.05</v>
      </c>
      <c r="K680" s="46"/>
      <c r="L680" s="47">
        <f>SmtRes!DH163</f>
        <v>5.85</v>
      </c>
      <c r="CE680">
        <v>1</v>
      </c>
    </row>
    <row r="681" spans="1:83" ht="15" x14ac:dyDescent="0.2">
      <c r="A681" s="42"/>
      <c r="B681" s="45">
        <v>4</v>
      </c>
      <c r="C681" s="42" t="s">
        <v>871</v>
      </c>
      <c r="D681" s="44"/>
      <c r="E681" s="50"/>
      <c r="F681" s="45"/>
      <c r="G681" s="45"/>
      <c r="H681" s="45"/>
      <c r="I681" s="45"/>
      <c r="J681" s="45"/>
      <c r="K681" s="45"/>
      <c r="L681" s="51">
        <f>SUM(L682:L686)-SUMIF(CE682:CE686, 1, L682:L686)</f>
        <v>62.53</v>
      </c>
    </row>
    <row r="682" spans="1:83" ht="71.25" x14ac:dyDescent="0.2">
      <c r="A682" s="43"/>
      <c r="B682" s="43" t="s">
        <v>697</v>
      </c>
      <c r="C682" s="43" t="s">
        <v>699</v>
      </c>
      <c r="D682" s="44" t="s">
        <v>194</v>
      </c>
      <c r="E682" s="45">
        <v>26.67</v>
      </c>
      <c r="F682" s="45"/>
      <c r="G682" s="45">
        <f>SmtRes!CX164</f>
        <v>5.3339999999999996</v>
      </c>
      <c r="H682" s="47">
        <f>SmtRes!CZ164</f>
        <v>5.87</v>
      </c>
      <c r="I682" s="46">
        <f>SmtRes!AI164</f>
        <v>0.88</v>
      </c>
      <c r="J682" s="47">
        <f>ROUND(H682*I682, 2)</f>
        <v>5.17</v>
      </c>
      <c r="K682" s="46"/>
      <c r="L682" s="47">
        <f>SmtRes!DF164</f>
        <v>27.58</v>
      </c>
    </row>
    <row r="683" spans="1:83" ht="14.25" x14ac:dyDescent="0.2">
      <c r="A683" s="43"/>
      <c r="B683" s="43" t="s">
        <v>729</v>
      </c>
      <c r="C683" s="43" t="s">
        <v>731</v>
      </c>
      <c r="D683" s="44" t="s">
        <v>47</v>
      </c>
      <c r="E683" s="45">
        <v>1.0499999999999999E-3</v>
      </c>
      <c r="F683" s="45"/>
      <c r="G683" s="45">
        <f>SmtRes!CX165</f>
        <v>2.1000000000000001E-4</v>
      </c>
      <c r="H683" s="47">
        <f>SmtRes!CZ165</f>
        <v>43821.53</v>
      </c>
      <c r="I683" s="46">
        <f>SmtRes!AI165</f>
        <v>1.33</v>
      </c>
      <c r="J683" s="47">
        <f>ROUND(H683*I683, 2)</f>
        <v>58282.63</v>
      </c>
      <c r="K683" s="46"/>
      <c r="L683" s="47">
        <f>SmtRes!DF165</f>
        <v>12.24</v>
      </c>
    </row>
    <row r="684" spans="1:83" ht="28.5" x14ac:dyDescent="0.2">
      <c r="A684" s="43"/>
      <c r="B684" s="43" t="s">
        <v>732</v>
      </c>
      <c r="C684" s="43" t="s">
        <v>734</v>
      </c>
      <c r="D684" s="44" t="s">
        <v>89</v>
      </c>
      <c r="E684" s="45">
        <v>0.02</v>
      </c>
      <c r="F684" s="45"/>
      <c r="G684" s="45">
        <f>SmtRes!CX166</f>
        <v>4.0000000000000001E-3</v>
      </c>
      <c r="H684" s="47">
        <f>SmtRes!CZ166</f>
        <v>79.88</v>
      </c>
      <c r="I684" s="46">
        <f>SmtRes!AI166</f>
        <v>1.4</v>
      </c>
      <c r="J684" s="47">
        <f>ROUND(H684*I684, 2)</f>
        <v>111.83</v>
      </c>
      <c r="K684" s="46"/>
      <c r="L684" s="47">
        <f>SmtRes!DF166</f>
        <v>0.45</v>
      </c>
    </row>
    <row r="685" spans="1:83" ht="14.25" x14ac:dyDescent="0.2">
      <c r="A685" s="43"/>
      <c r="B685" s="43" t="s">
        <v>735</v>
      </c>
      <c r="C685" s="43" t="s">
        <v>737</v>
      </c>
      <c r="D685" s="44" t="s">
        <v>281</v>
      </c>
      <c r="E685" s="45">
        <v>0.05</v>
      </c>
      <c r="F685" s="45"/>
      <c r="G685" s="45">
        <f>SmtRes!CX167</f>
        <v>0.01</v>
      </c>
      <c r="H685" s="47">
        <f>SmtRes!CZ167</f>
        <v>1239.94</v>
      </c>
      <c r="I685" s="46">
        <f>SmtRes!AI167</f>
        <v>1.23</v>
      </c>
      <c r="J685" s="47">
        <f>ROUND(H685*I685, 2)</f>
        <v>1525.13</v>
      </c>
      <c r="K685" s="46"/>
      <c r="L685" s="47">
        <f>SmtRes!DF167</f>
        <v>15.25</v>
      </c>
    </row>
    <row r="686" spans="1:83" ht="28.5" x14ac:dyDescent="0.2">
      <c r="A686" s="43"/>
      <c r="B686" s="43" t="s">
        <v>738</v>
      </c>
      <c r="C686" s="52" t="s">
        <v>740</v>
      </c>
      <c r="D686" s="53" t="s">
        <v>328</v>
      </c>
      <c r="E686" s="54">
        <v>1.2200000000000001E-2</v>
      </c>
      <c r="F686" s="54"/>
      <c r="G686" s="54">
        <f>SmtRes!CX168</f>
        <v>2.4399999999999999E-3</v>
      </c>
      <c r="H686" s="55">
        <f>SmtRes!CZ168</f>
        <v>2316.7800000000002</v>
      </c>
      <c r="I686" s="56">
        <f>SmtRes!AI168</f>
        <v>1.24</v>
      </c>
      <c r="J686" s="55">
        <f>ROUND(H686*I686, 2)</f>
        <v>2872.81</v>
      </c>
      <c r="K686" s="56"/>
      <c r="L686" s="55">
        <f>SmtRes!DF168</f>
        <v>7.01</v>
      </c>
    </row>
    <row r="687" spans="1:83" ht="15" x14ac:dyDescent="0.2">
      <c r="A687" s="43"/>
      <c r="B687" s="43"/>
      <c r="C687" s="58" t="s">
        <v>872</v>
      </c>
      <c r="D687" s="44"/>
      <c r="E687" s="45"/>
      <c r="F687" s="45"/>
      <c r="G687" s="45"/>
      <c r="H687" s="47"/>
      <c r="I687" s="46"/>
      <c r="J687" s="47"/>
      <c r="K687" s="46"/>
      <c r="L687" s="47">
        <f>L673+L675+L676+L681</f>
        <v>1293.45</v>
      </c>
    </row>
    <row r="688" spans="1:83" ht="28.5" x14ac:dyDescent="0.2">
      <c r="A688" s="41" t="s">
        <v>996</v>
      </c>
      <c r="B688" s="43" t="str">
        <f>Source!F229</f>
        <v>21.1.06.09-0152</v>
      </c>
      <c r="C688" s="43" t="str">
        <f>Source!G229</f>
        <v>Кабель силовой с медными жилами ВВГнг(A)-LS 3х2,5ок(N, PE)-660</v>
      </c>
      <c r="D688" s="44" t="str">
        <f>Source!H229</f>
        <v>1000 м</v>
      </c>
      <c r="E688" s="45">
        <f>SmtRes!AT169</f>
        <v>0.1</v>
      </c>
      <c r="F688" s="45"/>
      <c r="G688" s="45">
        <f>Source!I229</f>
        <v>0.02</v>
      </c>
      <c r="H688" s="47"/>
      <c r="I688" s="46"/>
      <c r="J688" s="47">
        <f>Source!AK229</f>
        <v>70449.91</v>
      </c>
      <c r="K688" s="46"/>
      <c r="L688" s="47">
        <f>Source!P229</f>
        <v>1409</v>
      </c>
      <c r="AD688">
        <f>ROUND((Source!AT229/100)*((ROUND(ROUND(Source!AO229,2)*Source!I229, 2)+ROUND(ROUND(Source!AN229,2)*Source!I229, 2))), 2)</f>
        <v>0</v>
      </c>
      <c r="AE688">
        <f>ROUND((Source!AU229/100)*((ROUND(ROUND(Source!AO229,2)*Source!I229, 2)+ROUND(ROUND(Source!AN229,2)*Source!I229, 2))), 2)</f>
        <v>0</v>
      </c>
      <c r="AN688">
        <f>L688</f>
        <v>1409</v>
      </c>
      <c r="AW688">
        <f>L688</f>
        <v>1409</v>
      </c>
      <c r="AZ688">
        <f>Source!X229</f>
        <v>0</v>
      </c>
      <c r="BA688">
        <f>Source!Y229</f>
        <v>0</v>
      </c>
      <c r="CD688">
        <v>2</v>
      </c>
    </row>
    <row r="689" spans="1:83" ht="57" x14ac:dyDescent="0.2">
      <c r="A689" s="41" t="s">
        <v>997</v>
      </c>
      <c r="B689" s="43" t="str">
        <f>Source!F230</f>
        <v>421/пр_2020_п.75_пп.а</v>
      </c>
      <c r="C689" s="43" t="str">
        <f>Source!G230</f>
        <v>Сметная стоимость вспомогательных ненормируемых материальных ресурсов, не учтенная в сметной норме, 2%</v>
      </c>
      <c r="D689" s="44" t="str">
        <f>Source!H230</f>
        <v>%</v>
      </c>
      <c r="E689" s="45">
        <f>SmtRes!AT170</f>
        <v>2</v>
      </c>
      <c r="F689" s="45"/>
      <c r="G689" s="45">
        <f>Source!I230</f>
        <v>2</v>
      </c>
      <c r="H689" s="47"/>
      <c r="I689" s="46"/>
      <c r="J689" s="47"/>
      <c r="K689" s="46"/>
      <c r="L689" s="47">
        <f>Source!P230</f>
        <v>17.760000000000002</v>
      </c>
      <c r="AD689">
        <f>ROUND((Source!AT230/100)*((ROUND(0*Source!I230, 2)+ROUND(0*Source!I230, 2))), 2)</f>
        <v>0</v>
      </c>
      <c r="AE689">
        <f>ROUND((Source!AU230/100)*((ROUND(0*Source!I230, 2)+ROUND(0*Source!I230, 2))), 2)</f>
        <v>0</v>
      </c>
      <c r="AN689">
        <f>L689</f>
        <v>17.760000000000002</v>
      </c>
      <c r="AW689">
        <f>L689</f>
        <v>17.760000000000002</v>
      </c>
      <c r="AZ689">
        <f>Source!X230</f>
        <v>0</v>
      </c>
      <c r="BA689">
        <f>Source!Y230</f>
        <v>0</v>
      </c>
      <c r="CD689">
        <v>2</v>
      </c>
    </row>
    <row r="690" spans="1:83" ht="14.25" x14ac:dyDescent="0.2">
      <c r="A690" s="43"/>
      <c r="B690" s="43"/>
      <c r="C690" s="43" t="s">
        <v>873</v>
      </c>
      <c r="D690" s="44"/>
      <c r="E690" s="45"/>
      <c r="F690" s="45"/>
      <c r="G690" s="45"/>
      <c r="H690" s="47"/>
      <c r="I690" s="46"/>
      <c r="J690" s="47"/>
      <c r="K690" s="46"/>
      <c r="L690" s="47">
        <f>SUM(AR671:AR693)+SUM(AS671:AS693)+SUM(AT671:AT693)+SUM(AU671:AU693)+SUM(AV671:AV693)</f>
        <v>1212.51</v>
      </c>
    </row>
    <row r="691" spans="1:83" ht="28.5" x14ac:dyDescent="0.2">
      <c r="A691" s="43"/>
      <c r="B691" s="43" t="s">
        <v>306</v>
      </c>
      <c r="C691" s="43" t="s">
        <v>976</v>
      </c>
      <c r="D691" s="44" t="s">
        <v>317</v>
      </c>
      <c r="E691" s="45">
        <f>Source!BZ228</f>
        <v>97</v>
      </c>
      <c r="F691" s="45"/>
      <c r="G691" s="45">
        <f>Source!AT228</f>
        <v>97</v>
      </c>
      <c r="H691" s="47"/>
      <c r="I691" s="46"/>
      <c r="J691" s="47"/>
      <c r="K691" s="46"/>
      <c r="L691" s="47">
        <f>SUM(AZ671:AZ693)</f>
        <v>1176.1300000000001</v>
      </c>
    </row>
    <row r="692" spans="1:83" ht="28.5" x14ac:dyDescent="0.2">
      <c r="A692" s="52"/>
      <c r="B692" s="52" t="s">
        <v>307</v>
      </c>
      <c r="C692" s="52" t="s">
        <v>977</v>
      </c>
      <c r="D692" s="53" t="s">
        <v>317</v>
      </c>
      <c r="E692" s="54">
        <f>Source!CA228</f>
        <v>51</v>
      </c>
      <c r="F692" s="54"/>
      <c r="G692" s="54">
        <f>Source!AU228</f>
        <v>51</v>
      </c>
      <c r="H692" s="55"/>
      <c r="I692" s="56"/>
      <c r="J692" s="55"/>
      <c r="K692" s="56"/>
      <c r="L692" s="55">
        <f>SUM(BA671:BA693)</f>
        <v>618.38</v>
      </c>
    </row>
    <row r="693" spans="1:83" ht="15" x14ac:dyDescent="0.2">
      <c r="C693" s="104" t="s">
        <v>876</v>
      </c>
      <c r="D693" s="104"/>
      <c r="E693" s="104"/>
      <c r="F693" s="104"/>
      <c r="G693" s="104"/>
      <c r="H693" s="104"/>
      <c r="I693" s="105">
        <f>IF(E671&lt;&gt;0,K693/E671, 0)</f>
        <v>22573.599999999999</v>
      </c>
      <c r="J693" s="105"/>
      <c r="K693" s="105">
        <f>L673+L675+L681+L691+L692+L676+SUM(L688:L689)</f>
        <v>4514.72</v>
      </c>
      <c r="L693" s="105"/>
      <c r="AD693">
        <f>ROUND((Source!AT228/100)*((ROUND(SUMIF(SmtRes!AQ160:'SmtRes'!AQ170,"=1",SmtRes!AD160:'SmtRes'!AD170)*Source!I228, 2)+ROUND(SUMIF(SmtRes!AQ160:'SmtRes'!AQ170,"=1",SmtRes!AC160:'SmtRes'!AC170)*Source!I228, 2))), 2)</f>
        <v>465.18</v>
      </c>
      <c r="AE693">
        <f>ROUND((Source!AU228/100)*((ROUND(SUMIF(SmtRes!AQ160:'SmtRes'!AQ170,"=1",SmtRes!AD160:'SmtRes'!AD170)*Source!I228, 2)+ROUND(SUMIF(SmtRes!AQ160:'SmtRes'!AQ170,"=1",SmtRes!AC160:'SmtRes'!AC170)*Source!I228, 2))), 2)</f>
        <v>244.58</v>
      </c>
      <c r="AN693" s="57">
        <f>L673+L675+L681+L691+L692+L676</f>
        <v>3087.96</v>
      </c>
      <c r="AO693" s="57">
        <f>L675</f>
        <v>18.410000000000004</v>
      </c>
      <c r="AQ693" t="s">
        <v>877</v>
      </c>
      <c r="AR693" s="57">
        <f>L673</f>
        <v>1198.8</v>
      </c>
      <c r="AT693" s="57">
        <f>L676</f>
        <v>13.71</v>
      </c>
      <c r="AV693" t="s">
        <v>877</v>
      </c>
      <c r="AW693" s="57">
        <f>L681</f>
        <v>62.53</v>
      </c>
      <c r="AZ693">
        <f>Source!X228</f>
        <v>1176.1300000000001</v>
      </c>
      <c r="BA693">
        <f>Source!Y228</f>
        <v>618.38</v>
      </c>
      <c r="CD693">
        <v>2</v>
      </c>
    </row>
    <row r="694" spans="1:83" ht="28.5" x14ac:dyDescent="0.2">
      <c r="A694" s="41" t="s">
        <v>385</v>
      </c>
      <c r="B694" s="43" t="s">
        <v>975</v>
      </c>
      <c r="C694" s="43" t="str">
        <f>Source!G231</f>
        <v>Короба пластмассовые: шириной до 40 мм</v>
      </c>
      <c r="D694" s="44" t="str">
        <f>Source!H231</f>
        <v>100 м</v>
      </c>
      <c r="E694" s="45">
        <f>Source!K231</f>
        <v>0.25</v>
      </c>
      <c r="F694" s="45"/>
      <c r="G694" s="45">
        <f>Source!I231</f>
        <v>0.25</v>
      </c>
      <c r="H694" s="47"/>
      <c r="I694" s="46"/>
      <c r="J694" s="47"/>
      <c r="K694" s="46"/>
      <c r="L694" s="47"/>
    </row>
    <row r="695" spans="1:83" ht="25.5" x14ac:dyDescent="0.2">
      <c r="B695" s="48" t="s">
        <v>801</v>
      </c>
      <c r="C695" s="106" t="s">
        <v>864</v>
      </c>
      <c r="D695" s="106"/>
      <c r="E695" s="106"/>
      <c r="F695" s="106"/>
      <c r="G695" s="106"/>
      <c r="H695" s="106"/>
      <c r="I695" s="106"/>
      <c r="J695" s="106"/>
      <c r="K695" s="106"/>
      <c r="L695" s="106"/>
    </row>
    <row r="696" spans="1:83" ht="15" x14ac:dyDescent="0.2">
      <c r="A696" s="42"/>
      <c r="B696" s="45">
        <v>1</v>
      </c>
      <c r="C696" s="42" t="s">
        <v>867</v>
      </c>
      <c r="D696" s="44" t="s">
        <v>565</v>
      </c>
      <c r="E696" s="50"/>
      <c r="F696" s="45"/>
      <c r="G696" s="45">
        <f>Source!U231</f>
        <v>5.4978749999999996</v>
      </c>
      <c r="H696" s="45"/>
      <c r="I696" s="45"/>
      <c r="J696" s="45"/>
      <c r="K696" s="45"/>
      <c r="L696" s="51">
        <f>SUM(L697:L697)-SUMIF(CE697:CE697, 1, L697:L697)</f>
        <v>3925.26</v>
      </c>
    </row>
    <row r="697" spans="1:83" ht="14.25" x14ac:dyDescent="0.2">
      <c r="A697" s="43"/>
      <c r="B697" s="43" t="s">
        <v>690</v>
      </c>
      <c r="C697" s="43" t="s">
        <v>691</v>
      </c>
      <c r="D697" s="44" t="s">
        <v>565</v>
      </c>
      <c r="E697" s="45">
        <v>16.29</v>
      </c>
      <c r="F697" s="45">
        <f>ROUND((0.35+1),7)</f>
        <v>1.35</v>
      </c>
      <c r="G697" s="45">
        <f>SmtRes!CX171</f>
        <v>5.4978749999999996</v>
      </c>
      <c r="H697" s="47"/>
      <c r="I697" s="46"/>
      <c r="J697" s="47">
        <f>SmtRes!CZ171</f>
        <v>713.96</v>
      </c>
      <c r="K697" s="46"/>
      <c r="L697" s="47">
        <f>SmtRes!DI171</f>
        <v>3925.26</v>
      </c>
    </row>
    <row r="698" spans="1:83" ht="15" x14ac:dyDescent="0.2">
      <c r="A698" s="42"/>
      <c r="B698" s="45">
        <v>2</v>
      </c>
      <c r="C698" s="42" t="s">
        <v>868</v>
      </c>
      <c r="D698" s="44"/>
      <c r="E698" s="50"/>
      <c r="F698" s="45"/>
      <c r="G698" s="45"/>
      <c r="H698" s="45"/>
      <c r="I698" s="45"/>
      <c r="J698" s="45"/>
      <c r="K698" s="45"/>
      <c r="L698" s="51">
        <f>SUM(L699:L701)-SUMIF(CE699:CE701, 1, L699:L701)</f>
        <v>0.1899999999999995</v>
      </c>
    </row>
    <row r="699" spans="1:83" ht="15" x14ac:dyDescent="0.2">
      <c r="A699" s="42"/>
      <c r="B699" s="45"/>
      <c r="C699" s="42" t="s">
        <v>870</v>
      </c>
      <c r="D699" s="44" t="s">
        <v>565</v>
      </c>
      <c r="E699" s="50"/>
      <c r="F699" s="45"/>
      <c r="G699" s="45">
        <f>Source!V231</f>
        <v>3.375E-3</v>
      </c>
      <c r="H699" s="45"/>
      <c r="I699" s="45"/>
      <c r="J699" s="45"/>
      <c r="K699" s="45"/>
      <c r="L699" s="51">
        <f>SUMIF(CE700:CE701, 1, L700:L701)</f>
        <v>2.16</v>
      </c>
      <c r="CE699">
        <v>1</v>
      </c>
    </row>
    <row r="700" spans="1:83" ht="42.75" x14ac:dyDescent="0.2">
      <c r="A700" s="43"/>
      <c r="B700" s="43" t="s">
        <v>582</v>
      </c>
      <c r="C700" s="43" t="s">
        <v>584</v>
      </c>
      <c r="D700" s="44" t="s">
        <v>571</v>
      </c>
      <c r="E700" s="45">
        <v>0.01</v>
      </c>
      <c r="F700" s="45">
        <f>ROUND((0.35+1),7)</f>
        <v>1.35</v>
      </c>
      <c r="G700" s="45">
        <f>SmtRes!CX173</f>
        <v>3.375E-3</v>
      </c>
      <c r="H700" s="47">
        <f>SmtRes!CZ173</f>
        <v>37.32</v>
      </c>
      <c r="I700" s="46">
        <f>SmtRes!AJ173</f>
        <v>1.54</v>
      </c>
      <c r="J700" s="47">
        <f>ROUND(H700*I700, 2)</f>
        <v>57.47</v>
      </c>
      <c r="K700" s="46"/>
      <c r="L700" s="47">
        <f>SmtRes!DG173</f>
        <v>0.19</v>
      </c>
    </row>
    <row r="701" spans="1:83" ht="28.5" x14ac:dyDescent="0.2">
      <c r="A701" s="43"/>
      <c r="B701" s="43" t="s">
        <v>585</v>
      </c>
      <c r="C701" s="43" t="s">
        <v>880</v>
      </c>
      <c r="D701" s="44" t="s">
        <v>565</v>
      </c>
      <c r="E701" s="45">
        <f>SmtRes!DO173*SmtRes!AT173</f>
        <v>0.01</v>
      </c>
      <c r="F701" s="45">
        <f>ROUND((0.35+1),7)</f>
        <v>1.35</v>
      </c>
      <c r="G701" s="45">
        <f>ROUND(E701*F701*G694, 7)</f>
        <v>3.375E-3</v>
      </c>
      <c r="H701" s="47"/>
      <c r="I701" s="46"/>
      <c r="J701" s="47">
        <f>ROUND(SmtRes!AG173/SmtRes!DO173, 2)</f>
        <v>641.22</v>
      </c>
      <c r="K701" s="46"/>
      <c r="L701" s="47">
        <f>SmtRes!DH173</f>
        <v>2.16</v>
      </c>
      <c r="CE701">
        <v>1</v>
      </c>
    </row>
    <row r="702" spans="1:83" ht="15" x14ac:dyDescent="0.2">
      <c r="A702" s="42"/>
      <c r="B702" s="45">
        <v>4</v>
      </c>
      <c r="C702" s="42" t="s">
        <v>871</v>
      </c>
      <c r="D702" s="44"/>
      <c r="E702" s="50"/>
      <c r="F702" s="45"/>
      <c r="G702" s="45"/>
      <c r="H702" s="45"/>
      <c r="I702" s="45"/>
      <c r="J702" s="45"/>
      <c r="K702" s="45"/>
      <c r="L702" s="51">
        <f>SUM(L703:L705)-SUMIF(CE703:CE705, 1, L703:L705)</f>
        <v>59.959999999999994</v>
      </c>
    </row>
    <row r="703" spans="1:83" ht="14.25" x14ac:dyDescent="0.2">
      <c r="A703" s="43"/>
      <c r="B703" s="43" t="s">
        <v>573</v>
      </c>
      <c r="C703" s="43" t="s">
        <v>575</v>
      </c>
      <c r="D703" s="44" t="s">
        <v>576</v>
      </c>
      <c r="E703" s="45">
        <v>6.5663999999999998</v>
      </c>
      <c r="F703" s="45"/>
      <c r="G703" s="45">
        <f>SmtRes!CX174</f>
        <v>1.6415999999999999</v>
      </c>
      <c r="H703" s="47"/>
      <c r="I703" s="46"/>
      <c r="J703" s="47">
        <f>SmtRes!CZ174</f>
        <v>6.78</v>
      </c>
      <c r="K703" s="46"/>
      <c r="L703" s="47">
        <f>SmtRes!DF174</f>
        <v>11.13</v>
      </c>
    </row>
    <row r="704" spans="1:83" ht="28.5" x14ac:dyDescent="0.2">
      <c r="A704" s="43"/>
      <c r="B704" s="43" t="s">
        <v>600</v>
      </c>
      <c r="C704" s="43" t="s">
        <v>602</v>
      </c>
      <c r="D704" s="44" t="s">
        <v>328</v>
      </c>
      <c r="E704" s="45">
        <v>0.2</v>
      </c>
      <c r="F704" s="45"/>
      <c r="G704" s="45">
        <f>SmtRes!CX175</f>
        <v>0.05</v>
      </c>
      <c r="H704" s="47">
        <f>SmtRes!CZ175</f>
        <v>261.08999999999997</v>
      </c>
      <c r="I704" s="46">
        <f>SmtRes!AI175</f>
        <v>1.29</v>
      </c>
      <c r="J704" s="47">
        <f>ROUND(H704*I704, 2)</f>
        <v>336.81</v>
      </c>
      <c r="K704" s="46"/>
      <c r="L704" s="47">
        <f>SmtRes!DF175</f>
        <v>16.84</v>
      </c>
    </row>
    <row r="705" spans="1:83" ht="57" x14ac:dyDescent="0.2">
      <c r="A705" s="43"/>
      <c r="B705" s="43" t="s">
        <v>681</v>
      </c>
      <c r="C705" s="52" t="s">
        <v>683</v>
      </c>
      <c r="D705" s="53" t="s">
        <v>47</v>
      </c>
      <c r="E705" s="54">
        <v>1E-3</v>
      </c>
      <c r="F705" s="54"/>
      <c r="G705" s="54">
        <f>SmtRes!CX176</f>
        <v>2.5000000000000001E-4</v>
      </c>
      <c r="H705" s="55">
        <f>SmtRes!CZ176</f>
        <v>99190.96</v>
      </c>
      <c r="I705" s="56">
        <f>SmtRes!AI176</f>
        <v>1.29</v>
      </c>
      <c r="J705" s="55">
        <f>ROUND(H705*I705, 2)</f>
        <v>127956.34</v>
      </c>
      <c r="K705" s="56"/>
      <c r="L705" s="55">
        <f>SmtRes!DF176</f>
        <v>31.99</v>
      </c>
    </row>
    <row r="706" spans="1:83" ht="15" x14ac:dyDescent="0.2">
      <c r="A706" s="43"/>
      <c r="B706" s="43"/>
      <c r="C706" s="58" t="s">
        <v>872</v>
      </c>
      <c r="D706" s="44"/>
      <c r="E706" s="45"/>
      <c r="F706" s="45"/>
      <c r="G706" s="45"/>
      <c r="H706" s="47"/>
      <c r="I706" s="46"/>
      <c r="J706" s="47"/>
      <c r="K706" s="46"/>
      <c r="L706" s="47">
        <f>L696+L698+L699+L702</f>
        <v>3987.57</v>
      </c>
    </row>
    <row r="707" spans="1:83" ht="28.5" x14ac:dyDescent="0.2">
      <c r="A707" s="41" t="s">
        <v>998</v>
      </c>
      <c r="B707" s="43" t="str">
        <f>Source!F232</f>
        <v>20.2.05.04-0055</v>
      </c>
      <c r="C707" s="43" t="str">
        <f>Source!G232</f>
        <v>Короб кабельный (кабель-канал) ПВХ с крышкой, размеры 25х16 мм</v>
      </c>
      <c r="D707" s="44" t="str">
        <f>Source!H232</f>
        <v>100 м</v>
      </c>
      <c r="E707" s="45">
        <f>SmtRes!AT177</f>
        <v>1</v>
      </c>
      <c r="F707" s="45"/>
      <c r="G707" s="45">
        <f>Source!I232</f>
        <v>0.25</v>
      </c>
      <c r="H707" s="47">
        <f>Source!AL232+Source!AO232+Source!AM232+Source!AN232</f>
        <v>3891.19</v>
      </c>
      <c r="I707" s="46">
        <f>IF(Source!BC232&lt;&gt; 0, Source!BC232, 1)</f>
        <v>1.24</v>
      </c>
      <c r="J707" s="47">
        <f>ROUND(H707*I707, 2)</f>
        <v>4825.08</v>
      </c>
      <c r="K707" s="46"/>
      <c r="L707" s="47">
        <f>Source!P232</f>
        <v>1206.27</v>
      </c>
      <c r="AD707">
        <f>ROUND((Source!AT232/100)*((ROUND(ROUND(Source!AO232,2)*Source!I232, 2)+ROUND(ROUND(Source!AN232,2)*Source!I232, 2))), 2)</f>
        <v>0</v>
      </c>
      <c r="AE707">
        <f>ROUND((Source!AU232/100)*((ROUND(ROUND(Source!AO232,2)*Source!I232, 2)+ROUND(ROUND(Source!AN232,2)*Source!I232, 2))), 2)</f>
        <v>0</v>
      </c>
      <c r="AN707">
        <f>L707</f>
        <v>1206.27</v>
      </c>
      <c r="AW707">
        <f>L707</f>
        <v>1206.27</v>
      </c>
      <c r="AZ707">
        <f>Source!X232</f>
        <v>0</v>
      </c>
      <c r="BA707">
        <f>Source!Y232</f>
        <v>0</v>
      </c>
      <c r="CD707">
        <v>2</v>
      </c>
    </row>
    <row r="708" spans="1:83" ht="57" x14ac:dyDescent="0.2">
      <c r="A708" s="41" t="s">
        <v>999</v>
      </c>
      <c r="B708" s="43" t="str">
        <f>Source!F233</f>
        <v>421/пр_2020_п.75_пп.а</v>
      </c>
      <c r="C708" s="43" t="str">
        <f>Source!G233</f>
        <v>Сметная стоимость вспомогательных ненормируемых материальных ресурсов, не учтенная в сметной норме, 2%</v>
      </c>
      <c r="D708" s="44" t="str">
        <f>Source!H233</f>
        <v>%</v>
      </c>
      <c r="E708" s="45">
        <f>SmtRes!AT178</f>
        <v>2</v>
      </c>
      <c r="F708" s="45"/>
      <c r="G708" s="45">
        <f>Source!I233</f>
        <v>2</v>
      </c>
      <c r="H708" s="47"/>
      <c r="I708" s="46"/>
      <c r="J708" s="47"/>
      <c r="K708" s="46"/>
      <c r="L708" s="47">
        <f>Source!P233</f>
        <v>58.15</v>
      </c>
      <c r="AD708">
        <f>ROUND((Source!AT233/100)*((ROUND(0*Source!I233, 2)+ROUND(0*Source!I233, 2))), 2)</f>
        <v>0</v>
      </c>
      <c r="AE708">
        <f>ROUND((Source!AU233/100)*((ROUND(0*Source!I233, 2)+ROUND(0*Source!I233, 2))), 2)</f>
        <v>0</v>
      </c>
      <c r="AN708">
        <f>L708</f>
        <v>58.15</v>
      </c>
      <c r="AW708">
        <f>L708</f>
        <v>58.15</v>
      </c>
      <c r="AZ708">
        <f>Source!X233</f>
        <v>0</v>
      </c>
      <c r="BA708">
        <f>Source!Y233</f>
        <v>0</v>
      </c>
      <c r="CD708">
        <v>2</v>
      </c>
    </row>
    <row r="709" spans="1:83" ht="14.25" x14ac:dyDescent="0.2">
      <c r="A709" s="43"/>
      <c r="B709" s="43"/>
      <c r="C709" s="43" t="s">
        <v>873</v>
      </c>
      <c r="D709" s="44"/>
      <c r="E709" s="45"/>
      <c r="F709" s="45"/>
      <c r="G709" s="45"/>
      <c r="H709" s="47"/>
      <c r="I709" s="46"/>
      <c r="J709" s="47"/>
      <c r="K709" s="46"/>
      <c r="L709" s="47">
        <f>SUM(AR694:AR712)+SUM(AS694:AS712)+SUM(AT694:AT712)+SUM(AU694:AU712)+SUM(AV694:AV712)</f>
        <v>3927.42</v>
      </c>
    </row>
    <row r="710" spans="1:83" ht="28.5" x14ac:dyDescent="0.2">
      <c r="A710" s="43"/>
      <c r="B710" s="43" t="s">
        <v>306</v>
      </c>
      <c r="C710" s="43" t="s">
        <v>976</v>
      </c>
      <c r="D710" s="44" t="s">
        <v>317</v>
      </c>
      <c r="E710" s="45">
        <f>Source!BZ231</f>
        <v>97</v>
      </c>
      <c r="F710" s="45"/>
      <c r="G710" s="45">
        <f>Source!AT231</f>
        <v>97</v>
      </c>
      <c r="H710" s="47"/>
      <c r="I710" s="46"/>
      <c r="J710" s="47"/>
      <c r="K710" s="46"/>
      <c r="L710" s="47">
        <f>SUM(AZ694:AZ712)</f>
        <v>3809.6</v>
      </c>
    </row>
    <row r="711" spans="1:83" ht="28.5" x14ac:dyDescent="0.2">
      <c r="A711" s="52"/>
      <c r="B711" s="52" t="s">
        <v>307</v>
      </c>
      <c r="C711" s="52" t="s">
        <v>977</v>
      </c>
      <c r="D711" s="53" t="s">
        <v>317</v>
      </c>
      <c r="E711" s="54">
        <f>Source!CA231</f>
        <v>51</v>
      </c>
      <c r="F711" s="54"/>
      <c r="G711" s="54">
        <f>Source!AU231</f>
        <v>51</v>
      </c>
      <c r="H711" s="55"/>
      <c r="I711" s="56"/>
      <c r="J711" s="55"/>
      <c r="K711" s="56"/>
      <c r="L711" s="55">
        <f>SUM(BA694:BA712)</f>
        <v>2002.98</v>
      </c>
    </row>
    <row r="712" spans="1:83" ht="15" x14ac:dyDescent="0.2">
      <c r="C712" s="104" t="s">
        <v>876</v>
      </c>
      <c r="D712" s="104"/>
      <c r="E712" s="104"/>
      <c r="F712" s="104"/>
      <c r="G712" s="104"/>
      <c r="H712" s="104"/>
      <c r="I712" s="105">
        <f>IF(E694&lt;&gt;0,K712/E694, 0)</f>
        <v>44258.28</v>
      </c>
      <c r="J712" s="105"/>
      <c r="K712" s="105">
        <f>L696+L698+L702+L710+L711+L699+SUM(L707:L708)</f>
        <v>11064.57</v>
      </c>
      <c r="L712" s="105"/>
      <c r="AD712">
        <f>ROUND((Source!AT231/100)*((ROUND(SUMIF(SmtRes!AQ171:'SmtRes'!AQ178,"=1",SmtRes!AD171:'SmtRes'!AD178)*Source!I231, 2)+ROUND(SUMIF(SmtRes!AQ171:'SmtRes'!AQ178,"=1",SmtRes!AC171:'SmtRes'!AC178)*Source!I231, 2))), 2)</f>
        <v>328.64</v>
      </c>
      <c r="AE712">
        <f>ROUND((Source!AU231/100)*((ROUND(SUMIF(SmtRes!AQ171:'SmtRes'!AQ178,"=1",SmtRes!AD171:'SmtRes'!AD178)*Source!I231, 2)+ROUND(SUMIF(SmtRes!AQ171:'SmtRes'!AQ178,"=1",SmtRes!AC171:'SmtRes'!AC178)*Source!I231, 2))), 2)</f>
        <v>172.79</v>
      </c>
      <c r="AN712" s="57">
        <f>L696+L698+L702+L710+L711+L699</f>
        <v>9800.15</v>
      </c>
      <c r="AO712" s="57">
        <f>L698</f>
        <v>0.1899999999999995</v>
      </c>
      <c r="AQ712" t="s">
        <v>877</v>
      </c>
      <c r="AR712" s="57">
        <f>L696</f>
        <v>3925.26</v>
      </c>
      <c r="AT712" s="57">
        <f>L699</f>
        <v>2.16</v>
      </c>
      <c r="AV712" t="s">
        <v>877</v>
      </c>
      <c r="AW712" s="57">
        <f>L702</f>
        <v>59.959999999999994</v>
      </c>
      <c r="AZ712">
        <f>Source!X231</f>
        <v>3809.6</v>
      </c>
      <c r="BA712">
        <f>Source!Y231</f>
        <v>2002.98</v>
      </c>
      <c r="CD712">
        <v>2</v>
      </c>
    </row>
    <row r="713" spans="1:83" ht="28.5" x14ac:dyDescent="0.2">
      <c r="A713" s="41" t="s">
        <v>392</v>
      </c>
      <c r="B713" s="43" t="s">
        <v>1000</v>
      </c>
      <c r="C713" s="43" t="str">
        <f>Source!G234</f>
        <v>Короба пластмассовые: шириной до 120 мм</v>
      </c>
      <c r="D713" s="44" t="str">
        <f>Source!H234</f>
        <v>100 м</v>
      </c>
      <c r="E713" s="45">
        <f>Source!K234</f>
        <v>0.1</v>
      </c>
      <c r="F713" s="45"/>
      <c r="G713" s="45">
        <f>Source!I234</f>
        <v>0.1</v>
      </c>
      <c r="H713" s="47"/>
      <c r="I713" s="46"/>
      <c r="J713" s="47"/>
      <c r="K713" s="46"/>
      <c r="L713" s="47"/>
    </row>
    <row r="714" spans="1:83" ht="25.5" x14ac:dyDescent="0.2">
      <c r="B714" s="48" t="s">
        <v>801</v>
      </c>
      <c r="C714" s="106" t="s">
        <v>864</v>
      </c>
      <c r="D714" s="106"/>
      <c r="E714" s="106"/>
      <c r="F714" s="106"/>
      <c r="G714" s="106"/>
      <c r="H714" s="106"/>
      <c r="I714" s="106"/>
      <c r="J714" s="106"/>
      <c r="K714" s="106"/>
      <c r="L714" s="106"/>
    </row>
    <row r="715" spans="1:83" ht="15" x14ac:dyDescent="0.2">
      <c r="A715" s="42"/>
      <c r="B715" s="45">
        <v>1</v>
      </c>
      <c r="C715" s="42" t="s">
        <v>867</v>
      </c>
      <c r="D715" s="44" t="s">
        <v>565</v>
      </c>
      <c r="E715" s="50"/>
      <c r="F715" s="45"/>
      <c r="G715" s="45">
        <f>Source!U234</f>
        <v>2.7445499999999998</v>
      </c>
      <c r="H715" s="45"/>
      <c r="I715" s="45"/>
      <c r="J715" s="45"/>
      <c r="K715" s="45"/>
      <c r="L715" s="51">
        <f>SUM(L716:L716)-SUMIF(CE716:CE716, 1, L716:L716)</f>
        <v>1959.5</v>
      </c>
    </row>
    <row r="716" spans="1:83" ht="14.25" x14ac:dyDescent="0.2">
      <c r="A716" s="43"/>
      <c r="B716" s="43" t="s">
        <v>690</v>
      </c>
      <c r="C716" s="43" t="s">
        <v>691</v>
      </c>
      <c r="D716" s="44" t="s">
        <v>565</v>
      </c>
      <c r="E716" s="45">
        <v>20.329999999999998</v>
      </c>
      <c r="F716" s="45">
        <f>ROUND((0.35+1),7)</f>
        <v>1.35</v>
      </c>
      <c r="G716" s="45">
        <f>SmtRes!CX179</f>
        <v>2.7445499999999998</v>
      </c>
      <c r="H716" s="47"/>
      <c r="I716" s="46"/>
      <c r="J716" s="47">
        <f>SmtRes!CZ179</f>
        <v>713.96</v>
      </c>
      <c r="K716" s="46"/>
      <c r="L716" s="47">
        <f>SmtRes!DI179</f>
        <v>1959.5</v>
      </c>
    </row>
    <row r="717" spans="1:83" ht="15" x14ac:dyDescent="0.2">
      <c r="A717" s="42"/>
      <c r="B717" s="45">
        <v>2</v>
      </c>
      <c r="C717" s="42" t="s">
        <v>868</v>
      </c>
      <c r="D717" s="44"/>
      <c r="E717" s="50"/>
      <c r="F717" s="45"/>
      <c r="G717" s="45"/>
      <c r="H717" s="45"/>
      <c r="I717" s="45"/>
      <c r="J717" s="45"/>
      <c r="K717" s="45"/>
      <c r="L717" s="51">
        <f>SUM(L718:L720)-SUMIF(CE718:CE720, 1, L718:L720)</f>
        <v>7.9999999999999849E-2</v>
      </c>
    </row>
    <row r="718" spans="1:83" ht="15" x14ac:dyDescent="0.2">
      <c r="A718" s="42"/>
      <c r="B718" s="45"/>
      <c r="C718" s="42" t="s">
        <v>870</v>
      </c>
      <c r="D718" s="44" t="s">
        <v>565</v>
      </c>
      <c r="E718" s="50"/>
      <c r="F718" s="45"/>
      <c r="G718" s="45">
        <f>Source!V234</f>
        <v>1.3500000000000001E-3</v>
      </c>
      <c r="H718" s="45"/>
      <c r="I718" s="45"/>
      <c r="J718" s="45"/>
      <c r="K718" s="45"/>
      <c r="L718" s="51">
        <f>SUMIF(CE719:CE720, 1, L719:L720)</f>
        <v>0.87</v>
      </c>
      <c r="CE718">
        <v>1</v>
      </c>
    </row>
    <row r="719" spans="1:83" ht="42.75" x14ac:dyDescent="0.2">
      <c r="A719" s="43"/>
      <c r="B719" s="43" t="s">
        <v>582</v>
      </c>
      <c r="C719" s="43" t="s">
        <v>584</v>
      </c>
      <c r="D719" s="44" t="s">
        <v>571</v>
      </c>
      <c r="E719" s="45">
        <v>0.01</v>
      </c>
      <c r="F719" s="45">
        <f>ROUND((0.35+1),7)</f>
        <v>1.35</v>
      </c>
      <c r="G719" s="45">
        <f>SmtRes!CX181</f>
        <v>1.3500000000000001E-3</v>
      </c>
      <c r="H719" s="47">
        <f>SmtRes!CZ181</f>
        <v>37.32</v>
      </c>
      <c r="I719" s="46">
        <f>SmtRes!AJ181</f>
        <v>1.54</v>
      </c>
      <c r="J719" s="47">
        <f>ROUND(H719*I719, 2)</f>
        <v>57.47</v>
      </c>
      <c r="K719" s="46"/>
      <c r="L719" s="47">
        <f>SmtRes!DG181</f>
        <v>0.08</v>
      </c>
    </row>
    <row r="720" spans="1:83" ht="28.5" x14ac:dyDescent="0.2">
      <c r="A720" s="43"/>
      <c r="B720" s="43" t="s">
        <v>585</v>
      </c>
      <c r="C720" s="43" t="s">
        <v>880</v>
      </c>
      <c r="D720" s="44" t="s">
        <v>565</v>
      </c>
      <c r="E720" s="45">
        <f>SmtRes!DO181*SmtRes!AT181</f>
        <v>0.01</v>
      </c>
      <c r="F720" s="45">
        <f>ROUND((0.35+1),7)</f>
        <v>1.35</v>
      </c>
      <c r="G720" s="45">
        <f>ROUND(E720*F720*G713, 7)</f>
        <v>1.3500000000000001E-3</v>
      </c>
      <c r="H720" s="47"/>
      <c r="I720" s="46"/>
      <c r="J720" s="47">
        <f>ROUND(SmtRes!AG181/SmtRes!DO181, 2)</f>
        <v>641.22</v>
      </c>
      <c r="K720" s="46"/>
      <c r="L720" s="47">
        <f>SmtRes!DH181</f>
        <v>0.87</v>
      </c>
      <c r="CE720">
        <v>1</v>
      </c>
    </row>
    <row r="721" spans="1:82" ht="15" x14ac:dyDescent="0.2">
      <c r="A721" s="42"/>
      <c r="B721" s="45">
        <v>4</v>
      </c>
      <c r="C721" s="42" t="s">
        <v>871</v>
      </c>
      <c r="D721" s="44"/>
      <c r="E721" s="50"/>
      <c r="F721" s="45"/>
      <c r="G721" s="45"/>
      <c r="H721" s="45"/>
      <c r="I721" s="45"/>
      <c r="J721" s="45"/>
      <c r="K721" s="45"/>
      <c r="L721" s="51">
        <f>SUM(L722:L724)-SUMIF(CE722:CE724, 1, L722:L724)</f>
        <v>36.97</v>
      </c>
    </row>
    <row r="722" spans="1:82" ht="14.25" x14ac:dyDescent="0.2">
      <c r="A722" s="43"/>
      <c r="B722" s="43" t="s">
        <v>573</v>
      </c>
      <c r="C722" s="43" t="s">
        <v>575</v>
      </c>
      <c r="D722" s="44" t="s">
        <v>576</v>
      </c>
      <c r="E722" s="45">
        <v>8.2403999999999993</v>
      </c>
      <c r="F722" s="45"/>
      <c r="G722" s="45">
        <f>SmtRes!CX182</f>
        <v>0.82403999999999999</v>
      </c>
      <c r="H722" s="47"/>
      <c r="I722" s="46"/>
      <c r="J722" s="47">
        <f>SmtRes!CZ182</f>
        <v>6.78</v>
      </c>
      <c r="K722" s="46"/>
      <c r="L722" s="47">
        <f>SmtRes!DF182</f>
        <v>5.59</v>
      </c>
    </row>
    <row r="723" spans="1:82" ht="28.5" x14ac:dyDescent="0.2">
      <c r="A723" s="43"/>
      <c r="B723" s="43" t="s">
        <v>600</v>
      </c>
      <c r="C723" s="43" t="s">
        <v>602</v>
      </c>
      <c r="D723" s="44" t="s">
        <v>328</v>
      </c>
      <c r="E723" s="45">
        <v>0.4</v>
      </c>
      <c r="F723" s="45"/>
      <c r="G723" s="45">
        <f>SmtRes!CX183</f>
        <v>0.04</v>
      </c>
      <c r="H723" s="47">
        <f>SmtRes!CZ183</f>
        <v>261.08999999999997</v>
      </c>
      <c r="I723" s="46">
        <f>SmtRes!AI183</f>
        <v>1.29</v>
      </c>
      <c r="J723" s="47">
        <f>ROUND(H723*I723, 2)</f>
        <v>336.81</v>
      </c>
      <c r="K723" s="46"/>
      <c r="L723" s="47">
        <f>SmtRes!DF183</f>
        <v>13.47</v>
      </c>
    </row>
    <row r="724" spans="1:82" ht="57" x14ac:dyDescent="0.2">
      <c r="A724" s="43"/>
      <c r="B724" s="43" t="s">
        <v>681</v>
      </c>
      <c r="C724" s="52" t="s">
        <v>683</v>
      </c>
      <c r="D724" s="53" t="s">
        <v>47</v>
      </c>
      <c r="E724" s="54">
        <v>1.4E-3</v>
      </c>
      <c r="F724" s="54"/>
      <c r="G724" s="54">
        <f>SmtRes!CX184</f>
        <v>1.3999999999999999E-4</v>
      </c>
      <c r="H724" s="55">
        <f>SmtRes!CZ184</f>
        <v>99190.96</v>
      </c>
      <c r="I724" s="56">
        <f>SmtRes!AI184</f>
        <v>1.29</v>
      </c>
      <c r="J724" s="55">
        <f>ROUND(H724*I724, 2)</f>
        <v>127956.34</v>
      </c>
      <c r="K724" s="56"/>
      <c r="L724" s="55">
        <f>SmtRes!DF184</f>
        <v>17.91</v>
      </c>
    </row>
    <row r="725" spans="1:82" ht="15" x14ac:dyDescent="0.2">
      <c r="A725" s="43"/>
      <c r="B725" s="43"/>
      <c r="C725" s="58" t="s">
        <v>872</v>
      </c>
      <c r="D725" s="44"/>
      <c r="E725" s="45"/>
      <c r="F725" s="45"/>
      <c r="G725" s="45"/>
      <c r="H725" s="47"/>
      <c r="I725" s="46"/>
      <c r="J725" s="47"/>
      <c r="K725" s="46"/>
      <c r="L725" s="47">
        <f>L715+L717+L718+L721</f>
        <v>1997.4199999999998</v>
      </c>
    </row>
    <row r="726" spans="1:82" ht="28.5" x14ac:dyDescent="0.2">
      <c r="A726" s="41" t="s">
        <v>1001</v>
      </c>
      <c r="B726" s="43" t="str">
        <f>Source!F235</f>
        <v>20.2.05.04-0075</v>
      </c>
      <c r="C726" s="43" t="str">
        <f>Source!G235</f>
        <v>Короб кабельный (кабель-канал) ПВХ с крышкой, размеры 100х60 мм</v>
      </c>
      <c r="D726" s="44" t="str">
        <f>Source!H235</f>
        <v>100 м</v>
      </c>
      <c r="E726" s="45">
        <f>SmtRes!AT185</f>
        <v>1</v>
      </c>
      <c r="F726" s="45"/>
      <c r="G726" s="45">
        <f>Source!I235</f>
        <v>0.1</v>
      </c>
      <c r="H726" s="47">
        <f>Source!AL235+Source!AO235+Source!AM235+Source!AN235</f>
        <v>28184.95</v>
      </c>
      <c r="I726" s="46">
        <f>IF(Source!BC235&lt;&gt; 0, Source!BC235, 1)</f>
        <v>1.24</v>
      </c>
      <c r="J726" s="47">
        <f>ROUND(H726*I726, 2)</f>
        <v>34949.339999999997</v>
      </c>
      <c r="K726" s="46"/>
      <c r="L726" s="47">
        <f>Source!P235</f>
        <v>3494.93</v>
      </c>
      <c r="AD726">
        <f>ROUND((Source!AT235/100)*((ROUND(ROUND(Source!AO235,2)*Source!I235, 2)+ROUND(ROUND(Source!AN235,2)*Source!I235, 2))), 2)</f>
        <v>0</v>
      </c>
      <c r="AE726">
        <f>ROUND((Source!AU235/100)*((ROUND(ROUND(Source!AO235,2)*Source!I235, 2)+ROUND(ROUND(Source!AN235,2)*Source!I235, 2))), 2)</f>
        <v>0</v>
      </c>
      <c r="AN726">
        <f>L726</f>
        <v>3494.93</v>
      </c>
      <c r="AW726">
        <f>L726</f>
        <v>3494.93</v>
      </c>
      <c r="AZ726">
        <f>Source!X235</f>
        <v>0</v>
      </c>
      <c r="BA726">
        <f>Source!Y235</f>
        <v>0</v>
      </c>
      <c r="CD726">
        <v>2</v>
      </c>
    </row>
    <row r="727" spans="1:82" ht="57" x14ac:dyDescent="0.2">
      <c r="A727" s="41" t="s">
        <v>1002</v>
      </c>
      <c r="B727" s="43" t="str">
        <f>Source!F236</f>
        <v>421/пр_2020_п.75_пп.а</v>
      </c>
      <c r="C727" s="43" t="str">
        <f>Source!G236</f>
        <v>Сметная стоимость вспомогательных ненормируемых материальных ресурсов, не учтенная в сметной норме, 2%</v>
      </c>
      <c r="D727" s="44" t="str">
        <f>Source!H236</f>
        <v>%</v>
      </c>
      <c r="E727" s="45">
        <f>SmtRes!AT186</f>
        <v>2</v>
      </c>
      <c r="F727" s="45"/>
      <c r="G727" s="45">
        <f>Source!I236</f>
        <v>2</v>
      </c>
      <c r="H727" s="47"/>
      <c r="I727" s="46"/>
      <c r="J727" s="47"/>
      <c r="K727" s="46"/>
      <c r="L727" s="47">
        <f>Source!P236</f>
        <v>29.03</v>
      </c>
      <c r="AD727">
        <f>ROUND((Source!AT236/100)*((ROUND(0*Source!I236, 2)+ROUND(0*Source!I236, 2))), 2)</f>
        <v>0</v>
      </c>
      <c r="AE727">
        <f>ROUND((Source!AU236/100)*((ROUND(0*Source!I236, 2)+ROUND(0*Source!I236, 2))), 2)</f>
        <v>0</v>
      </c>
      <c r="AN727">
        <f>L727</f>
        <v>29.03</v>
      </c>
      <c r="AW727">
        <f>L727</f>
        <v>29.03</v>
      </c>
      <c r="AZ727">
        <f>Source!X236</f>
        <v>0</v>
      </c>
      <c r="BA727">
        <f>Source!Y236</f>
        <v>0</v>
      </c>
      <c r="CD727">
        <v>2</v>
      </c>
    </row>
    <row r="728" spans="1:82" ht="14.25" x14ac:dyDescent="0.2">
      <c r="A728" s="43"/>
      <c r="B728" s="43"/>
      <c r="C728" s="43" t="s">
        <v>873</v>
      </c>
      <c r="D728" s="44"/>
      <c r="E728" s="45"/>
      <c r="F728" s="45"/>
      <c r="G728" s="45"/>
      <c r="H728" s="47"/>
      <c r="I728" s="46"/>
      <c r="J728" s="47"/>
      <c r="K728" s="46"/>
      <c r="L728" s="47">
        <f>SUM(AR713:AR731)+SUM(AS713:AS731)+SUM(AT713:AT731)+SUM(AU713:AU731)+SUM(AV713:AV731)</f>
        <v>1960.37</v>
      </c>
    </row>
    <row r="729" spans="1:82" ht="28.5" x14ac:dyDescent="0.2">
      <c r="A729" s="43"/>
      <c r="B729" s="43" t="s">
        <v>306</v>
      </c>
      <c r="C729" s="43" t="s">
        <v>976</v>
      </c>
      <c r="D729" s="44" t="s">
        <v>317</v>
      </c>
      <c r="E729" s="45">
        <f>Source!BZ234</f>
        <v>97</v>
      </c>
      <c r="F729" s="45"/>
      <c r="G729" s="45">
        <f>Source!AT234</f>
        <v>97</v>
      </c>
      <c r="H729" s="47"/>
      <c r="I729" s="46"/>
      <c r="J729" s="47"/>
      <c r="K729" s="46"/>
      <c r="L729" s="47">
        <f>SUM(AZ713:AZ731)</f>
        <v>1901.56</v>
      </c>
    </row>
    <row r="730" spans="1:82" ht="28.5" x14ac:dyDescent="0.2">
      <c r="A730" s="52"/>
      <c r="B730" s="52" t="s">
        <v>307</v>
      </c>
      <c r="C730" s="52" t="s">
        <v>977</v>
      </c>
      <c r="D730" s="53" t="s">
        <v>317</v>
      </c>
      <c r="E730" s="54">
        <f>Source!CA234</f>
        <v>51</v>
      </c>
      <c r="F730" s="54"/>
      <c r="G730" s="54">
        <f>Source!AU234</f>
        <v>51</v>
      </c>
      <c r="H730" s="55"/>
      <c r="I730" s="56"/>
      <c r="J730" s="55"/>
      <c r="K730" s="56"/>
      <c r="L730" s="55">
        <f>SUM(BA713:BA731)</f>
        <v>999.79</v>
      </c>
    </row>
    <row r="731" spans="1:82" ht="15" x14ac:dyDescent="0.2">
      <c r="C731" s="104" t="s">
        <v>876</v>
      </c>
      <c r="D731" s="104"/>
      <c r="E731" s="104"/>
      <c r="F731" s="104"/>
      <c r="G731" s="104"/>
      <c r="H731" s="104"/>
      <c r="I731" s="105">
        <f>IF(E713&lt;&gt;0,K731/E713, 0)</f>
        <v>84227.299999999988</v>
      </c>
      <c r="J731" s="105"/>
      <c r="K731" s="105">
        <f>L715+L717+L721+L729+L730+L718+SUM(L726:L727)</f>
        <v>8422.73</v>
      </c>
      <c r="L731" s="105"/>
      <c r="AD731">
        <f>ROUND((Source!AT234/100)*((ROUND(SUMIF(SmtRes!AQ179:'SmtRes'!AQ186,"=1",SmtRes!AD179:'SmtRes'!AD186)*Source!I234, 2)+ROUND(SUMIF(SmtRes!AQ179:'SmtRes'!AQ186,"=1",SmtRes!AC179:'SmtRes'!AC186)*Source!I234, 2))), 2)</f>
        <v>131.44999999999999</v>
      </c>
      <c r="AE731">
        <f>ROUND((Source!AU234/100)*((ROUND(SUMIF(SmtRes!AQ179:'SmtRes'!AQ186,"=1",SmtRes!AD179:'SmtRes'!AD186)*Source!I234, 2)+ROUND(SUMIF(SmtRes!AQ179:'SmtRes'!AQ186,"=1",SmtRes!AC179:'SmtRes'!AC186)*Source!I234, 2))), 2)</f>
        <v>69.12</v>
      </c>
      <c r="AN731" s="57">
        <f>L715+L717+L721+L729+L730+L718</f>
        <v>4898.7699999999995</v>
      </c>
      <c r="AO731" s="57">
        <f>L717</f>
        <v>7.9999999999999849E-2</v>
      </c>
      <c r="AQ731" t="s">
        <v>877</v>
      </c>
      <c r="AR731" s="57">
        <f>L715</f>
        <v>1959.5</v>
      </c>
      <c r="AT731" s="57">
        <f>L718</f>
        <v>0.87</v>
      </c>
      <c r="AV731" t="s">
        <v>877</v>
      </c>
      <c r="AW731" s="57">
        <f>L721</f>
        <v>36.97</v>
      </c>
      <c r="AZ731">
        <f>Source!X234</f>
        <v>1901.56</v>
      </c>
      <c r="BA731">
        <f>Source!Y234</f>
        <v>999.79</v>
      </c>
      <c r="CD731">
        <v>2</v>
      </c>
    </row>
    <row r="732" spans="1:82" ht="28.5" x14ac:dyDescent="0.2">
      <c r="A732" s="41" t="s">
        <v>401</v>
      </c>
      <c r="B732" s="43" t="s">
        <v>1003</v>
      </c>
      <c r="C732" s="43" t="str">
        <f>Source!G237</f>
        <v>Провод в коробах, сечением: до 6 мм2</v>
      </c>
      <c r="D732" s="44" t="str">
        <f>Source!H237</f>
        <v>100 м</v>
      </c>
      <c r="E732" s="45">
        <f>Source!K237</f>
        <v>0.3</v>
      </c>
      <c r="F732" s="45"/>
      <c r="G732" s="45">
        <f>Source!I237</f>
        <v>0.3</v>
      </c>
      <c r="H732" s="47"/>
      <c r="I732" s="46"/>
      <c r="J732" s="47"/>
      <c r="K732" s="46"/>
      <c r="L732" s="47"/>
    </row>
    <row r="733" spans="1:82" ht="25.5" x14ac:dyDescent="0.2">
      <c r="B733" s="48" t="s">
        <v>801</v>
      </c>
      <c r="C733" s="106" t="s">
        <v>864</v>
      </c>
      <c r="D733" s="106"/>
      <c r="E733" s="106"/>
      <c r="F733" s="106"/>
      <c r="G733" s="106"/>
      <c r="H733" s="106"/>
      <c r="I733" s="106"/>
      <c r="J733" s="106"/>
      <c r="K733" s="106"/>
      <c r="L733" s="106"/>
    </row>
    <row r="734" spans="1:82" ht="15" x14ac:dyDescent="0.2">
      <c r="A734" s="42"/>
      <c r="B734" s="45">
        <v>1</v>
      </c>
      <c r="C734" s="42" t="s">
        <v>867</v>
      </c>
      <c r="D734" s="44" t="s">
        <v>565</v>
      </c>
      <c r="E734" s="50"/>
      <c r="F734" s="45"/>
      <c r="G734" s="45">
        <f>Source!U237</f>
        <v>1.1420999999999999</v>
      </c>
      <c r="H734" s="45"/>
      <c r="I734" s="45"/>
      <c r="J734" s="45"/>
      <c r="K734" s="45"/>
      <c r="L734" s="51">
        <f>SUM(L735:L735)-SUMIF(CE735:CE735, 1, L735:L735)</f>
        <v>806.19</v>
      </c>
    </row>
    <row r="735" spans="1:82" ht="14.25" x14ac:dyDescent="0.2">
      <c r="A735" s="43"/>
      <c r="B735" s="43" t="s">
        <v>645</v>
      </c>
      <c r="C735" s="43" t="s">
        <v>646</v>
      </c>
      <c r="D735" s="44" t="s">
        <v>565</v>
      </c>
      <c r="E735" s="45">
        <v>2.82</v>
      </c>
      <c r="F735" s="45">
        <f>ROUND((0.35+1),7)</f>
        <v>1.35</v>
      </c>
      <c r="G735" s="45">
        <f>SmtRes!CX187</f>
        <v>1.1420999999999999</v>
      </c>
      <c r="H735" s="47"/>
      <c r="I735" s="46"/>
      <c r="J735" s="47">
        <f>SmtRes!CZ187</f>
        <v>705.88</v>
      </c>
      <c r="K735" s="46"/>
      <c r="L735" s="47">
        <f>SmtRes!DI187</f>
        <v>806.19</v>
      </c>
    </row>
    <row r="736" spans="1:82" ht="15" x14ac:dyDescent="0.2">
      <c r="A736" s="42"/>
      <c r="B736" s="45">
        <v>2</v>
      </c>
      <c r="C736" s="42" t="s">
        <v>868</v>
      </c>
      <c r="D736" s="44"/>
      <c r="E736" s="50"/>
      <c r="F736" s="45"/>
      <c r="G736" s="45"/>
      <c r="H736" s="45"/>
      <c r="I736" s="45"/>
      <c r="J736" s="45"/>
      <c r="K736" s="45"/>
      <c r="L736" s="51">
        <f>SUM(L737:L741)-SUMIF(CE737:CE741, 1, L737:L741)</f>
        <v>9.2099999999999973</v>
      </c>
    </row>
    <row r="737" spans="1:83" ht="15" x14ac:dyDescent="0.2">
      <c r="A737" s="42"/>
      <c r="B737" s="45"/>
      <c r="C737" s="42" t="s">
        <v>870</v>
      </c>
      <c r="D737" s="44" t="s">
        <v>565</v>
      </c>
      <c r="E737" s="50"/>
      <c r="F737" s="45"/>
      <c r="G737" s="45">
        <f>Source!V237</f>
        <v>8.0999999999999996E-3</v>
      </c>
      <c r="H737" s="45"/>
      <c r="I737" s="45"/>
      <c r="J737" s="45"/>
      <c r="K737" s="45"/>
      <c r="L737" s="51">
        <f>SUMIF(CE738:CE741, 1, L738:L741)</f>
        <v>6.85</v>
      </c>
      <c r="CE737">
        <v>1</v>
      </c>
    </row>
    <row r="738" spans="1:83" ht="28.5" x14ac:dyDescent="0.2">
      <c r="A738" s="43"/>
      <c r="B738" s="43" t="s">
        <v>662</v>
      </c>
      <c r="C738" s="43" t="s">
        <v>664</v>
      </c>
      <c r="D738" s="44" t="s">
        <v>571</v>
      </c>
      <c r="E738" s="45">
        <v>0.01</v>
      </c>
      <c r="F738" s="45">
        <f>ROUND((0.35+1),7)</f>
        <v>1.35</v>
      </c>
      <c r="G738" s="45">
        <f>SmtRes!CX189</f>
        <v>4.0499999999999998E-3</v>
      </c>
      <c r="H738" s="47"/>
      <c r="I738" s="46"/>
      <c r="J738" s="47">
        <f>SmtRes!CZ189</f>
        <v>1629.55</v>
      </c>
      <c r="K738" s="46"/>
      <c r="L738" s="47">
        <f>SmtRes!DG189</f>
        <v>6.6</v>
      </c>
    </row>
    <row r="739" spans="1:83" ht="28.5" x14ac:dyDescent="0.2">
      <c r="A739" s="43"/>
      <c r="B739" s="43" t="s">
        <v>661</v>
      </c>
      <c r="C739" s="43" t="s">
        <v>956</v>
      </c>
      <c r="D739" s="44" t="s">
        <v>565</v>
      </c>
      <c r="E739" s="45">
        <f>SmtRes!DO189*SmtRes!AT189</f>
        <v>0.01</v>
      </c>
      <c r="F739" s="45">
        <f>ROUND((0.35+1),7)</f>
        <v>1.35</v>
      </c>
      <c r="G739" s="45">
        <f>ROUND(E739*F739*G732, 7)</f>
        <v>4.0499999999999998E-3</v>
      </c>
      <c r="H739" s="47"/>
      <c r="I739" s="46"/>
      <c r="J739" s="47">
        <f>ROUND(SmtRes!AG189/SmtRes!DO189, 2)</f>
        <v>969.91</v>
      </c>
      <c r="K739" s="46"/>
      <c r="L739" s="47">
        <f>SmtRes!DH189</f>
        <v>3.93</v>
      </c>
      <c r="CE739">
        <v>1</v>
      </c>
    </row>
    <row r="740" spans="1:83" ht="28.5" x14ac:dyDescent="0.2">
      <c r="A740" s="43"/>
      <c r="B740" s="43" t="s">
        <v>568</v>
      </c>
      <c r="C740" s="43" t="s">
        <v>570</v>
      </c>
      <c r="D740" s="44" t="s">
        <v>571</v>
      </c>
      <c r="E740" s="45">
        <v>0.01</v>
      </c>
      <c r="F740" s="45">
        <f>ROUND((0.35+1),7)</f>
        <v>1.35</v>
      </c>
      <c r="G740" s="45">
        <f>SmtRes!CX190</f>
        <v>4.0499999999999998E-3</v>
      </c>
      <c r="H740" s="47"/>
      <c r="I740" s="46"/>
      <c r="J740" s="47">
        <f>SmtRes!CZ190</f>
        <v>643.29</v>
      </c>
      <c r="K740" s="46"/>
      <c r="L740" s="47">
        <f>SmtRes!DG190</f>
        <v>2.61</v>
      </c>
    </row>
    <row r="741" spans="1:83" ht="28.5" x14ac:dyDescent="0.2">
      <c r="A741" s="43"/>
      <c r="B741" s="43" t="s">
        <v>572</v>
      </c>
      <c r="C741" s="43" t="s">
        <v>869</v>
      </c>
      <c r="D741" s="44" t="s">
        <v>565</v>
      </c>
      <c r="E741" s="45">
        <f>SmtRes!DO190*SmtRes!AT190</f>
        <v>0.01</v>
      </c>
      <c r="F741" s="45">
        <f>ROUND((0.35+1),7)</f>
        <v>1.35</v>
      </c>
      <c r="G741" s="45">
        <f>ROUND(E741*F741*G732, 7)</f>
        <v>4.0499999999999998E-3</v>
      </c>
      <c r="H741" s="47"/>
      <c r="I741" s="46"/>
      <c r="J741" s="47">
        <f>ROUND(SmtRes!AG190/SmtRes!DO190, 2)</f>
        <v>722.05</v>
      </c>
      <c r="K741" s="46"/>
      <c r="L741" s="47">
        <f>SmtRes!DH190</f>
        <v>2.92</v>
      </c>
      <c r="CE741">
        <v>1</v>
      </c>
    </row>
    <row r="742" spans="1:83" ht="15" x14ac:dyDescent="0.2">
      <c r="A742" s="42"/>
      <c r="B742" s="45">
        <v>4</v>
      </c>
      <c r="C742" s="42" t="s">
        <v>871</v>
      </c>
      <c r="D742" s="44"/>
      <c r="E742" s="50"/>
      <c r="F742" s="45"/>
      <c r="G742" s="45"/>
      <c r="H742" s="45"/>
      <c r="I742" s="45"/>
      <c r="J742" s="45"/>
      <c r="K742" s="45"/>
      <c r="L742" s="51">
        <f>SUM(L743:L745)-SUMIF(CE743:CE745, 1, L743:L745)</f>
        <v>31.01</v>
      </c>
    </row>
    <row r="743" spans="1:83" ht="71.25" x14ac:dyDescent="0.2">
      <c r="A743" s="43"/>
      <c r="B743" s="43" t="s">
        <v>697</v>
      </c>
      <c r="C743" s="43" t="s">
        <v>699</v>
      </c>
      <c r="D743" s="44" t="s">
        <v>194</v>
      </c>
      <c r="E743" s="45">
        <v>13.33</v>
      </c>
      <c r="F743" s="45"/>
      <c r="G743" s="45">
        <f>SmtRes!CX191</f>
        <v>3.9990000000000001</v>
      </c>
      <c r="H743" s="47">
        <f>SmtRes!CZ191</f>
        <v>5.87</v>
      </c>
      <c r="I743" s="46">
        <f>SmtRes!AI191</f>
        <v>0.88</v>
      </c>
      <c r="J743" s="47">
        <f>ROUND(H743*I743, 2)</f>
        <v>5.17</v>
      </c>
      <c r="K743" s="46"/>
      <c r="L743" s="47">
        <f>SmtRes!DF191</f>
        <v>20.67</v>
      </c>
    </row>
    <row r="744" spans="1:83" ht="57" x14ac:dyDescent="0.2">
      <c r="A744" s="43"/>
      <c r="B744" s="43" t="s">
        <v>741</v>
      </c>
      <c r="C744" s="43" t="s">
        <v>743</v>
      </c>
      <c r="D744" s="44" t="s">
        <v>744</v>
      </c>
      <c r="E744" s="45">
        <v>0.5</v>
      </c>
      <c r="F744" s="45"/>
      <c r="G744" s="45">
        <f>SmtRes!CX192</f>
        <v>0.15</v>
      </c>
      <c r="H744" s="47">
        <f>SmtRes!CZ192</f>
        <v>37.71</v>
      </c>
      <c r="I744" s="46">
        <f>SmtRes!AI192</f>
        <v>1.53</v>
      </c>
      <c r="J744" s="47">
        <f>ROUND(H744*I744, 2)</f>
        <v>57.7</v>
      </c>
      <c r="K744" s="46"/>
      <c r="L744" s="47">
        <f>SmtRes!DF192</f>
        <v>8.66</v>
      </c>
    </row>
    <row r="745" spans="1:83" ht="28.5" x14ac:dyDescent="0.2">
      <c r="A745" s="43"/>
      <c r="B745" s="43" t="s">
        <v>732</v>
      </c>
      <c r="C745" s="52" t="s">
        <v>734</v>
      </c>
      <c r="D745" s="53" t="s">
        <v>89</v>
      </c>
      <c r="E745" s="54">
        <v>0.05</v>
      </c>
      <c r="F745" s="54"/>
      <c r="G745" s="54">
        <f>SmtRes!CX193</f>
        <v>1.4999999999999999E-2</v>
      </c>
      <c r="H745" s="55">
        <f>SmtRes!CZ193</f>
        <v>79.88</v>
      </c>
      <c r="I745" s="56">
        <f>SmtRes!AI193</f>
        <v>1.4</v>
      </c>
      <c r="J745" s="55">
        <f>ROUND(H745*I745, 2)</f>
        <v>111.83</v>
      </c>
      <c r="K745" s="56"/>
      <c r="L745" s="55">
        <f>SmtRes!DF193</f>
        <v>1.68</v>
      </c>
    </row>
    <row r="746" spans="1:83" ht="15" x14ac:dyDescent="0.2">
      <c r="A746" s="43"/>
      <c r="B746" s="43"/>
      <c r="C746" s="58" t="s">
        <v>872</v>
      </c>
      <c r="D746" s="44"/>
      <c r="E746" s="45"/>
      <c r="F746" s="45"/>
      <c r="G746" s="45"/>
      <c r="H746" s="47"/>
      <c r="I746" s="46"/>
      <c r="J746" s="47"/>
      <c r="K746" s="46"/>
      <c r="L746" s="47">
        <f>L734+L736+L737+L742</f>
        <v>853.2600000000001</v>
      </c>
    </row>
    <row r="747" spans="1:83" ht="28.5" x14ac:dyDescent="0.2">
      <c r="A747" s="41" t="s">
        <v>1004</v>
      </c>
      <c r="B747" s="43" t="str">
        <f>Source!F238</f>
        <v>21.1.06.09-0151</v>
      </c>
      <c r="C747" s="43" t="str">
        <f>Source!G238</f>
        <v>Кабель силовой с медными жилами ВВГнг(A)-LS 3х1,5ок(N, PE)-660</v>
      </c>
      <c r="D747" s="44" t="str">
        <f>Source!H238</f>
        <v>1000 м</v>
      </c>
      <c r="E747" s="45">
        <f>SmtRes!AT196</f>
        <v>0.1</v>
      </c>
      <c r="F747" s="45"/>
      <c r="G747" s="45">
        <f>Source!I238</f>
        <v>0.03</v>
      </c>
      <c r="H747" s="47"/>
      <c r="I747" s="46"/>
      <c r="J747" s="47">
        <f>Source!AK238</f>
        <v>45368.9</v>
      </c>
      <c r="K747" s="46"/>
      <c r="L747" s="47">
        <f>Source!P238</f>
        <v>1361.07</v>
      </c>
      <c r="AD747">
        <f>ROUND((Source!AT238/100)*((ROUND(ROUND(Source!AO238,2)*Source!I238, 2)+ROUND(ROUND(Source!AN238,2)*Source!I238, 2))), 2)</f>
        <v>0</v>
      </c>
      <c r="AE747">
        <f>ROUND((Source!AU238/100)*((ROUND(ROUND(Source!AO238,2)*Source!I238, 2)+ROUND(ROUND(Source!AN238,2)*Source!I238, 2))), 2)</f>
        <v>0</v>
      </c>
      <c r="AN747">
        <f>L747</f>
        <v>1361.07</v>
      </c>
      <c r="AW747">
        <f>L747</f>
        <v>1361.07</v>
      </c>
      <c r="AZ747">
        <f>Source!X238</f>
        <v>0</v>
      </c>
      <c r="BA747">
        <f>Source!Y238</f>
        <v>0</v>
      </c>
      <c r="CD747">
        <v>2</v>
      </c>
    </row>
    <row r="748" spans="1:83" ht="57" x14ac:dyDescent="0.2">
      <c r="A748" s="41" t="s">
        <v>1005</v>
      </c>
      <c r="B748" s="43" t="str">
        <f>Source!F239</f>
        <v>421/пр_2020_п.75_пп.а</v>
      </c>
      <c r="C748" s="43" t="str">
        <f>Source!G239</f>
        <v>Сметная стоимость вспомогательных ненормируемых материальных ресурсов, не учтенная в сметной норме, 2%</v>
      </c>
      <c r="D748" s="44" t="str">
        <f>Source!H239</f>
        <v>%</v>
      </c>
      <c r="E748" s="45">
        <f>SmtRes!AT197</f>
        <v>2</v>
      </c>
      <c r="F748" s="45"/>
      <c r="G748" s="45">
        <f>Source!I239</f>
        <v>2</v>
      </c>
      <c r="H748" s="47"/>
      <c r="I748" s="46"/>
      <c r="J748" s="47"/>
      <c r="K748" s="46"/>
      <c r="L748" s="47">
        <f>Source!P239</f>
        <v>11.94</v>
      </c>
      <c r="AD748">
        <f>ROUND((Source!AT239/100)*((ROUND(0*Source!I239, 2)+ROUND(0*Source!I239, 2))), 2)</f>
        <v>0</v>
      </c>
      <c r="AE748">
        <f>ROUND((Source!AU239/100)*((ROUND(0*Source!I239, 2)+ROUND(0*Source!I239, 2))), 2)</f>
        <v>0</v>
      </c>
      <c r="AN748">
        <f>L748</f>
        <v>11.94</v>
      </c>
      <c r="AW748">
        <f>L748</f>
        <v>11.94</v>
      </c>
      <c r="AZ748">
        <f>Source!X239</f>
        <v>0</v>
      </c>
      <c r="BA748">
        <f>Source!Y239</f>
        <v>0</v>
      </c>
      <c r="CD748">
        <v>2</v>
      </c>
    </row>
    <row r="749" spans="1:83" ht="57" x14ac:dyDescent="0.2">
      <c r="A749" s="41" t="s">
        <v>1006</v>
      </c>
      <c r="B749" s="43" t="str">
        <f>Source!F240</f>
        <v>20.5.04.01-0001</v>
      </c>
      <c r="C749" s="43" t="str">
        <f>Source!G240</f>
        <v>Блоки зажимов для соединения жил проводов сечением 1,5 мм2, количество пар винтовых клемм 2, на ток 10 А, БЗ26-1,5П10-В/ВУ3-2</v>
      </c>
      <c r="D749" s="44" t="str">
        <f>Source!H240</f>
        <v>100 ШТ</v>
      </c>
      <c r="E749" s="45">
        <f>SmtRes!AT194</f>
        <v>0.3333333</v>
      </c>
      <c r="F749" s="45"/>
      <c r="G749" s="45">
        <f>Source!I240</f>
        <v>0.1</v>
      </c>
      <c r="H749" s="47">
        <f>Source!AL240+Source!AO240+Source!AM240+Source!AN240</f>
        <v>1695.74</v>
      </c>
      <c r="I749" s="46">
        <f>IF(Source!BC240&lt;&gt; 0, Source!BC240, 1)</f>
        <v>1.2</v>
      </c>
      <c r="J749" s="47">
        <f>ROUND(H749*I749, 2)</f>
        <v>2034.89</v>
      </c>
      <c r="K749" s="46"/>
      <c r="L749" s="47">
        <f>Source!P240</f>
        <v>203.49</v>
      </c>
      <c r="AD749">
        <f>ROUND((Source!AT240/100)*((ROUND(ROUND(Source!AO240,2)*Source!I240, 2)+ROUND(ROUND(Source!AN240,2)*Source!I240, 2))), 2)</f>
        <v>0</v>
      </c>
      <c r="AE749">
        <f>ROUND((Source!AU240/100)*((ROUND(ROUND(Source!AO240,2)*Source!I240, 2)+ROUND(ROUND(Source!AN240,2)*Source!I240, 2))), 2)</f>
        <v>0</v>
      </c>
      <c r="AN749">
        <f>L749</f>
        <v>203.49</v>
      </c>
      <c r="AW749">
        <f>L749</f>
        <v>203.49</v>
      </c>
      <c r="AZ749">
        <f>Source!X240</f>
        <v>0</v>
      </c>
      <c r="BA749">
        <f>Source!Y240</f>
        <v>0</v>
      </c>
      <c r="CD749">
        <v>2</v>
      </c>
    </row>
    <row r="750" spans="1:83" ht="57" x14ac:dyDescent="0.2">
      <c r="A750" s="41" t="s">
        <v>1007</v>
      </c>
      <c r="B750" s="43" t="str">
        <f>Source!F241</f>
        <v>20.5.04.01-0002</v>
      </c>
      <c r="C750" s="43" t="str">
        <f>Source!G241</f>
        <v>Блоки зажимов для соединения жил проводов сечением 1,5 мм2, количество пар винтовых клемм 4, на ток 10 А, БЗ26-1,5П10-В/ВУ3-4</v>
      </c>
      <c r="D750" s="44" t="str">
        <f>Source!H241</f>
        <v>100 ШТ</v>
      </c>
      <c r="E750" s="45">
        <f>SmtRes!AT195</f>
        <v>3.3333300000000003E-2</v>
      </c>
      <c r="F750" s="45"/>
      <c r="G750" s="45">
        <f>Source!I241</f>
        <v>0.01</v>
      </c>
      <c r="H750" s="47">
        <f>Source!AL241+Source!AO241+Source!AM241+Source!AN241</f>
        <v>2788.5</v>
      </c>
      <c r="I750" s="46">
        <f>IF(Source!BC241&lt;&gt; 0, Source!BC241, 1)</f>
        <v>1.2</v>
      </c>
      <c r="J750" s="47">
        <f>ROUND(H750*I750, 2)</f>
        <v>3346.2</v>
      </c>
      <c r="K750" s="46"/>
      <c r="L750" s="47">
        <f>Source!P241</f>
        <v>33.46</v>
      </c>
      <c r="AD750">
        <f>ROUND((Source!AT241/100)*((ROUND(ROUND(Source!AO241,2)*Source!I241, 2)+ROUND(ROUND(Source!AN241,2)*Source!I241, 2))), 2)</f>
        <v>0</v>
      </c>
      <c r="AE750">
        <f>ROUND((Source!AU241/100)*((ROUND(ROUND(Source!AO241,2)*Source!I241, 2)+ROUND(ROUND(Source!AN241,2)*Source!I241, 2))), 2)</f>
        <v>0</v>
      </c>
      <c r="AN750">
        <f>L750</f>
        <v>33.46</v>
      </c>
      <c r="AW750">
        <f>L750</f>
        <v>33.46</v>
      </c>
      <c r="AZ750">
        <f>Source!X241</f>
        <v>0</v>
      </c>
      <c r="BA750">
        <f>Source!Y241</f>
        <v>0</v>
      </c>
      <c r="CD750">
        <v>2</v>
      </c>
    </row>
    <row r="751" spans="1:83" ht="14.25" x14ac:dyDescent="0.2">
      <c r="A751" s="43"/>
      <c r="B751" s="43"/>
      <c r="C751" s="43" t="s">
        <v>873</v>
      </c>
      <c r="D751" s="44"/>
      <c r="E751" s="45"/>
      <c r="F751" s="45"/>
      <c r="G751" s="45"/>
      <c r="H751" s="47"/>
      <c r="I751" s="46"/>
      <c r="J751" s="47"/>
      <c r="K751" s="46"/>
      <c r="L751" s="47">
        <f>SUM(AR732:AR754)+SUM(AS732:AS754)+SUM(AT732:AT754)+SUM(AU732:AU754)+SUM(AV732:AV754)</f>
        <v>813.04000000000008</v>
      </c>
    </row>
    <row r="752" spans="1:83" ht="28.5" x14ac:dyDescent="0.2">
      <c r="A752" s="43"/>
      <c r="B752" s="43" t="s">
        <v>306</v>
      </c>
      <c r="C752" s="43" t="s">
        <v>976</v>
      </c>
      <c r="D752" s="44" t="s">
        <v>317</v>
      </c>
      <c r="E752" s="45">
        <f>Source!BZ237</f>
        <v>97</v>
      </c>
      <c r="F752" s="45"/>
      <c r="G752" s="45">
        <f>Source!AT237</f>
        <v>97</v>
      </c>
      <c r="H752" s="47"/>
      <c r="I752" s="46"/>
      <c r="J752" s="47"/>
      <c r="K752" s="46"/>
      <c r="L752" s="47">
        <f>SUM(AZ732:AZ754)</f>
        <v>788.65</v>
      </c>
    </row>
    <row r="753" spans="1:83" ht="28.5" x14ac:dyDescent="0.2">
      <c r="A753" s="52"/>
      <c r="B753" s="52" t="s">
        <v>307</v>
      </c>
      <c r="C753" s="52" t="s">
        <v>977</v>
      </c>
      <c r="D753" s="53" t="s">
        <v>317</v>
      </c>
      <c r="E753" s="54">
        <f>Source!CA237</f>
        <v>51</v>
      </c>
      <c r="F753" s="54"/>
      <c r="G753" s="54">
        <f>Source!AU237</f>
        <v>51</v>
      </c>
      <c r="H753" s="55"/>
      <c r="I753" s="56"/>
      <c r="J753" s="55"/>
      <c r="K753" s="56"/>
      <c r="L753" s="55">
        <f>SUM(BA732:BA754)</f>
        <v>414.65</v>
      </c>
    </row>
    <row r="754" spans="1:83" ht="15" x14ac:dyDescent="0.2">
      <c r="C754" s="104" t="s">
        <v>876</v>
      </c>
      <c r="D754" s="104"/>
      <c r="E754" s="104"/>
      <c r="F754" s="104"/>
      <c r="G754" s="104"/>
      <c r="H754" s="104"/>
      <c r="I754" s="105">
        <f>IF(E732&lt;&gt;0,K754/E732, 0)</f>
        <v>12221.733333333334</v>
      </c>
      <c r="J754" s="105"/>
      <c r="K754" s="105">
        <f>L734+L736+L742+L752+L753+L737+SUM(L747:L750)</f>
        <v>3666.52</v>
      </c>
      <c r="L754" s="105"/>
      <c r="AD754">
        <f>ROUND((Source!AT237/100)*((ROUND(SUMIF(SmtRes!AQ187:'SmtRes'!AQ197,"=1",SmtRes!AD187:'SmtRes'!AD197)*Source!I237, 2)+ROUND(SUMIF(SmtRes!AQ187:'SmtRes'!AQ197,"=1",SmtRes!AC187:'SmtRes'!AC197)*Source!I237, 2))), 2)</f>
        <v>697.77</v>
      </c>
      <c r="AE754">
        <f>ROUND((Source!AU237/100)*((ROUND(SUMIF(SmtRes!AQ187:'SmtRes'!AQ197,"=1",SmtRes!AD187:'SmtRes'!AD197)*Source!I237, 2)+ROUND(SUMIF(SmtRes!AQ187:'SmtRes'!AQ197,"=1",SmtRes!AC187:'SmtRes'!AC197)*Source!I237, 2))), 2)</f>
        <v>366.87</v>
      </c>
      <c r="AN754" s="57">
        <f>L734+L736+L742+L752+L753+L737</f>
        <v>2056.56</v>
      </c>
      <c r="AO754" s="57">
        <f>L736</f>
        <v>9.2099999999999973</v>
      </c>
      <c r="AQ754" t="s">
        <v>877</v>
      </c>
      <c r="AR754" s="57">
        <f>L734</f>
        <v>806.19</v>
      </c>
      <c r="AT754" s="57">
        <f>L737</f>
        <v>6.85</v>
      </c>
      <c r="AV754" t="s">
        <v>877</v>
      </c>
      <c r="AW754" s="57">
        <f>L742</f>
        <v>31.01</v>
      </c>
      <c r="AZ754">
        <f>Source!X237</f>
        <v>788.65</v>
      </c>
      <c r="BA754">
        <f>Source!Y237</f>
        <v>414.65</v>
      </c>
      <c r="CD754">
        <v>2</v>
      </c>
    </row>
    <row r="755" spans="1:83" ht="28.5" x14ac:dyDescent="0.2">
      <c r="A755" s="41" t="s">
        <v>418</v>
      </c>
      <c r="B755" s="43" t="s">
        <v>1008</v>
      </c>
      <c r="C755" s="43" t="str">
        <f>Source!G242</f>
        <v>Провод в коробах, сечением: до 35 мм2</v>
      </c>
      <c r="D755" s="44" t="str">
        <f>Source!H242</f>
        <v>100 м</v>
      </c>
      <c r="E755" s="45">
        <f>Source!K242</f>
        <v>0.25</v>
      </c>
      <c r="F755" s="45"/>
      <c r="G755" s="45">
        <f>Source!I242</f>
        <v>0.25</v>
      </c>
      <c r="H755" s="47"/>
      <c r="I755" s="46"/>
      <c r="J755" s="47"/>
      <c r="K755" s="46"/>
      <c r="L755" s="47"/>
    </row>
    <row r="756" spans="1:83" ht="25.5" x14ac:dyDescent="0.2">
      <c r="B756" s="48" t="s">
        <v>801</v>
      </c>
      <c r="C756" s="106" t="s">
        <v>864</v>
      </c>
      <c r="D756" s="106"/>
      <c r="E756" s="106"/>
      <c r="F756" s="106"/>
      <c r="G756" s="106"/>
      <c r="H756" s="106"/>
      <c r="I756" s="106"/>
      <c r="J756" s="106"/>
      <c r="K756" s="106"/>
      <c r="L756" s="106"/>
    </row>
    <row r="757" spans="1:83" ht="15" x14ac:dyDescent="0.2">
      <c r="A757" s="42"/>
      <c r="B757" s="45">
        <v>1</v>
      </c>
      <c r="C757" s="42" t="s">
        <v>867</v>
      </c>
      <c r="D757" s="44" t="s">
        <v>565</v>
      </c>
      <c r="E757" s="50"/>
      <c r="F757" s="45"/>
      <c r="G757" s="45">
        <f>Source!U242</f>
        <v>1.2689999999999999</v>
      </c>
      <c r="H757" s="45"/>
      <c r="I757" s="45"/>
      <c r="J757" s="45"/>
      <c r="K757" s="45"/>
      <c r="L757" s="51">
        <f>SUM(L758:L758)-SUMIF(CE758:CE758, 1, L758:L758)</f>
        <v>895.76</v>
      </c>
    </row>
    <row r="758" spans="1:83" ht="14.25" x14ac:dyDescent="0.2">
      <c r="A758" s="43"/>
      <c r="B758" s="43" t="s">
        <v>645</v>
      </c>
      <c r="C758" s="43" t="s">
        <v>646</v>
      </c>
      <c r="D758" s="44" t="s">
        <v>565</v>
      </c>
      <c r="E758" s="45">
        <v>3.76</v>
      </c>
      <c r="F758" s="45">
        <f>ROUND((0.35+1),7)</f>
        <v>1.35</v>
      </c>
      <c r="G758" s="45">
        <f>SmtRes!CX198</f>
        <v>1.2689999999999999</v>
      </c>
      <c r="H758" s="47"/>
      <c r="I758" s="46"/>
      <c r="J758" s="47">
        <f>SmtRes!CZ198</f>
        <v>705.88</v>
      </c>
      <c r="K758" s="46"/>
      <c r="L758" s="47">
        <f>SmtRes!DI198</f>
        <v>895.76</v>
      </c>
    </row>
    <row r="759" spans="1:83" ht="15" x14ac:dyDescent="0.2">
      <c r="A759" s="42"/>
      <c r="B759" s="45">
        <v>2</v>
      </c>
      <c r="C759" s="42" t="s">
        <v>868</v>
      </c>
      <c r="D759" s="44"/>
      <c r="E759" s="50"/>
      <c r="F759" s="45"/>
      <c r="G759" s="45"/>
      <c r="H759" s="45"/>
      <c r="I759" s="45"/>
      <c r="J759" s="45"/>
      <c r="K759" s="45"/>
      <c r="L759" s="51">
        <f>SUM(L760:L764)-SUMIF(CE760:CE764, 1, L760:L764)</f>
        <v>7.67</v>
      </c>
    </row>
    <row r="760" spans="1:83" ht="15" x14ac:dyDescent="0.2">
      <c r="A760" s="42"/>
      <c r="B760" s="45"/>
      <c r="C760" s="42" t="s">
        <v>870</v>
      </c>
      <c r="D760" s="44" t="s">
        <v>565</v>
      </c>
      <c r="E760" s="50"/>
      <c r="F760" s="45"/>
      <c r="G760" s="45">
        <f>Source!V242</f>
        <v>6.7499999999999999E-3</v>
      </c>
      <c r="H760" s="45"/>
      <c r="I760" s="45"/>
      <c r="J760" s="45"/>
      <c r="K760" s="45"/>
      <c r="L760" s="51">
        <f>SUMIF(CE761:CE764, 1, L761:L764)</f>
        <v>5.71</v>
      </c>
      <c r="CE760">
        <v>1</v>
      </c>
    </row>
    <row r="761" spans="1:83" ht="28.5" x14ac:dyDescent="0.2">
      <c r="A761" s="43"/>
      <c r="B761" s="43" t="s">
        <v>662</v>
      </c>
      <c r="C761" s="43" t="s">
        <v>664</v>
      </c>
      <c r="D761" s="44" t="s">
        <v>571</v>
      </c>
      <c r="E761" s="45">
        <v>0.01</v>
      </c>
      <c r="F761" s="45">
        <f>ROUND((0.35+1),7)</f>
        <v>1.35</v>
      </c>
      <c r="G761" s="45">
        <f>SmtRes!CX200</f>
        <v>3.375E-3</v>
      </c>
      <c r="H761" s="47"/>
      <c r="I761" s="46"/>
      <c r="J761" s="47">
        <f>SmtRes!CZ200</f>
        <v>1629.55</v>
      </c>
      <c r="K761" s="46"/>
      <c r="L761" s="47">
        <f>SmtRes!DG200</f>
        <v>5.5</v>
      </c>
    </row>
    <row r="762" spans="1:83" ht="28.5" x14ac:dyDescent="0.2">
      <c r="A762" s="43"/>
      <c r="B762" s="43" t="s">
        <v>661</v>
      </c>
      <c r="C762" s="43" t="s">
        <v>956</v>
      </c>
      <c r="D762" s="44" t="s">
        <v>565</v>
      </c>
      <c r="E762" s="45">
        <f>SmtRes!DO200*SmtRes!AT200</f>
        <v>0.01</v>
      </c>
      <c r="F762" s="45">
        <f>ROUND((0.35+1),7)</f>
        <v>1.35</v>
      </c>
      <c r="G762" s="45">
        <f>ROUND(E762*F762*G755, 7)</f>
        <v>3.375E-3</v>
      </c>
      <c r="H762" s="47"/>
      <c r="I762" s="46"/>
      <c r="J762" s="47">
        <f>ROUND(SmtRes!AG200/SmtRes!DO200, 2)</f>
        <v>969.91</v>
      </c>
      <c r="K762" s="46"/>
      <c r="L762" s="47">
        <f>SmtRes!DH200</f>
        <v>3.27</v>
      </c>
      <c r="CE762">
        <v>1</v>
      </c>
    </row>
    <row r="763" spans="1:83" ht="28.5" x14ac:dyDescent="0.2">
      <c r="A763" s="43"/>
      <c r="B763" s="43" t="s">
        <v>568</v>
      </c>
      <c r="C763" s="43" t="s">
        <v>570</v>
      </c>
      <c r="D763" s="44" t="s">
        <v>571</v>
      </c>
      <c r="E763" s="45">
        <v>0.01</v>
      </c>
      <c r="F763" s="45">
        <f>ROUND((0.35+1),7)</f>
        <v>1.35</v>
      </c>
      <c r="G763" s="45">
        <f>SmtRes!CX201</f>
        <v>3.375E-3</v>
      </c>
      <c r="H763" s="47"/>
      <c r="I763" s="46"/>
      <c r="J763" s="47">
        <f>SmtRes!CZ201</f>
        <v>643.29</v>
      </c>
      <c r="K763" s="46"/>
      <c r="L763" s="47">
        <f>SmtRes!DG201</f>
        <v>2.17</v>
      </c>
    </row>
    <row r="764" spans="1:83" ht="28.5" x14ac:dyDescent="0.2">
      <c r="A764" s="43"/>
      <c r="B764" s="43" t="s">
        <v>572</v>
      </c>
      <c r="C764" s="43" t="s">
        <v>869</v>
      </c>
      <c r="D764" s="44" t="s">
        <v>565</v>
      </c>
      <c r="E764" s="45">
        <f>SmtRes!DO201*SmtRes!AT201</f>
        <v>0.01</v>
      </c>
      <c r="F764" s="45">
        <f>ROUND((0.35+1),7)</f>
        <v>1.35</v>
      </c>
      <c r="G764" s="45">
        <f>ROUND(E764*F764*G755, 7)</f>
        <v>3.375E-3</v>
      </c>
      <c r="H764" s="47"/>
      <c r="I764" s="46"/>
      <c r="J764" s="47">
        <f>ROUND(SmtRes!AG201/SmtRes!DO201, 2)</f>
        <v>722.05</v>
      </c>
      <c r="K764" s="46"/>
      <c r="L764" s="47">
        <f>SmtRes!DH201</f>
        <v>2.44</v>
      </c>
      <c r="CE764">
        <v>1</v>
      </c>
    </row>
    <row r="765" spans="1:83" ht="15" x14ac:dyDescent="0.2">
      <c r="A765" s="42"/>
      <c r="B765" s="45">
        <v>4</v>
      </c>
      <c r="C765" s="42" t="s">
        <v>871</v>
      </c>
      <c r="D765" s="44"/>
      <c r="E765" s="50"/>
      <c r="F765" s="45"/>
      <c r="G765" s="45"/>
      <c r="H765" s="45"/>
      <c r="I765" s="45"/>
      <c r="J765" s="45"/>
      <c r="K765" s="45"/>
      <c r="L765" s="51">
        <f>SUM(L766:L768)-SUMIF(CE766:CE768, 1, L766:L768)</f>
        <v>26.56</v>
      </c>
    </row>
    <row r="766" spans="1:83" ht="71.25" x14ac:dyDescent="0.2">
      <c r="A766" s="43"/>
      <c r="B766" s="43" t="s">
        <v>697</v>
      </c>
      <c r="C766" s="43" t="s">
        <v>699</v>
      </c>
      <c r="D766" s="44" t="s">
        <v>194</v>
      </c>
      <c r="E766" s="45">
        <v>13.33</v>
      </c>
      <c r="F766" s="45"/>
      <c r="G766" s="45">
        <f>SmtRes!CX202</f>
        <v>3.3325</v>
      </c>
      <c r="H766" s="47">
        <f>SmtRes!CZ202</f>
        <v>5.87</v>
      </c>
      <c r="I766" s="46">
        <f>SmtRes!AI202</f>
        <v>0.88</v>
      </c>
      <c r="J766" s="47">
        <f>ROUND(H766*I766, 2)</f>
        <v>5.17</v>
      </c>
      <c r="K766" s="46"/>
      <c r="L766" s="47">
        <f>SmtRes!DF202</f>
        <v>17.23</v>
      </c>
    </row>
    <row r="767" spans="1:83" ht="57" x14ac:dyDescent="0.2">
      <c r="A767" s="43"/>
      <c r="B767" s="43" t="s">
        <v>741</v>
      </c>
      <c r="C767" s="43" t="s">
        <v>743</v>
      </c>
      <c r="D767" s="44" t="s">
        <v>744</v>
      </c>
      <c r="E767" s="45">
        <v>0.55000000000000004</v>
      </c>
      <c r="F767" s="45"/>
      <c r="G767" s="45">
        <f>SmtRes!CX203</f>
        <v>0.13750000000000001</v>
      </c>
      <c r="H767" s="47">
        <f>SmtRes!CZ203</f>
        <v>37.71</v>
      </c>
      <c r="I767" s="46">
        <f>SmtRes!AI203</f>
        <v>1.53</v>
      </c>
      <c r="J767" s="47">
        <f>ROUND(H767*I767, 2)</f>
        <v>57.7</v>
      </c>
      <c r="K767" s="46"/>
      <c r="L767" s="47">
        <f>SmtRes!DF203</f>
        <v>7.93</v>
      </c>
    </row>
    <row r="768" spans="1:83" ht="28.5" x14ac:dyDescent="0.2">
      <c r="A768" s="43"/>
      <c r="B768" s="43" t="s">
        <v>732</v>
      </c>
      <c r="C768" s="52" t="s">
        <v>734</v>
      </c>
      <c r="D768" s="53" t="s">
        <v>89</v>
      </c>
      <c r="E768" s="54">
        <v>0.05</v>
      </c>
      <c r="F768" s="54"/>
      <c r="G768" s="54">
        <f>SmtRes!CX204</f>
        <v>1.2500000000000001E-2</v>
      </c>
      <c r="H768" s="55">
        <f>SmtRes!CZ204</f>
        <v>79.88</v>
      </c>
      <c r="I768" s="56">
        <f>SmtRes!AI204</f>
        <v>1.4</v>
      </c>
      <c r="J768" s="55">
        <f>ROUND(H768*I768, 2)</f>
        <v>111.83</v>
      </c>
      <c r="K768" s="56"/>
      <c r="L768" s="55">
        <f>SmtRes!DF204</f>
        <v>1.4</v>
      </c>
    </row>
    <row r="769" spans="1:82" ht="15" x14ac:dyDescent="0.2">
      <c r="A769" s="43"/>
      <c r="B769" s="43"/>
      <c r="C769" s="58" t="s">
        <v>872</v>
      </c>
      <c r="D769" s="44"/>
      <c r="E769" s="45"/>
      <c r="F769" s="45"/>
      <c r="G769" s="45"/>
      <c r="H769" s="47"/>
      <c r="I769" s="46"/>
      <c r="J769" s="47"/>
      <c r="K769" s="46"/>
      <c r="L769" s="47">
        <f>L757+L759+L760+L765</f>
        <v>935.69999999999993</v>
      </c>
    </row>
    <row r="770" spans="1:82" ht="28.5" x14ac:dyDescent="0.2">
      <c r="A770" s="41" t="s">
        <v>1009</v>
      </c>
      <c r="B770" s="43" t="str">
        <f>Source!F243</f>
        <v>21.1.06.09-0152</v>
      </c>
      <c r="C770" s="43" t="str">
        <f>Source!G243</f>
        <v>Кабель силовой с медными жилами ВВГнг(A)-LS 3х2,5ок(N, PE)-660</v>
      </c>
      <c r="D770" s="44" t="str">
        <f>Source!H243</f>
        <v>1000 м</v>
      </c>
      <c r="E770" s="45">
        <f>SmtRes!AT205</f>
        <v>0.1</v>
      </c>
      <c r="F770" s="45"/>
      <c r="G770" s="45">
        <f>Source!I243</f>
        <v>2.5000000000000001E-2</v>
      </c>
      <c r="H770" s="47"/>
      <c r="I770" s="46"/>
      <c r="J770" s="47">
        <f>Source!AK243</f>
        <v>70449.91</v>
      </c>
      <c r="K770" s="46"/>
      <c r="L770" s="47">
        <f>Source!P243</f>
        <v>1761.25</v>
      </c>
      <c r="AD770">
        <f>ROUND((Source!AT243/100)*((ROUND(ROUND(Source!AO243,2)*Source!I243, 2)+ROUND(ROUND(Source!AN243,2)*Source!I243, 2))), 2)</f>
        <v>0</v>
      </c>
      <c r="AE770">
        <f>ROUND((Source!AU243/100)*((ROUND(ROUND(Source!AO243,2)*Source!I243, 2)+ROUND(ROUND(Source!AN243,2)*Source!I243, 2))), 2)</f>
        <v>0</v>
      </c>
      <c r="AN770">
        <f>L770</f>
        <v>1761.25</v>
      </c>
      <c r="AW770">
        <f>L770</f>
        <v>1761.25</v>
      </c>
      <c r="AZ770">
        <f>Source!X243</f>
        <v>0</v>
      </c>
      <c r="BA770">
        <f>Source!Y243</f>
        <v>0</v>
      </c>
      <c r="CD770">
        <v>2</v>
      </c>
    </row>
    <row r="771" spans="1:82" ht="57" x14ac:dyDescent="0.2">
      <c r="A771" s="41" t="s">
        <v>1010</v>
      </c>
      <c r="B771" s="43" t="str">
        <f>Source!F244</f>
        <v>421/пр_2020_п.75_пп.а</v>
      </c>
      <c r="C771" s="43" t="str">
        <f>Source!G244</f>
        <v>Сметная стоимость вспомогательных ненормируемых материальных ресурсов, не учтенная в сметной норме, 2%</v>
      </c>
      <c r="D771" s="44" t="str">
        <f>Source!H244</f>
        <v>%</v>
      </c>
      <c r="E771" s="45">
        <f>SmtRes!AT206</f>
        <v>2</v>
      </c>
      <c r="F771" s="45"/>
      <c r="G771" s="45">
        <f>Source!I244</f>
        <v>2</v>
      </c>
      <c r="H771" s="47"/>
      <c r="I771" s="46"/>
      <c r="J771" s="47"/>
      <c r="K771" s="46"/>
      <c r="L771" s="47">
        <f>Source!P244</f>
        <v>13.27</v>
      </c>
      <c r="AD771">
        <f>ROUND((Source!AT244/100)*((ROUND(0*Source!I244, 2)+ROUND(0*Source!I244, 2))), 2)</f>
        <v>0</v>
      </c>
      <c r="AE771">
        <f>ROUND((Source!AU244/100)*((ROUND(0*Source!I244, 2)+ROUND(0*Source!I244, 2))), 2)</f>
        <v>0</v>
      </c>
      <c r="AN771">
        <f>L771</f>
        <v>13.27</v>
      </c>
      <c r="AW771">
        <f>L771</f>
        <v>13.27</v>
      </c>
      <c r="AZ771">
        <f>Source!X244</f>
        <v>0</v>
      </c>
      <c r="BA771">
        <f>Source!Y244</f>
        <v>0</v>
      </c>
      <c r="CD771">
        <v>2</v>
      </c>
    </row>
    <row r="772" spans="1:82" ht="14.25" x14ac:dyDescent="0.2">
      <c r="A772" s="43"/>
      <c r="B772" s="43"/>
      <c r="C772" s="43" t="s">
        <v>873</v>
      </c>
      <c r="D772" s="44"/>
      <c r="E772" s="45"/>
      <c r="F772" s="45"/>
      <c r="G772" s="45"/>
      <c r="H772" s="47"/>
      <c r="I772" s="46"/>
      <c r="J772" s="47"/>
      <c r="K772" s="46"/>
      <c r="L772" s="47">
        <f>SUM(AR755:AR775)+SUM(AS755:AS775)+SUM(AT755:AT775)+SUM(AU755:AU775)+SUM(AV755:AV775)</f>
        <v>901.47</v>
      </c>
    </row>
    <row r="773" spans="1:82" ht="28.5" x14ac:dyDescent="0.2">
      <c r="A773" s="43"/>
      <c r="B773" s="43" t="s">
        <v>306</v>
      </c>
      <c r="C773" s="43" t="s">
        <v>976</v>
      </c>
      <c r="D773" s="44" t="s">
        <v>317</v>
      </c>
      <c r="E773" s="45">
        <f>Source!BZ242</f>
        <v>97</v>
      </c>
      <c r="F773" s="45"/>
      <c r="G773" s="45">
        <f>Source!AT242</f>
        <v>97</v>
      </c>
      <c r="H773" s="47"/>
      <c r="I773" s="46"/>
      <c r="J773" s="47"/>
      <c r="K773" s="46"/>
      <c r="L773" s="47">
        <f>SUM(AZ755:AZ775)</f>
        <v>874.43</v>
      </c>
    </row>
    <row r="774" spans="1:82" ht="28.5" x14ac:dyDescent="0.2">
      <c r="A774" s="52"/>
      <c r="B774" s="52" t="s">
        <v>307</v>
      </c>
      <c r="C774" s="52" t="s">
        <v>977</v>
      </c>
      <c r="D774" s="53" t="s">
        <v>317</v>
      </c>
      <c r="E774" s="54">
        <f>Source!CA242</f>
        <v>51</v>
      </c>
      <c r="F774" s="54"/>
      <c r="G774" s="54">
        <f>Source!AU242</f>
        <v>51</v>
      </c>
      <c r="H774" s="55"/>
      <c r="I774" s="56"/>
      <c r="J774" s="55"/>
      <c r="K774" s="56"/>
      <c r="L774" s="55">
        <f>SUM(BA755:BA775)</f>
        <v>459.75</v>
      </c>
    </row>
    <row r="775" spans="1:82" ht="15" x14ac:dyDescent="0.2">
      <c r="C775" s="104" t="s">
        <v>876</v>
      </c>
      <c r="D775" s="104"/>
      <c r="E775" s="104"/>
      <c r="F775" s="104"/>
      <c r="G775" s="104"/>
      <c r="H775" s="104"/>
      <c r="I775" s="105">
        <f>IF(E755&lt;&gt;0,K775/E755, 0)</f>
        <v>16177.6</v>
      </c>
      <c r="J775" s="105"/>
      <c r="K775" s="105">
        <f>L757+L759+L765+L773+L774+L760+SUM(L770:L771)</f>
        <v>4044.4</v>
      </c>
      <c r="L775" s="105"/>
      <c r="AD775">
        <f>ROUND((Source!AT242/100)*((ROUND(SUMIF(SmtRes!AQ198:'SmtRes'!AQ206,"=1",SmtRes!AD198:'SmtRes'!AD206)*Source!I242, 2)+ROUND(SUMIF(SmtRes!AQ198:'SmtRes'!AQ206,"=1",SmtRes!AC198:'SmtRes'!AC206)*Source!I242, 2))), 2)</f>
        <v>581.48</v>
      </c>
      <c r="AE775">
        <f>ROUND((Source!AU242/100)*((ROUND(SUMIF(SmtRes!AQ198:'SmtRes'!AQ206,"=1",SmtRes!AD198:'SmtRes'!AD206)*Source!I242, 2)+ROUND(SUMIF(SmtRes!AQ198:'SmtRes'!AQ206,"=1",SmtRes!AC198:'SmtRes'!AC206)*Source!I242, 2))), 2)</f>
        <v>305.72000000000003</v>
      </c>
      <c r="AN775" s="57">
        <f>L757+L759+L765+L773+L774+L760</f>
        <v>2269.88</v>
      </c>
      <c r="AO775" s="57">
        <f>L759</f>
        <v>7.67</v>
      </c>
      <c r="AQ775" t="s">
        <v>877</v>
      </c>
      <c r="AR775" s="57">
        <f>L757</f>
        <v>895.76</v>
      </c>
      <c r="AT775" s="57">
        <f>L760</f>
        <v>5.71</v>
      </c>
      <c r="AV775" t="s">
        <v>877</v>
      </c>
      <c r="AW775" s="57">
        <f>L765</f>
        <v>26.56</v>
      </c>
      <c r="AZ775">
        <f>Source!X242</f>
        <v>874.43</v>
      </c>
      <c r="BA775">
        <f>Source!Y242</f>
        <v>459.75</v>
      </c>
      <c r="CD775">
        <v>2</v>
      </c>
    </row>
    <row r="776" spans="1:82" ht="28.5" x14ac:dyDescent="0.2">
      <c r="A776" s="41" t="s">
        <v>424</v>
      </c>
      <c r="B776" s="43" t="s">
        <v>970</v>
      </c>
      <c r="C776" s="43" t="str">
        <f>Source!G245</f>
        <v>Коробка ответвительная на стене</v>
      </c>
      <c r="D776" s="44" t="str">
        <f>Source!H245</f>
        <v>ШТ</v>
      </c>
      <c r="E776" s="45">
        <f>Source!K245</f>
        <v>1</v>
      </c>
      <c r="F776" s="45"/>
      <c r="G776" s="45">
        <f>Source!I245</f>
        <v>1</v>
      </c>
      <c r="H776" s="47"/>
      <c r="I776" s="46"/>
      <c r="J776" s="47"/>
      <c r="K776" s="46"/>
      <c r="L776" s="47"/>
    </row>
    <row r="777" spans="1:82" ht="25.5" x14ac:dyDescent="0.2">
      <c r="B777" s="48" t="s">
        <v>801</v>
      </c>
      <c r="C777" s="106" t="s">
        <v>864</v>
      </c>
      <c r="D777" s="106"/>
      <c r="E777" s="106"/>
      <c r="F777" s="106"/>
      <c r="G777" s="106"/>
      <c r="H777" s="106"/>
      <c r="I777" s="106"/>
      <c r="J777" s="106"/>
      <c r="K777" s="106"/>
      <c r="L777" s="106"/>
    </row>
    <row r="778" spans="1:82" ht="15" x14ac:dyDescent="0.2">
      <c r="A778" s="42"/>
      <c r="B778" s="45">
        <v>1</v>
      </c>
      <c r="C778" s="42" t="s">
        <v>867</v>
      </c>
      <c r="D778" s="44" t="s">
        <v>565</v>
      </c>
      <c r="E778" s="50"/>
      <c r="F778" s="45"/>
      <c r="G778" s="45">
        <f>Source!U245</f>
        <v>0.67500000000000004</v>
      </c>
      <c r="H778" s="45"/>
      <c r="I778" s="45"/>
      <c r="J778" s="45"/>
      <c r="K778" s="45"/>
      <c r="L778" s="51">
        <f>SUM(L779:L779)-SUMIF(CE779:CE779, 1, L779:L779)</f>
        <v>494.65</v>
      </c>
    </row>
    <row r="779" spans="1:82" ht="14.25" x14ac:dyDescent="0.2">
      <c r="A779" s="43"/>
      <c r="B779" s="43" t="s">
        <v>679</v>
      </c>
      <c r="C779" s="43" t="s">
        <v>680</v>
      </c>
      <c r="D779" s="44" t="s">
        <v>565</v>
      </c>
      <c r="E779" s="45">
        <v>0.5</v>
      </c>
      <c r="F779" s="45">
        <f>ROUND((0.35+1),7)</f>
        <v>1.35</v>
      </c>
      <c r="G779" s="45">
        <f>SmtRes!CX207</f>
        <v>0.67500000000000004</v>
      </c>
      <c r="H779" s="47"/>
      <c r="I779" s="46"/>
      <c r="J779" s="47">
        <f>SmtRes!CZ207</f>
        <v>732.82</v>
      </c>
      <c r="K779" s="46"/>
      <c r="L779" s="47">
        <f>SmtRes!DI207</f>
        <v>494.65</v>
      </c>
    </row>
    <row r="780" spans="1:82" ht="15" x14ac:dyDescent="0.2">
      <c r="A780" s="42"/>
      <c r="B780" s="45">
        <v>4</v>
      </c>
      <c r="C780" s="42" t="s">
        <v>871</v>
      </c>
      <c r="D780" s="44"/>
      <c r="E780" s="50"/>
      <c r="F780" s="45"/>
      <c r="G780" s="45"/>
      <c r="H780" s="45"/>
      <c r="I780" s="45"/>
      <c r="J780" s="45"/>
      <c r="K780" s="45"/>
      <c r="L780" s="51">
        <f>SUM(L781:L783)-SUMIF(CE781:CE783, 1, L781:L783)</f>
        <v>2.4</v>
      </c>
    </row>
    <row r="781" spans="1:82" ht="57" x14ac:dyDescent="0.2">
      <c r="A781" s="43"/>
      <c r="B781" s="43" t="s">
        <v>681</v>
      </c>
      <c r="C781" s="43" t="s">
        <v>683</v>
      </c>
      <c r="D781" s="44" t="s">
        <v>47</v>
      </c>
      <c r="E781" s="45">
        <v>1.0000000000000001E-5</v>
      </c>
      <c r="F781" s="45"/>
      <c r="G781" s="45">
        <f>SmtRes!CX208</f>
        <v>1.0000000000000001E-5</v>
      </c>
      <c r="H781" s="47">
        <f>SmtRes!CZ208</f>
        <v>99190.96</v>
      </c>
      <c r="I781" s="46">
        <f>SmtRes!AI208</f>
        <v>1.29</v>
      </c>
      <c r="J781" s="47">
        <f>ROUND(H781*I781, 2)</f>
        <v>127956.34</v>
      </c>
      <c r="K781" s="46"/>
      <c r="L781" s="47">
        <f>SmtRes!DF208</f>
        <v>1.28</v>
      </c>
    </row>
    <row r="782" spans="1:82" ht="14.25" x14ac:dyDescent="0.2">
      <c r="A782" s="43"/>
      <c r="B782" s="43" t="s">
        <v>684</v>
      </c>
      <c r="C782" s="43" t="s">
        <v>686</v>
      </c>
      <c r="D782" s="44" t="s">
        <v>47</v>
      </c>
      <c r="E782" s="45">
        <v>5.0000000000000002E-5</v>
      </c>
      <c r="F782" s="45"/>
      <c r="G782" s="45">
        <f>SmtRes!CX209</f>
        <v>5.0000000000000002E-5</v>
      </c>
      <c r="H782" s="47">
        <f>SmtRes!CZ209</f>
        <v>4338.2700000000004</v>
      </c>
      <c r="I782" s="46">
        <f>SmtRes!AI209</f>
        <v>1.4</v>
      </c>
      <c r="J782" s="47">
        <f>ROUND(H782*I782, 2)</f>
        <v>6073.58</v>
      </c>
      <c r="K782" s="46"/>
      <c r="L782" s="47">
        <f>SmtRes!DF209</f>
        <v>0.3</v>
      </c>
    </row>
    <row r="783" spans="1:82" ht="42.75" x14ac:dyDescent="0.2">
      <c r="A783" s="43"/>
      <c r="B783" s="43" t="s">
        <v>687</v>
      </c>
      <c r="C783" s="52" t="s">
        <v>689</v>
      </c>
      <c r="D783" s="53" t="s">
        <v>47</v>
      </c>
      <c r="E783" s="54">
        <v>1.0000000000000001E-5</v>
      </c>
      <c r="F783" s="54"/>
      <c r="G783" s="54">
        <f>SmtRes!CX210</f>
        <v>1.0000000000000001E-5</v>
      </c>
      <c r="H783" s="55">
        <f>SmtRes!CZ210</f>
        <v>87245.7</v>
      </c>
      <c r="I783" s="56">
        <f>SmtRes!AI210</f>
        <v>0.94</v>
      </c>
      <c r="J783" s="55">
        <f>ROUND(H783*I783, 2)</f>
        <v>82010.960000000006</v>
      </c>
      <c r="K783" s="56"/>
      <c r="L783" s="55">
        <f>SmtRes!DF210</f>
        <v>0.82</v>
      </c>
    </row>
    <row r="784" spans="1:82" ht="15" x14ac:dyDescent="0.2">
      <c r="A784" s="43"/>
      <c r="B784" s="43"/>
      <c r="C784" s="58" t="s">
        <v>872</v>
      </c>
      <c r="D784" s="44"/>
      <c r="E784" s="45"/>
      <c r="F784" s="45"/>
      <c r="G784" s="45"/>
      <c r="H784" s="47"/>
      <c r="I784" s="46"/>
      <c r="J784" s="47"/>
      <c r="K784" s="46"/>
      <c r="L784" s="47">
        <f>L778+L780</f>
        <v>497.04999999999995</v>
      </c>
    </row>
    <row r="785" spans="1:82" ht="57" x14ac:dyDescent="0.2">
      <c r="A785" s="41" t="s">
        <v>1011</v>
      </c>
      <c r="B785" s="43" t="str">
        <f>Source!F246</f>
        <v>421/пр_2020_п.75_пп.а</v>
      </c>
      <c r="C785" s="43" t="str">
        <f>Source!G246</f>
        <v>Сметная стоимость вспомогательных ненормируемых материальных ресурсов, не учтенная в сметной норме, 2%</v>
      </c>
      <c r="D785" s="44" t="str">
        <f>Source!H246</f>
        <v>%</v>
      </c>
      <c r="E785" s="45">
        <f>SmtRes!AT212</f>
        <v>2</v>
      </c>
      <c r="F785" s="45"/>
      <c r="G785" s="45">
        <f>Source!I246</f>
        <v>2</v>
      </c>
      <c r="H785" s="47"/>
      <c r="I785" s="46"/>
      <c r="J785" s="47"/>
      <c r="K785" s="46"/>
      <c r="L785" s="47">
        <f>Source!P246</f>
        <v>7.33</v>
      </c>
      <c r="AD785">
        <f>ROUND((Source!AT246/100)*((ROUND(0*Source!I246, 2)+ROUND(0*Source!I246, 2))), 2)</f>
        <v>0</v>
      </c>
      <c r="AE785">
        <f>ROUND((Source!AU246/100)*((ROUND(0*Source!I246, 2)+ROUND(0*Source!I246, 2))), 2)</f>
        <v>0</v>
      </c>
      <c r="AN785">
        <f>L785</f>
        <v>7.33</v>
      </c>
      <c r="AW785">
        <f>L785</f>
        <v>7.33</v>
      </c>
      <c r="AZ785">
        <f>Source!X246</f>
        <v>0</v>
      </c>
      <c r="BA785">
        <f>Source!Y246</f>
        <v>0</v>
      </c>
      <c r="CD785">
        <v>2</v>
      </c>
    </row>
    <row r="786" spans="1:82" ht="28.5" x14ac:dyDescent="0.2">
      <c r="A786" s="41" t="s">
        <v>1012</v>
      </c>
      <c r="B786" s="43" t="str">
        <f>Source!F247</f>
        <v>20.5.02.04-0001</v>
      </c>
      <c r="C786" s="43" t="str">
        <f>Source!G247</f>
        <v>Коробка ответвительная, размеры 100х100х50 мм</v>
      </c>
      <c r="D786" s="44" t="str">
        <f>Source!H247</f>
        <v>ШТ</v>
      </c>
      <c r="E786" s="45">
        <f>SmtRes!AT211</f>
        <v>1</v>
      </c>
      <c r="F786" s="45"/>
      <c r="G786" s="45">
        <f>Source!I247</f>
        <v>1</v>
      </c>
      <c r="H786" s="47">
        <f>Source!AL247+Source!AO247+Source!AM247+Source!AN247</f>
        <v>98.59</v>
      </c>
      <c r="I786" s="46">
        <f>IF(Source!BC247&lt;&gt; 0, Source!BC247, 1)</f>
        <v>0.91</v>
      </c>
      <c r="J786" s="47">
        <f>ROUND(H786*I786, 2)</f>
        <v>89.72</v>
      </c>
      <c r="K786" s="46"/>
      <c r="L786" s="47">
        <f>Source!P247</f>
        <v>89.72</v>
      </c>
      <c r="AD786">
        <f>ROUND((Source!AT247/100)*((ROUND(ROUND(Source!AO247,2)*Source!I247, 2)+ROUND(ROUND(Source!AN247,2)*Source!I247, 2))), 2)</f>
        <v>0</v>
      </c>
      <c r="AE786">
        <f>ROUND((Source!AU247/100)*((ROUND(ROUND(Source!AO247,2)*Source!I247, 2)+ROUND(ROUND(Source!AN247,2)*Source!I247, 2))), 2)</f>
        <v>0</v>
      </c>
      <c r="AN786">
        <f>L786</f>
        <v>89.72</v>
      </c>
      <c r="AW786">
        <f>L786</f>
        <v>89.72</v>
      </c>
      <c r="AZ786">
        <f>Source!X247</f>
        <v>0</v>
      </c>
      <c r="BA786">
        <f>Source!Y247</f>
        <v>0</v>
      </c>
      <c r="CD786">
        <v>2</v>
      </c>
    </row>
    <row r="787" spans="1:82" ht="14.25" x14ac:dyDescent="0.2">
      <c r="A787" s="43"/>
      <c r="B787" s="43"/>
      <c r="C787" s="43" t="s">
        <v>873</v>
      </c>
      <c r="D787" s="44"/>
      <c r="E787" s="45"/>
      <c r="F787" s="45"/>
      <c r="G787" s="45"/>
      <c r="H787" s="47"/>
      <c r="I787" s="46"/>
      <c r="J787" s="47"/>
      <c r="K787" s="46"/>
      <c r="L787" s="47">
        <f>SUM(AR776:AR790)+SUM(AS776:AS790)+SUM(AT776:AT790)+SUM(AU776:AU790)+SUM(AV776:AV790)</f>
        <v>494.65</v>
      </c>
    </row>
    <row r="788" spans="1:82" ht="28.5" x14ac:dyDescent="0.2">
      <c r="A788" s="43"/>
      <c r="B788" s="43" t="s">
        <v>298</v>
      </c>
      <c r="C788" s="43" t="s">
        <v>973</v>
      </c>
      <c r="D788" s="44" t="s">
        <v>317</v>
      </c>
      <c r="E788" s="45">
        <f>Source!BZ245</f>
        <v>90</v>
      </c>
      <c r="F788" s="45"/>
      <c r="G788" s="45">
        <f>Source!AT245</f>
        <v>90</v>
      </c>
      <c r="H788" s="47"/>
      <c r="I788" s="46"/>
      <c r="J788" s="47"/>
      <c r="K788" s="46"/>
      <c r="L788" s="47">
        <f>SUM(AZ776:AZ790)</f>
        <v>445.19</v>
      </c>
    </row>
    <row r="789" spans="1:82" ht="28.5" x14ac:dyDescent="0.2">
      <c r="A789" s="52"/>
      <c r="B789" s="52" t="s">
        <v>299</v>
      </c>
      <c r="C789" s="52" t="s">
        <v>974</v>
      </c>
      <c r="D789" s="53" t="s">
        <v>317</v>
      </c>
      <c r="E789" s="54">
        <f>Source!CA245</f>
        <v>46</v>
      </c>
      <c r="F789" s="54"/>
      <c r="G789" s="54">
        <f>Source!AU245</f>
        <v>46</v>
      </c>
      <c r="H789" s="55"/>
      <c r="I789" s="56"/>
      <c r="J789" s="55"/>
      <c r="K789" s="56"/>
      <c r="L789" s="55">
        <f>SUM(BA776:BA790)</f>
        <v>227.54</v>
      </c>
    </row>
    <row r="790" spans="1:82" ht="15" x14ac:dyDescent="0.2">
      <c r="C790" s="104" t="s">
        <v>876</v>
      </c>
      <c r="D790" s="104"/>
      <c r="E790" s="104"/>
      <c r="F790" s="104"/>
      <c r="G790" s="104"/>
      <c r="H790" s="104"/>
      <c r="I790" s="105">
        <f>IF(E776&lt;&gt;0,K790/E776, 0)</f>
        <v>1266.83</v>
      </c>
      <c r="J790" s="105"/>
      <c r="K790" s="105">
        <f>L778+L780+L788+L789+SUM(L785:L786)</f>
        <v>1266.83</v>
      </c>
      <c r="L790" s="105"/>
      <c r="AD790">
        <f>ROUND((Source!AT245/100)*((ROUND(SUMIF(SmtRes!AQ207:'SmtRes'!AQ212,"=1",SmtRes!AD207:'SmtRes'!AD212)*Source!I245, 2)+ROUND(SUMIF(SmtRes!AQ207:'SmtRes'!AQ212,"=1",SmtRes!AC207:'SmtRes'!AC212)*Source!I245, 2))), 2)</f>
        <v>659.54</v>
      </c>
      <c r="AE790">
        <f>ROUND((Source!AU245/100)*((ROUND(SUMIF(SmtRes!AQ207:'SmtRes'!AQ212,"=1",SmtRes!AD207:'SmtRes'!AD212)*Source!I245, 2)+ROUND(SUMIF(SmtRes!AQ207:'SmtRes'!AQ212,"=1",SmtRes!AC207:'SmtRes'!AC212)*Source!I245, 2))), 2)</f>
        <v>337.1</v>
      </c>
      <c r="AN790" s="57">
        <f>L778+L780+L788+L789</f>
        <v>1169.78</v>
      </c>
      <c r="AO790">
        <f>0</f>
        <v>0</v>
      </c>
      <c r="AQ790" t="s">
        <v>877</v>
      </c>
      <c r="AR790" s="57">
        <f>L778</f>
        <v>494.65</v>
      </c>
      <c r="AT790">
        <f>0</f>
        <v>0</v>
      </c>
      <c r="AV790" t="s">
        <v>877</v>
      </c>
      <c r="AW790" s="57">
        <f>L780</f>
        <v>2.4</v>
      </c>
      <c r="AZ790">
        <f>Source!X245</f>
        <v>445.19</v>
      </c>
      <c r="BA790">
        <f>Source!Y245</f>
        <v>227.54</v>
      </c>
      <c r="CD790">
        <v>2</v>
      </c>
    </row>
    <row r="791" spans="1:82" ht="28.5" x14ac:dyDescent="0.2">
      <c r="A791" s="41" t="s">
        <v>431</v>
      </c>
      <c r="B791" s="43" t="s">
        <v>1013</v>
      </c>
      <c r="C791" s="43" t="str">
        <f>Source!G248</f>
        <v>Прибор или аппарат</v>
      </c>
      <c r="D791" s="44" t="str">
        <f>Source!H248</f>
        <v>ШТ</v>
      </c>
      <c r="E791" s="45">
        <f>Source!K248</f>
        <v>2</v>
      </c>
      <c r="F791" s="45"/>
      <c r="G791" s="45">
        <f>Source!I248</f>
        <v>2</v>
      </c>
      <c r="H791" s="47"/>
      <c r="I791" s="46"/>
      <c r="J791" s="47"/>
      <c r="K791" s="46"/>
      <c r="L791" s="47"/>
    </row>
    <row r="792" spans="1:82" ht="25.5" x14ac:dyDescent="0.2">
      <c r="B792" s="48" t="s">
        <v>801</v>
      </c>
      <c r="C792" s="106" t="s">
        <v>864</v>
      </c>
      <c r="D792" s="106"/>
      <c r="E792" s="106"/>
      <c r="F792" s="106"/>
      <c r="G792" s="106"/>
      <c r="H792" s="106"/>
      <c r="I792" s="106"/>
      <c r="J792" s="106"/>
      <c r="K792" s="106"/>
      <c r="L792" s="106"/>
    </row>
    <row r="793" spans="1:82" ht="15" x14ac:dyDescent="0.2">
      <c r="A793" s="42"/>
      <c r="B793" s="45">
        <v>1</v>
      </c>
      <c r="C793" s="42" t="s">
        <v>867</v>
      </c>
      <c r="D793" s="44" t="s">
        <v>565</v>
      </c>
      <c r="E793" s="50"/>
      <c r="F793" s="45"/>
      <c r="G793" s="45">
        <f>Source!U248</f>
        <v>2.7810000000000001</v>
      </c>
      <c r="H793" s="45"/>
      <c r="I793" s="45"/>
      <c r="J793" s="45"/>
      <c r="K793" s="45"/>
      <c r="L793" s="51">
        <f>SUM(L794:L794)-SUMIF(CE794:CE794, 1, L794:L794)</f>
        <v>2067.9499999999998</v>
      </c>
    </row>
    <row r="794" spans="1:82" ht="14.25" x14ac:dyDescent="0.2">
      <c r="A794" s="43"/>
      <c r="B794" s="43" t="s">
        <v>692</v>
      </c>
      <c r="C794" s="43" t="s">
        <v>693</v>
      </c>
      <c r="D794" s="44" t="s">
        <v>565</v>
      </c>
      <c r="E794" s="45">
        <v>1.03</v>
      </c>
      <c r="F794" s="45">
        <f>ROUND((0.35+1),7)</f>
        <v>1.35</v>
      </c>
      <c r="G794" s="45">
        <f>SmtRes!CX213</f>
        <v>2.7810000000000001</v>
      </c>
      <c r="H794" s="47"/>
      <c r="I794" s="46"/>
      <c r="J794" s="47">
        <f>SmtRes!CZ213</f>
        <v>743.6</v>
      </c>
      <c r="K794" s="46"/>
      <c r="L794" s="47">
        <f>SmtRes!DI213</f>
        <v>2067.9499999999998</v>
      </c>
    </row>
    <row r="795" spans="1:82" ht="15" x14ac:dyDescent="0.2">
      <c r="A795" s="42"/>
      <c r="B795" s="45">
        <v>4</v>
      </c>
      <c r="C795" s="42" t="s">
        <v>871</v>
      </c>
      <c r="D795" s="44"/>
      <c r="E795" s="50"/>
      <c r="F795" s="45"/>
      <c r="G795" s="45"/>
      <c r="H795" s="45"/>
      <c r="I795" s="45"/>
      <c r="J795" s="45"/>
      <c r="K795" s="45"/>
      <c r="L795" s="51">
        <f>SUM(L796:L796)-SUMIF(CE796:CE796, 1, L796:L796)</f>
        <v>7.63</v>
      </c>
    </row>
    <row r="796" spans="1:82" ht="28.5" x14ac:dyDescent="0.2">
      <c r="A796" s="43"/>
      <c r="B796" s="43" t="s">
        <v>745</v>
      </c>
      <c r="C796" s="52" t="s">
        <v>747</v>
      </c>
      <c r="D796" s="53" t="s">
        <v>89</v>
      </c>
      <c r="E796" s="54">
        <v>0.02</v>
      </c>
      <c r="F796" s="54"/>
      <c r="G796" s="54">
        <f>SmtRes!CX214</f>
        <v>0.04</v>
      </c>
      <c r="H796" s="55">
        <f>SmtRes!CZ214</f>
        <v>174.93</v>
      </c>
      <c r="I796" s="56">
        <f>SmtRes!AI214</f>
        <v>1.0900000000000001</v>
      </c>
      <c r="J796" s="55">
        <f>ROUND(H796*I796, 2)</f>
        <v>190.67</v>
      </c>
      <c r="K796" s="56"/>
      <c r="L796" s="55">
        <f>SmtRes!DF214</f>
        <v>7.63</v>
      </c>
    </row>
    <row r="797" spans="1:82" ht="15" x14ac:dyDescent="0.2">
      <c r="A797" s="43"/>
      <c r="B797" s="43"/>
      <c r="C797" s="58" t="s">
        <v>872</v>
      </c>
      <c r="D797" s="44"/>
      <c r="E797" s="45"/>
      <c r="F797" s="45"/>
      <c r="G797" s="45"/>
      <c r="H797" s="47"/>
      <c r="I797" s="46"/>
      <c r="J797" s="47"/>
      <c r="K797" s="46"/>
      <c r="L797" s="47">
        <f>L793+L795</f>
        <v>2075.58</v>
      </c>
    </row>
    <row r="798" spans="1:82" ht="57" x14ac:dyDescent="0.2">
      <c r="A798" s="41" t="s">
        <v>1014</v>
      </c>
      <c r="B798" s="43" t="str">
        <f>Source!F249</f>
        <v>421/пр_2020_п.75_пп.а</v>
      </c>
      <c r="C798" s="43" t="str">
        <f>Source!G249</f>
        <v>Сметная стоимость вспомогательных ненормируемых материальных ресурсов, не учтенная в сметной норме, 2%</v>
      </c>
      <c r="D798" s="44" t="str">
        <f>Source!H249</f>
        <v>%</v>
      </c>
      <c r="E798" s="45">
        <f>SmtRes!AT215</f>
        <v>2</v>
      </c>
      <c r="F798" s="45"/>
      <c r="G798" s="45">
        <f>Source!I249</f>
        <v>2</v>
      </c>
      <c r="H798" s="47"/>
      <c r="I798" s="46"/>
      <c r="J798" s="47"/>
      <c r="K798" s="46"/>
      <c r="L798" s="47">
        <f>Source!P249</f>
        <v>30.64</v>
      </c>
      <c r="AD798">
        <f>ROUND((Source!AT249/100)*((ROUND(0*Source!I249, 2)+ROUND(0*Source!I249, 2))), 2)</f>
        <v>0</v>
      </c>
      <c r="AE798">
        <f>ROUND((Source!AU249/100)*((ROUND(0*Source!I249, 2)+ROUND(0*Source!I249, 2))), 2)</f>
        <v>0</v>
      </c>
      <c r="AN798">
        <f>L798</f>
        <v>30.64</v>
      </c>
      <c r="AW798">
        <f>L798</f>
        <v>30.64</v>
      </c>
      <c r="AZ798">
        <f>Source!X249</f>
        <v>0</v>
      </c>
      <c r="BA798">
        <f>Source!Y249</f>
        <v>0</v>
      </c>
      <c r="CD798">
        <v>2</v>
      </c>
    </row>
    <row r="799" spans="1:82" ht="42.75" x14ac:dyDescent="0.2">
      <c r="A799" s="69" t="s">
        <v>1015</v>
      </c>
      <c r="B799" s="70" t="str">
        <f>Source!F250</f>
        <v>62.1.01.09-1242</v>
      </c>
      <c r="C799" s="70" t="s">
        <v>1016</v>
      </c>
      <c r="D799" s="71" t="str">
        <f>Source!H250</f>
        <v>ШТ</v>
      </c>
      <c r="E799" s="72">
        <f>SmtRes!AT216</f>
        <v>0.5</v>
      </c>
      <c r="F799" s="72"/>
      <c r="G799" s="72">
        <f>Source!I250</f>
        <v>1</v>
      </c>
      <c r="H799" s="74">
        <f>Source!AL250+Source!AO250+Source!AM250+Source!AN250</f>
        <v>159.24</v>
      </c>
      <c r="I799" s="73">
        <f>IF(Source!BC250&lt;&gt; 0, Source!BC250, 1)</f>
        <v>1.1599999999999999</v>
      </c>
      <c r="J799" s="74">
        <f>ROUND(H799*I799, 2)</f>
        <v>184.72</v>
      </c>
      <c r="K799" s="73"/>
      <c r="L799" s="74">
        <f>Source!P250</f>
        <v>184.72</v>
      </c>
      <c r="AD799">
        <f>ROUND((Source!AT250/100)*((ROUND(ROUND(Source!AO250,2)*Source!I250, 2)+ROUND(ROUND(Source!AN250,2)*Source!I250, 2))), 2)</f>
        <v>0</v>
      </c>
      <c r="AE799">
        <f>ROUND((Source!AU250/100)*((ROUND(ROUND(Source!AO250,2)*Source!I250, 2)+ROUND(ROUND(Source!AN250,2)*Source!I250, 2))), 2)</f>
        <v>0</v>
      </c>
      <c r="AN799">
        <f>L799</f>
        <v>184.72</v>
      </c>
      <c r="AW799">
        <f>L799</f>
        <v>184.72</v>
      </c>
      <c r="AZ799">
        <f>Source!X250</f>
        <v>0</v>
      </c>
      <c r="BA799">
        <f>Source!Y250</f>
        <v>0</v>
      </c>
      <c r="BK799">
        <f>L799</f>
        <v>184.72</v>
      </c>
      <c r="CD799">
        <v>3</v>
      </c>
    </row>
    <row r="800" spans="1:82" ht="42.75" x14ac:dyDescent="0.2">
      <c r="A800" s="69" t="s">
        <v>1017</v>
      </c>
      <c r="B800" s="70" t="str">
        <f>Source!F251</f>
        <v>62.1.01.09-1245</v>
      </c>
      <c r="C800" s="70" t="s">
        <v>1018</v>
      </c>
      <c r="D800" s="71" t="str">
        <f>Source!H251</f>
        <v>ШТ</v>
      </c>
      <c r="E800" s="72">
        <f>SmtRes!AT217</f>
        <v>0.5</v>
      </c>
      <c r="F800" s="72"/>
      <c r="G800" s="72">
        <f>Source!I251</f>
        <v>1</v>
      </c>
      <c r="H800" s="74">
        <f>Source!AL251+Source!AO251+Source!AM251+Source!AN251</f>
        <v>165.29</v>
      </c>
      <c r="I800" s="73">
        <f>IF(Source!BC251&lt;&gt; 0, Source!BC251, 1)</f>
        <v>1.1599999999999999</v>
      </c>
      <c r="J800" s="74">
        <f>ROUND(H800*I800, 2)</f>
        <v>191.74</v>
      </c>
      <c r="K800" s="73"/>
      <c r="L800" s="74">
        <f>Source!P251</f>
        <v>191.74</v>
      </c>
      <c r="AD800">
        <f>ROUND((Source!AT251/100)*((ROUND(ROUND(Source!AO251,2)*Source!I251, 2)+ROUND(ROUND(Source!AN251,2)*Source!I251, 2))), 2)</f>
        <v>0</v>
      </c>
      <c r="AE800">
        <f>ROUND((Source!AU251/100)*((ROUND(ROUND(Source!AO251,2)*Source!I251, 2)+ROUND(ROUND(Source!AN251,2)*Source!I251, 2))), 2)</f>
        <v>0</v>
      </c>
      <c r="AN800">
        <f>L800</f>
        <v>191.74</v>
      </c>
      <c r="AW800">
        <f>L800</f>
        <v>191.74</v>
      </c>
      <c r="AZ800">
        <f>Source!X251</f>
        <v>0</v>
      </c>
      <c r="BA800">
        <f>Source!Y251</f>
        <v>0</v>
      </c>
      <c r="BK800">
        <f>L800</f>
        <v>191.74</v>
      </c>
      <c r="CD800">
        <v>3</v>
      </c>
    </row>
    <row r="801" spans="1:82" ht="14.25" x14ac:dyDescent="0.2">
      <c r="A801" s="43"/>
      <c r="B801" s="43"/>
      <c r="C801" s="43" t="s">
        <v>873</v>
      </c>
      <c r="D801" s="44"/>
      <c r="E801" s="45"/>
      <c r="F801" s="45"/>
      <c r="G801" s="45"/>
      <c r="H801" s="47"/>
      <c r="I801" s="46"/>
      <c r="J801" s="47"/>
      <c r="K801" s="46"/>
      <c r="L801" s="47">
        <f>SUM(AR791:AR804)+SUM(AS791:AS804)+SUM(AT791:AT804)+SUM(AU791:AU804)+SUM(AV791:AV804)</f>
        <v>2067.9499999999998</v>
      </c>
    </row>
    <row r="802" spans="1:82" ht="28.5" x14ac:dyDescent="0.2">
      <c r="A802" s="43"/>
      <c r="B802" s="43" t="s">
        <v>306</v>
      </c>
      <c r="C802" s="43" t="s">
        <v>976</v>
      </c>
      <c r="D802" s="44" t="s">
        <v>317</v>
      </c>
      <c r="E802" s="45">
        <f>Source!BZ248</f>
        <v>97</v>
      </c>
      <c r="F802" s="45"/>
      <c r="G802" s="45">
        <f>Source!AT248</f>
        <v>97</v>
      </c>
      <c r="H802" s="47"/>
      <c r="I802" s="46"/>
      <c r="J802" s="47"/>
      <c r="K802" s="46"/>
      <c r="L802" s="47">
        <f>SUM(AZ791:AZ804)</f>
        <v>2005.91</v>
      </c>
    </row>
    <row r="803" spans="1:82" ht="28.5" x14ac:dyDescent="0.2">
      <c r="A803" s="52"/>
      <c r="B803" s="52" t="s">
        <v>307</v>
      </c>
      <c r="C803" s="52" t="s">
        <v>977</v>
      </c>
      <c r="D803" s="53" t="s">
        <v>317</v>
      </c>
      <c r="E803" s="54">
        <f>Source!CA248</f>
        <v>51</v>
      </c>
      <c r="F803" s="54"/>
      <c r="G803" s="54">
        <f>Source!AU248</f>
        <v>51</v>
      </c>
      <c r="H803" s="55"/>
      <c r="I803" s="56"/>
      <c r="J803" s="55"/>
      <c r="K803" s="56"/>
      <c r="L803" s="55">
        <f>SUM(BA791:BA804)</f>
        <v>1054.6500000000001</v>
      </c>
    </row>
    <row r="804" spans="1:82" ht="15" x14ac:dyDescent="0.2">
      <c r="C804" s="104" t="s">
        <v>876</v>
      </c>
      <c r="D804" s="104"/>
      <c r="E804" s="104"/>
      <c r="F804" s="104"/>
      <c r="G804" s="104"/>
      <c r="H804" s="104"/>
      <c r="I804" s="105">
        <f>IF(E791&lt;&gt;0,K804/E791, 0)</f>
        <v>2771.62</v>
      </c>
      <c r="J804" s="105"/>
      <c r="K804" s="105">
        <f>L793+L795+L802+L803+SUM(L798:L800)</f>
        <v>5543.24</v>
      </c>
      <c r="L804" s="105"/>
      <c r="AD804">
        <f>ROUND((Source!AT248/100)*((ROUND(SUMIF(SmtRes!AQ213:'SmtRes'!AQ217,"=1",SmtRes!AD213:'SmtRes'!AD217)*Source!I248, 2)+ROUND(SUMIF(SmtRes!AQ213:'SmtRes'!AQ217,"=1",SmtRes!AC213:'SmtRes'!AC217)*Source!I248, 2))), 2)</f>
        <v>1442.58</v>
      </c>
      <c r="AE804">
        <f>ROUND((Source!AU248/100)*((ROUND(SUMIF(SmtRes!AQ213:'SmtRes'!AQ217,"=1",SmtRes!AD213:'SmtRes'!AD217)*Source!I248, 2)+ROUND(SUMIF(SmtRes!AQ213:'SmtRes'!AQ217,"=1",SmtRes!AC213:'SmtRes'!AC217)*Source!I248, 2))), 2)</f>
        <v>758.47</v>
      </c>
      <c r="AN804" s="57">
        <f>L793+L795+L802+L803</f>
        <v>5136.1399999999994</v>
      </c>
      <c r="AO804">
        <f>0</f>
        <v>0</v>
      </c>
      <c r="AQ804" t="s">
        <v>877</v>
      </c>
      <c r="AR804" s="57">
        <f>L793</f>
        <v>2067.9499999999998</v>
      </c>
      <c r="AT804">
        <f>0</f>
        <v>0</v>
      </c>
      <c r="AV804" t="s">
        <v>877</v>
      </c>
      <c r="AW804" s="57">
        <f>L795</f>
        <v>7.63</v>
      </c>
      <c r="AZ804">
        <f>Source!X248</f>
        <v>2005.91</v>
      </c>
      <c r="BA804">
        <f>Source!Y248</f>
        <v>1054.6500000000001</v>
      </c>
      <c r="CD804">
        <v>2</v>
      </c>
    </row>
    <row r="805" spans="1:82" ht="42.75" x14ac:dyDescent="0.2">
      <c r="A805" s="41" t="s">
        <v>444</v>
      </c>
      <c r="B805" s="43" t="s">
        <v>1019</v>
      </c>
      <c r="C805" s="43" t="str">
        <f>Source!G252</f>
        <v>Приборы, устанавливаемые на металлоконструкциях, щитах и пультах, масса: до 5 кг</v>
      </c>
      <c r="D805" s="44" t="str">
        <f>Source!H252</f>
        <v>ШТ</v>
      </c>
      <c r="E805" s="45">
        <f>Source!K252</f>
        <v>1</v>
      </c>
      <c r="F805" s="45"/>
      <c r="G805" s="45">
        <f>Source!I252</f>
        <v>1</v>
      </c>
      <c r="H805" s="47"/>
      <c r="I805" s="46"/>
      <c r="J805" s="47"/>
      <c r="K805" s="46"/>
      <c r="L805" s="47"/>
    </row>
    <row r="806" spans="1:82" ht="25.5" x14ac:dyDescent="0.2">
      <c r="B806" s="48" t="s">
        <v>801</v>
      </c>
      <c r="C806" s="106" t="s">
        <v>864</v>
      </c>
      <c r="D806" s="106"/>
      <c r="E806" s="106"/>
      <c r="F806" s="106"/>
      <c r="G806" s="106"/>
      <c r="H806" s="106"/>
      <c r="I806" s="106"/>
      <c r="J806" s="106"/>
      <c r="K806" s="106"/>
      <c r="L806" s="106"/>
    </row>
    <row r="807" spans="1:82" ht="15" x14ac:dyDescent="0.2">
      <c r="A807" s="42"/>
      <c r="B807" s="45">
        <v>1</v>
      </c>
      <c r="C807" s="42" t="s">
        <v>867</v>
      </c>
      <c r="D807" s="44" t="s">
        <v>565</v>
      </c>
      <c r="E807" s="50"/>
      <c r="F807" s="45"/>
      <c r="G807" s="45">
        <f>Source!U252</f>
        <v>0.70199999999999996</v>
      </c>
      <c r="H807" s="45"/>
      <c r="I807" s="45"/>
      <c r="J807" s="45"/>
      <c r="K807" s="45"/>
      <c r="L807" s="51">
        <f>SUM(L808:L808)-SUMIF(CE808:CE808, 1, L808:L808)</f>
        <v>522.01</v>
      </c>
    </row>
    <row r="808" spans="1:82" ht="14.25" x14ac:dyDescent="0.2">
      <c r="A808" s="43"/>
      <c r="B808" s="43" t="s">
        <v>692</v>
      </c>
      <c r="C808" s="43" t="s">
        <v>693</v>
      </c>
      <c r="D808" s="44" t="s">
        <v>565</v>
      </c>
      <c r="E808" s="45">
        <v>0.52</v>
      </c>
      <c r="F808" s="45">
        <f>ROUND((0.35+1),7)</f>
        <v>1.35</v>
      </c>
      <c r="G808" s="45">
        <f>SmtRes!CX218</f>
        <v>0.70199999999999996</v>
      </c>
      <c r="H808" s="47"/>
      <c r="I808" s="46"/>
      <c r="J808" s="47">
        <f>SmtRes!CZ218</f>
        <v>743.6</v>
      </c>
      <c r="K808" s="46"/>
      <c r="L808" s="47">
        <f>SmtRes!DI218</f>
        <v>522.01</v>
      </c>
    </row>
    <row r="809" spans="1:82" ht="15" x14ac:dyDescent="0.2">
      <c r="A809" s="42"/>
      <c r="B809" s="45">
        <v>4</v>
      </c>
      <c r="C809" s="42" t="s">
        <v>871</v>
      </c>
      <c r="D809" s="44"/>
      <c r="E809" s="50"/>
      <c r="F809" s="45"/>
      <c r="G809" s="45"/>
      <c r="H809" s="45"/>
      <c r="I809" s="45"/>
      <c r="J809" s="45"/>
      <c r="K809" s="45"/>
      <c r="L809" s="51">
        <f>SUM(L810:L810)-SUMIF(CE810:CE810, 1, L810:L810)</f>
        <v>5.9</v>
      </c>
    </row>
    <row r="810" spans="1:82" ht="71.25" x14ac:dyDescent="0.2">
      <c r="A810" s="43"/>
      <c r="B810" s="43" t="s">
        <v>748</v>
      </c>
      <c r="C810" s="52" t="s">
        <v>750</v>
      </c>
      <c r="D810" s="53" t="s">
        <v>89</v>
      </c>
      <c r="E810" s="54">
        <v>3.5000000000000003E-2</v>
      </c>
      <c r="F810" s="54"/>
      <c r="G810" s="54">
        <f>SmtRes!CX219</f>
        <v>3.5000000000000003E-2</v>
      </c>
      <c r="H810" s="55">
        <f>SmtRes!CZ219</f>
        <v>154.58000000000001</v>
      </c>
      <c r="I810" s="56">
        <f>SmtRes!AI219</f>
        <v>1.0900000000000001</v>
      </c>
      <c r="J810" s="55">
        <f>ROUND(H810*I810, 2)</f>
        <v>168.49</v>
      </c>
      <c r="K810" s="56"/>
      <c r="L810" s="55">
        <f>SmtRes!DF219</f>
        <v>5.9</v>
      </c>
    </row>
    <row r="811" spans="1:82" ht="15" x14ac:dyDescent="0.2">
      <c r="A811" s="43"/>
      <c r="B811" s="43"/>
      <c r="C811" s="58" t="s">
        <v>872</v>
      </c>
      <c r="D811" s="44"/>
      <c r="E811" s="45"/>
      <c r="F811" s="45"/>
      <c r="G811" s="45"/>
      <c r="H811" s="47"/>
      <c r="I811" s="46"/>
      <c r="J811" s="47"/>
      <c r="K811" s="46"/>
      <c r="L811" s="47">
        <f>L807+L809</f>
        <v>527.91</v>
      </c>
    </row>
    <row r="812" spans="1:82" ht="57" x14ac:dyDescent="0.2">
      <c r="A812" s="41" t="s">
        <v>1020</v>
      </c>
      <c r="B812" s="43" t="str">
        <f>Source!F253</f>
        <v>421/пр_2020_п.75_пп.а</v>
      </c>
      <c r="C812" s="43" t="str">
        <f>Source!G253</f>
        <v>Сметная стоимость вспомогательных ненормируемых материальных ресурсов, не учтенная в сметной норме, 2%</v>
      </c>
      <c r="D812" s="44" t="str">
        <f>Source!H253</f>
        <v>%</v>
      </c>
      <c r="E812" s="45">
        <f>SmtRes!AT221</f>
        <v>2</v>
      </c>
      <c r="F812" s="45"/>
      <c r="G812" s="45">
        <f>Source!I253</f>
        <v>2</v>
      </c>
      <c r="H812" s="47"/>
      <c r="I812" s="46"/>
      <c r="J812" s="47"/>
      <c r="K812" s="46"/>
      <c r="L812" s="47">
        <f>Source!P253</f>
        <v>7.73</v>
      </c>
      <c r="AD812">
        <f>ROUND((Source!AT253/100)*((ROUND(0*Source!I253, 2)+ROUND(0*Source!I253, 2))), 2)</f>
        <v>0</v>
      </c>
      <c r="AE812">
        <f>ROUND((Source!AU253/100)*((ROUND(0*Source!I253, 2)+ROUND(0*Source!I253, 2))), 2)</f>
        <v>0</v>
      </c>
      <c r="AN812">
        <f>L812</f>
        <v>7.73</v>
      </c>
      <c r="AW812">
        <f>L812</f>
        <v>7.73</v>
      </c>
      <c r="AZ812">
        <f>Source!X253</f>
        <v>0</v>
      </c>
      <c r="BA812">
        <f>Source!Y253</f>
        <v>0</v>
      </c>
      <c r="CD812">
        <v>2</v>
      </c>
    </row>
    <row r="813" spans="1:82" ht="42.75" x14ac:dyDescent="0.2">
      <c r="A813" s="41" t="s">
        <v>1021</v>
      </c>
      <c r="B813" s="43" t="str">
        <f>Source!F254</f>
        <v>20.2.08.01-0004</v>
      </c>
      <c r="C813" s="43" t="str">
        <f>Source!G254</f>
        <v>DIN-рейки металлические, оцинкованные, размеры 7,5х35х600 мм</v>
      </c>
      <c r="D813" s="44" t="str">
        <f>Source!H254</f>
        <v>100 ШТ</v>
      </c>
      <c r="E813" s="45">
        <f>SmtRes!AT220</f>
        <v>0.01</v>
      </c>
      <c r="F813" s="45"/>
      <c r="G813" s="45">
        <f>Source!I254</f>
        <v>0.01</v>
      </c>
      <c r="H813" s="47">
        <f>Source!AL254+Source!AO254+Source!AM254+Source!AN254</f>
        <v>4328.8999999999996</v>
      </c>
      <c r="I813" s="46">
        <f>IF(Source!BC254&lt;&gt; 0, Source!BC254, 1)</f>
        <v>1.38</v>
      </c>
      <c r="J813" s="47">
        <f>ROUND(H813*I813, 2)</f>
        <v>5973.88</v>
      </c>
      <c r="K813" s="46"/>
      <c r="L813" s="47">
        <f>Source!P254</f>
        <v>59.74</v>
      </c>
      <c r="AD813">
        <f>ROUND((Source!AT254/100)*((ROUND(ROUND(Source!AO254,2)*Source!I254, 2)+ROUND(ROUND(Source!AN254,2)*Source!I254, 2))), 2)</f>
        <v>0</v>
      </c>
      <c r="AE813">
        <f>ROUND((Source!AU254/100)*((ROUND(ROUND(Source!AO254,2)*Source!I254, 2)+ROUND(ROUND(Source!AN254,2)*Source!I254, 2))), 2)</f>
        <v>0</v>
      </c>
      <c r="AN813">
        <f>L813</f>
        <v>59.74</v>
      </c>
      <c r="AW813">
        <f>L813</f>
        <v>59.74</v>
      </c>
      <c r="AZ813">
        <f>Source!X254</f>
        <v>0</v>
      </c>
      <c r="BA813">
        <f>Source!Y254</f>
        <v>0</v>
      </c>
      <c r="CD813">
        <v>2</v>
      </c>
    </row>
    <row r="814" spans="1:82" ht="14.25" x14ac:dyDescent="0.2">
      <c r="A814" s="43"/>
      <c r="B814" s="43"/>
      <c r="C814" s="43" t="s">
        <v>873</v>
      </c>
      <c r="D814" s="44"/>
      <c r="E814" s="45"/>
      <c r="F814" s="45"/>
      <c r="G814" s="45"/>
      <c r="H814" s="47"/>
      <c r="I814" s="46"/>
      <c r="J814" s="47"/>
      <c r="K814" s="46"/>
      <c r="L814" s="47">
        <f>SUM(AR805:AR817)+SUM(AS805:AS817)+SUM(AT805:AT817)+SUM(AU805:AU817)+SUM(AV805:AV817)</f>
        <v>522.01</v>
      </c>
    </row>
    <row r="815" spans="1:82" ht="28.5" x14ac:dyDescent="0.2">
      <c r="A815" s="43"/>
      <c r="B815" s="43" t="s">
        <v>450</v>
      </c>
      <c r="C815" s="43" t="s">
        <v>1022</v>
      </c>
      <c r="D815" s="44" t="s">
        <v>317</v>
      </c>
      <c r="E815" s="45">
        <f>Source!BZ252</f>
        <v>90</v>
      </c>
      <c r="F815" s="45"/>
      <c r="G815" s="45">
        <f>Source!AT252</f>
        <v>90</v>
      </c>
      <c r="H815" s="47"/>
      <c r="I815" s="46"/>
      <c r="J815" s="47"/>
      <c r="K815" s="46"/>
      <c r="L815" s="47">
        <f>SUM(AZ805:AZ817)</f>
        <v>469.81</v>
      </c>
    </row>
    <row r="816" spans="1:82" ht="28.5" x14ac:dyDescent="0.2">
      <c r="A816" s="52"/>
      <c r="B816" s="52" t="s">
        <v>451</v>
      </c>
      <c r="C816" s="52" t="s">
        <v>1023</v>
      </c>
      <c r="D816" s="53" t="s">
        <v>317</v>
      </c>
      <c r="E816" s="54">
        <f>Source!CA252</f>
        <v>46</v>
      </c>
      <c r="F816" s="54"/>
      <c r="G816" s="54">
        <f>Source!AU252</f>
        <v>46</v>
      </c>
      <c r="H816" s="55"/>
      <c r="I816" s="56"/>
      <c r="J816" s="55"/>
      <c r="K816" s="56"/>
      <c r="L816" s="55">
        <f>SUM(BA805:BA817)</f>
        <v>240.12</v>
      </c>
    </row>
    <row r="817" spans="1:83" ht="15" x14ac:dyDescent="0.2">
      <c r="C817" s="104" t="s">
        <v>876</v>
      </c>
      <c r="D817" s="104"/>
      <c r="E817" s="104"/>
      <c r="F817" s="104"/>
      <c r="G817" s="104"/>
      <c r="H817" s="104"/>
      <c r="I817" s="105">
        <f>IF(E805&lt;&gt;0,K817/E805, 0)</f>
        <v>1305.3100000000002</v>
      </c>
      <c r="J817" s="105"/>
      <c r="K817" s="105">
        <f>L807+L809+L815+L816+SUM(L812:L813)</f>
        <v>1305.3100000000002</v>
      </c>
      <c r="L817" s="105"/>
      <c r="AD817">
        <f>ROUND((Source!AT252/100)*((ROUND(SUMIF(SmtRes!AQ218:'SmtRes'!AQ221,"=1",SmtRes!AD218:'SmtRes'!AD221)*Source!I252, 2)+ROUND(SUMIF(SmtRes!AQ218:'SmtRes'!AQ221,"=1",SmtRes!AC218:'SmtRes'!AC221)*Source!I252, 2))), 2)</f>
        <v>669.24</v>
      </c>
      <c r="AE817">
        <f>ROUND((Source!AU252/100)*((ROUND(SUMIF(SmtRes!AQ218:'SmtRes'!AQ221,"=1",SmtRes!AD218:'SmtRes'!AD221)*Source!I252, 2)+ROUND(SUMIF(SmtRes!AQ218:'SmtRes'!AQ221,"=1",SmtRes!AC218:'SmtRes'!AC221)*Source!I252, 2))), 2)</f>
        <v>342.06</v>
      </c>
      <c r="AN817" s="57">
        <f>L807+L809+L815+L816</f>
        <v>1237.8400000000001</v>
      </c>
      <c r="AO817">
        <f>0</f>
        <v>0</v>
      </c>
      <c r="AQ817" t="s">
        <v>877</v>
      </c>
      <c r="AR817" s="57">
        <f>L807</f>
        <v>522.01</v>
      </c>
      <c r="AT817">
        <f>0</f>
        <v>0</v>
      </c>
      <c r="AV817" t="s">
        <v>877</v>
      </c>
      <c r="AW817" s="57">
        <f>L809</f>
        <v>5.9</v>
      </c>
      <c r="AZ817">
        <f>Source!X252</f>
        <v>469.81</v>
      </c>
      <c r="BA817">
        <f>Source!Y252</f>
        <v>240.12</v>
      </c>
      <c r="CD817">
        <v>2</v>
      </c>
    </row>
    <row r="818" spans="1:83" ht="57" x14ac:dyDescent="0.2">
      <c r="A818" s="41" t="s">
        <v>457</v>
      </c>
      <c r="B818" s="43" t="s">
        <v>1024</v>
      </c>
      <c r="C818" s="43" t="str">
        <f>Source!G255</f>
        <v>Сверление отверстий в строительных конструкциях из кирпича установками алмазного сверления, диаметр кольцевого алмазного сверла: 30 мм</v>
      </c>
      <c r="D818" s="44" t="str">
        <f>Source!H255</f>
        <v>м</v>
      </c>
      <c r="E818" s="45">
        <f>Source!K255</f>
        <v>0.25</v>
      </c>
      <c r="F818" s="45"/>
      <c r="G818" s="45">
        <f>Source!I255</f>
        <v>0.25</v>
      </c>
      <c r="H818" s="47"/>
      <c r="I818" s="46"/>
      <c r="J818" s="47"/>
      <c r="K818" s="46"/>
      <c r="L818" s="47"/>
    </row>
    <row r="819" spans="1:83" ht="25.5" x14ac:dyDescent="0.2">
      <c r="B819" s="48" t="s">
        <v>794</v>
      </c>
      <c r="C819" s="106" t="s">
        <v>879</v>
      </c>
      <c r="D819" s="106"/>
      <c r="E819" s="106"/>
      <c r="F819" s="106"/>
      <c r="G819" s="106"/>
      <c r="H819" s="106"/>
      <c r="I819" s="106"/>
      <c r="J819" s="106"/>
      <c r="K819" s="106"/>
      <c r="L819" s="106"/>
    </row>
    <row r="820" spans="1:83" ht="15" x14ac:dyDescent="0.2">
      <c r="A820" s="42"/>
      <c r="B820" s="45">
        <v>1</v>
      </c>
      <c r="C820" s="42" t="s">
        <v>867</v>
      </c>
      <c r="D820" s="44" t="s">
        <v>565</v>
      </c>
      <c r="E820" s="50"/>
      <c r="F820" s="45"/>
      <c r="G820" s="45">
        <f>Source!U255</f>
        <v>1.0925</v>
      </c>
      <c r="H820" s="45"/>
      <c r="I820" s="45"/>
      <c r="J820" s="45"/>
      <c r="K820" s="45"/>
      <c r="L820" s="51">
        <f>SUM(L821:L821)-SUMIF(CE821:CE821, 1, L821:L821)</f>
        <v>906.57</v>
      </c>
    </row>
    <row r="821" spans="1:83" ht="14.25" x14ac:dyDescent="0.2">
      <c r="A821" s="43"/>
      <c r="B821" s="43" t="s">
        <v>751</v>
      </c>
      <c r="C821" s="43" t="s">
        <v>752</v>
      </c>
      <c r="D821" s="44" t="s">
        <v>565</v>
      </c>
      <c r="E821" s="45">
        <v>3.8</v>
      </c>
      <c r="F821" s="45">
        <f>ROUND((0.15+1),7)</f>
        <v>1.1499999999999999</v>
      </c>
      <c r="G821" s="45">
        <f>SmtRes!CX222</f>
        <v>1.0925</v>
      </c>
      <c r="H821" s="47"/>
      <c r="I821" s="46"/>
      <c r="J821" s="47">
        <f>SmtRes!CZ222</f>
        <v>829.81</v>
      </c>
      <c r="K821" s="46"/>
      <c r="L821" s="47">
        <f>SmtRes!DI222</f>
        <v>906.57</v>
      </c>
    </row>
    <row r="822" spans="1:83" ht="15" x14ac:dyDescent="0.2">
      <c r="A822" s="42"/>
      <c r="B822" s="45">
        <v>2</v>
      </c>
      <c r="C822" s="42" t="s">
        <v>868</v>
      </c>
      <c r="D822" s="44"/>
      <c r="E822" s="50"/>
      <c r="F822" s="45"/>
      <c r="G822" s="45"/>
      <c r="H822" s="45"/>
      <c r="I822" s="45"/>
      <c r="J822" s="45"/>
      <c r="K822" s="45"/>
      <c r="L822" s="51">
        <f>SUM(L823:L825)-SUMIF(CE823:CE825, 1, L823:L825)</f>
        <v>15.669999999999959</v>
      </c>
    </row>
    <row r="823" spans="1:83" ht="15" x14ac:dyDescent="0.2">
      <c r="A823" s="42"/>
      <c r="B823" s="45"/>
      <c r="C823" s="42" t="s">
        <v>870</v>
      </c>
      <c r="D823" s="44" t="s">
        <v>565</v>
      </c>
      <c r="E823" s="50"/>
      <c r="F823" s="45"/>
      <c r="G823" s="45">
        <f>Source!V255</f>
        <v>0.51749999999999996</v>
      </c>
      <c r="H823" s="45"/>
      <c r="I823" s="45"/>
      <c r="J823" s="45"/>
      <c r="K823" s="45"/>
      <c r="L823" s="51">
        <f>SUMIF(CE824:CE825, 1, L824:L825)</f>
        <v>429.43</v>
      </c>
      <c r="CE823">
        <v>1</v>
      </c>
    </row>
    <row r="824" spans="1:83" ht="42.75" x14ac:dyDescent="0.2">
      <c r="A824" s="43"/>
      <c r="B824" s="43" t="s">
        <v>753</v>
      </c>
      <c r="C824" s="43" t="s">
        <v>755</v>
      </c>
      <c r="D824" s="44" t="s">
        <v>571</v>
      </c>
      <c r="E824" s="45">
        <v>1.8</v>
      </c>
      <c r="F824" s="45">
        <f>ROUND((0.15+1),7)</f>
        <v>1.1499999999999999</v>
      </c>
      <c r="G824" s="45">
        <f>SmtRes!CX223</f>
        <v>0.51749999999999996</v>
      </c>
      <c r="H824" s="47">
        <f>SmtRes!CZ223</f>
        <v>26.1</v>
      </c>
      <c r="I824" s="46">
        <f>SmtRes!AJ223</f>
        <v>1.1599999999999999</v>
      </c>
      <c r="J824" s="47">
        <f>ROUND(H824*I824, 2)</f>
        <v>30.28</v>
      </c>
      <c r="K824" s="46"/>
      <c r="L824" s="47">
        <f>SmtRes!DG223</f>
        <v>15.67</v>
      </c>
    </row>
    <row r="825" spans="1:83" ht="28.5" x14ac:dyDescent="0.2">
      <c r="A825" s="43"/>
      <c r="B825" s="43" t="s">
        <v>756</v>
      </c>
      <c r="C825" s="43" t="s">
        <v>1025</v>
      </c>
      <c r="D825" s="44" t="s">
        <v>565</v>
      </c>
      <c r="E825" s="45">
        <f>SmtRes!DO223*SmtRes!AT223</f>
        <v>1.8</v>
      </c>
      <c r="F825" s="45">
        <f>ROUND((0.15+1),7)</f>
        <v>1.1499999999999999</v>
      </c>
      <c r="G825" s="45">
        <f>ROUND(E825*F825*G818, 7)</f>
        <v>0.51749999999999996</v>
      </c>
      <c r="H825" s="47"/>
      <c r="I825" s="46"/>
      <c r="J825" s="47">
        <f>ROUND(SmtRes!AG223/SmtRes!DO223, 2)</f>
        <v>829.81</v>
      </c>
      <c r="K825" s="46"/>
      <c r="L825" s="47">
        <f>SmtRes!DH223</f>
        <v>429.43</v>
      </c>
      <c r="CE825">
        <v>1</v>
      </c>
    </row>
    <row r="826" spans="1:83" ht="15" x14ac:dyDescent="0.2">
      <c r="A826" s="42"/>
      <c r="B826" s="45">
        <v>4</v>
      </c>
      <c r="C826" s="42" t="s">
        <v>871</v>
      </c>
      <c r="D826" s="44"/>
      <c r="E826" s="50"/>
      <c r="F826" s="45"/>
      <c r="G826" s="45"/>
      <c r="H826" s="45"/>
      <c r="I826" s="45"/>
      <c r="J826" s="45"/>
      <c r="K826" s="45"/>
      <c r="L826" s="51">
        <f>SUM(L827:L827)-SUMIF(CE827:CE827, 1, L827:L827)</f>
        <v>0.89</v>
      </c>
    </row>
    <row r="827" spans="1:83" ht="14.25" x14ac:dyDescent="0.2">
      <c r="A827" s="43"/>
      <c r="B827" s="43" t="s">
        <v>617</v>
      </c>
      <c r="C827" s="52" t="s">
        <v>619</v>
      </c>
      <c r="D827" s="53" t="s">
        <v>620</v>
      </c>
      <c r="E827" s="54">
        <v>6.5000000000000002E-2</v>
      </c>
      <c r="F827" s="54"/>
      <c r="G827" s="54">
        <f>SmtRes!CX224</f>
        <v>1.6250000000000001E-2</v>
      </c>
      <c r="H827" s="55">
        <f>SmtRes!CZ224</f>
        <v>35.71</v>
      </c>
      <c r="I827" s="56">
        <f>SmtRes!AI224</f>
        <v>1.53</v>
      </c>
      <c r="J827" s="55">
        <f>ROUND(H827*I827, 2)</f>
        <v>54.64</v>
      </c>
      <c r="K827" s="56"/>
      <c r="L827" s="55">
        <f>SmtRes!DF224</f>
        <v>0.89</v>
      </c>
    </row>
    <row r="828" spans="1:83" ht="15" x14ac:dyDescent="0.2">
      <c r="A828" s="43"/>
      <c r="B828" s="43"/>
      <c r="C828" s="58" t="s">
        <v>872</v>
      </c>
      <c r="D828" s="44"/>
      <c r="E828" s="45"/>
      <c r="F828" s="45"/>
      <c r="G828" s="45"/>
      <c r="H828" s="47"/>
      <c r="I828" s="46"/>
      <c r="J828" s="47"/>
      <c r="K828" s="46"/>
      <c r="L828" s="47">
        <f>L820+L822+L823+L826</f>
        <v>1352.5600000000002</v>
      </c>
    </row>
    <row r="829" spans="1:83" ht="14.25" x14ac:dyDescent="0.2">
      <c r="A829" s="43"/>
      <c r="B829" s="43"/>
      <c r="C829" s="43" t="s">
        <v>873</v>
      </c>
      <c r="D829" s="44"/>
      <c r="E829" s="45"/>
      <c r="F829" s="45"/>
      <c r="G829" s="45"/>
      <c r="H829" s="47"/>
      <c r="I829" s="46"/>
      <c r="J829" s="47"/>
      <c r="K829" s="46"/>
      <c r="L829" s="47">
        <f>SUM(AR818:AR832)+SUM(AS818:AS832)+SUM(AT818:AT832)+SUM(AU818:AU832)+SUM(AV818:AV832)</f>
        <v>1336</v>
      </c>
    </row>
    <row r="830" spans="1:83" ht="28.5" x14ac:dyDescent="0.2">
      <c r="A830" s="43"/>
      <c r="B830" s="43" t="s">
        <v>463</v>
      </c>
      <c r="C830" s="43" t="s">
        <v>1026</v>
      </c>
      <c r="D830" s="44" t="s">
        <v>317</v>
      </c>
      <c r="E830" s="45">
        <f>Source!BZ255</f>
        <v>92</v>
      </c>
      <c r="F830" s="45"/>
      <c r="G830" s="45">
        <f>Source!AT255</f>
        <v>92</v>
      </c>
      <c r="H830" s="47"/>
      <c r="I830" s="46"/>
      <c r="J830" s="47"/>
      <c r="K830" s="46"/>
      <c r="L830" s="47">
        <f>SUM(AZ818:AZ832)</f>
        <v>1229.1199999999999</v>
      </c>
    </row>
    <row r="831" spans="1:83" ht="28.5" x14ac:dyDescent="0.2">
      <c r="A831" s="52"/>
      <c r="B831" s="52" t="s">
        <v>464</v>
      </c>
      <c r="C831" s="52" t="s">
        <v>1027</v>
      </c>
      <c r="D831" s="53" t="s">
        <v>317</v>
      </c>
      <c r="E831" s="54">
        <f>Source!CA255</f>
        <v>44</v>
      </c>
      <c r="F831" s="54"/>
      <c r="G831" s="54">
        <f>Source!AU255</f>
        <v>44</v>
      </c>
      <c r="H831" s="55"/>
      <c r="I831" s="56"/>
      <c r="J831" s="55"/>
      <c r="K831" s="56"/>
      <c r="L831" s="55">
        <f>SUM(BA818:BA832)</f>
        <v>587.84</v>
      </c>
    </row>
    <row r="832" spans="1:83" ht="15" x14ac:dyDescent="0.2">
      <c r="C832" s="104" t="s">
        <v>876</v>
      </c>
      <c r="D832" s="104"/>
      <c r="E832" s="104"/>
      <c r="F832" s="104"/>
      <c r="G832" s="104"/>
      <c r="H832" s="104"/>
      <c r="I832" s="105">
        <f>IF(E818&lt;&gt;0,K832/E818, 0)</f>
        <v>12678.08</v>
      </c>
      <c r="J832" s="105"/>
      <c r="K832" s="105">
        <f>L820+L822+L826+L830+L831+L823</f>
        <v>3169.52</v>
      </c>
      <c r="L832" s="105"/>
      <c r="AD832">
        <f>ROUND((Source!AT255/100)*((ROUND(SUMIF(SmtRes!AQ222:'SmtRes'!AQ225,"=1",SmtRes!AD222:'SmtRes'!AD225)*Source!I255, 2)+ROUND(SUMIF(SmtRes!AQ222:'SmtRes'!AQ225,"=1",SmtRes!AC222:'SmtRes'!AC225)*Source!I255, 2))), 2)</f>
        <v>381.71</v>
      </c>
      <c r="AE832">
        <f>ROUND((Source!AU255/100)*((ROUND(SUMIF(SmtRes!AQ222:'SmtRes'!AQ225,"=1",SmtRes!AD222:'SmtRes'!AD225)*Source!I255, 2)+ROUND(SUMIF(SmtRes!AQ222:'SmtRes'!AQ225,"=1",SmtRes!AC222:'SmtRes'!AC225)*Source!I255, 2))), 2)</f>
        <v>182.56</v>
      </c>
      <c r="AN832" s="57">
        <f>L820+L822+L826+L830+L831+L823</f>
        <v>3169.52</v>
      </c>
      <c r="AO832" s="57">
        <f>L822</f>
        <v>15.669999999999959</v>
      </c>
      <c r="AQ832" t="s">
        <v>877</v>
      </c>
      <c r="AR832" s="57">
        <f>L820</f>
        <v>906.57</v>
      </c>
      <c r="AT832" s="57">
        <f>L823</f>
        <v>429.43</v>
      </c>
      <c r="AV832" t="s">
        <v>877</v>
      </c>
      <c r="AW832" s="57">
        <f>L826</f>
        <v>0.89</v>
      </c>
      <c r="AZ832">
        <f>Source!X255</f>
        <v>1229.1199999999999</v>
      </c>
      <c r="BA832">
        <f>Source!Y255</f>
        <v>587.84</v>
      </c>
      <c r="CD832">
        <v>1</v>
      </c>
    </row>
    <row r="834" spans="1:12" ht="15" x14ac:dyDescent="0.2">
      <c r="A834" s="62"/>
      <c r="B834" s="63"/>
      <c r="C834" s="101" t="s">
        <v>903</v>
      </c>
      <c r="D834" s="101"/>
      <c r="E834" s="101"/>
      <c r="F834" s="101"/>
      <c r="G834" s="101"/>
      <c r="H834" s="101"/>
      <c r="I834" s="51"/>
      <c r="J834" s="62"/>
      <c r="K834" s="64"/>
      <c r="L834" s="51">
        <f>L836+L837+L843+L847</f>
        <v>42322.590000000004</v>
      </c>
    </row>
    <row r="835" spans="1:12" ht="14.25" x14ac:dyDescent="0.2">
      <c r="A835" s="59"/>
      <c r="B835" s="61"/>
      <c r="C835" s="102" t="s">
        <v>904</v>
      </c>
      <c r="D835" s="98"/>
      <c r="E835" s="98"/>
      <c r="F835" s="98"/>
      <c r="G835" s="98"/>
      <c r="H835" s="98"/>
      <c r="I835" s="47"/>
      <c r="J835" s="59"/>
      <c r="K835" s="45"/>
      <c r="L835" s="47"/>
    </row>
    <row r="836" spans="1:12" ht="14.25" x14ac:dyDescent="0.2">
      <c r="A836" s="59"/>
      <c r="B836" s="61"/>
      <c r="C836" s="98" t="s">
        <v>905</v>
      </c>
      <c r="D836" s="98"/>
      <c r="E836" s="98"/>
      <c r="F836" s="98"/>
      <c r="G836" s="98"/>
      <c r="H836" s="98"/>
      <c r="I836" s="47"/>
      <c r="J836" s="59"/>
      <c r="K836" s="45"/>
      <c r="L836" s="47">
        <f>SUM(AR550:AR832)</f>
        <v>21567.359999999997</v>
      </c>
    </row>
    <row r="837" spans="1:12" ht="14.25" hidden="1" x14ac:dyDescent="0.2">
      <c r="A837" s="59"/>
      <c r="B837" s="61"/>
      <c r="C837" s="98" t="s">
        <v>906</v>
      </c>
      <c r="D837" s="98"/>
      <c r="E837" s="98"/>
      <c r="F837" s="98"/>
      <c r="G837" s="98"/>
      <c r="H837" s="98"/>
      <c r="I837" s="47"/>
      <c r="J837" s="59"/>
      <c r="K837" s="45"/>
      <c r="L837" s="47">
        <f>L839+L842+L841</f>
        <v>523.44999999999993</v>
      </c>
    </row>
    <row r="838" spans="1:12" ht="14.25" hidden="1" x14ac:dyDescent="0.2">
      <c r="A838" s="59"/>
      <c r="B838" s="61"/>
      <c r="C838" s="102" t="s">
        <v>907</v>
      </c>
      <c r="D838" s="98"/>
      <c r="E838" s="98"/>
      <c r="F838" s="98"/>
      <c r="G838" s="98"/>
      <c r="H838" s="98"/>
      <c r="I838" s="47"/>
      <c r="J838" s="59"/>
      <c r="K838" s="45"/>
      <c r="L838" s="47"/>
    </row>
    <row r="839" spans="1:12" ht="14.25" x14ac:dyDescent="0.2">
      <c r="A839" s="59"/>
      <c r="B839" s="61"/>
      <c r="C839" s="98" t="s">
        <v>906</v>
      </c>
      <c r="D839" s="98"/>
      <c r="E839" s="98"/>
      <c r="F839" s="98"/>
      <c r="G839" s="98"/>
      <c r="H839" s="98"/>
      <c r="I839" s="47"/>
      <c r="J839" s="59"/>
      <c r="K839" s="45"/>
      <c r="L839" s="47">
        <f>SUM(AO550:AO832)</f>
        <v>58.569999999999965</v>
      </c>
    </row>
    <row r="840" spans="1:12" ht="14.25" hidden="1" x14ac:dyDescent="0.2">
      <c r="A840" s="59"/>
      <c r="B840" s="61"/>
      <c r="C840" s="102" t="s">
        <v>908</v>
      </c>
      <c r="D840" s="98"/>
      <c r="E840" s="98"/>
      <c r="F840" s="98"/>
      <c r="G840" s="98"/>
      <c r="H840" s="98"/>
      <c r="I840" s="47"/>
      <c r="J840" s="59"/>
      <c r="K840" s="45"/>
      <c r="L840" s="47"/>
    </row>
    <row r="841" spans="1:12" ht="14.25" x14ac:dyDescent="0.2">
      <c r="A841" s="59"/>
      <c r="B841" s="61"/>
      <c r="C841" s="98" t="s">
        <v>928</v>
      </c>
      <c r="D841" s="98"/>
      <c r="E841" s="98"/>
      <c r="F841" s="98"/>
      <c r="G841" s="98"/>
      <c r="H841" s="98"/>
      <c r="I841" s="47"/>
      <c r="J841" s="59"/>
      <c r="K841" s="45"/>
      <c r="L841" s="47">
        <f>SUM(AT550:AT832)</f>
        <v>464.88</v>
      </c>
    </row>
    <row r="842" spans="1:12" ht="14.25" hidden="1" x14ac:dyDescent="0.2">
      <c r="A842" s="59"/>
      <c r="B842" s="61"/>
      <c r="C842" s="98" t="s">
        <v>909</v>
      </c>
      <c r="D842" s="98"/>
      <c r="E842" s="98"/>
      <c r="F842" s="98"/>
      <c r="G842" s="98"/>
      <c r="H842" s="98"/>
      <c r="I842" s="47"/>
      <c r="J842" s="59"/>
      <c r="K842" s="45"/>
      <c r="L842" s="47">
        <f>SUM(AV550:AV832)</f>
        <v>0</v>
      </c>
    </row>
    <row r="843" spans="1:12" ht="14.25" x14ac:dyDescent="0.2">
      <c r="A843" s="59"/>
      <c r="B843" s="61"/>
      <c r="C843" s="98" t="s">
        <v>910</v>
      </c>
      <c r="D843" s="98"/>
      <c r="E843" s="98"/>
      <c r="F843" s="98"/>
      <c r="G843" s="98"/>
      <c r="H843" s="98"/>
      <c r="I843" s="47"/>
      <c r="J843" s="59"/>
      <c r="K843" s="45"/>
      <c r="L843" s="47">
        <f>L845+L846</f>
        <v>20231.780000000006</v>
      </c>
    </row>
    <row r="844" spans="1:12" ht="14.25" x14ac:dyDescent="0.2">
      <c r="A844" s="59"/>
      <c r="B844" s="61"/>
      <c r="C844" s="102" t="s">
        <v>907</v>
      </c>
      <c r="D844" s="98"/>
      <c r="E844" s="98"/>
      <c r="F844" s="98"/>
      <c r="G844" s="98"/>
      <c r="H844" s="98"/>
      <c r="I844" s="47"/>
      <c r="J844" s="59"/>
      <c r="K844" s="45"/>
      <c r="L844" s="47"/>
    </row>
    <row r="845" spans="1:12" ht="14.25" x14ac:dyDescent="0.2">
      <c r="A845" s="59"/>
      <c r="B845" s="61"/>
      <c r="C845" s="98" t="s">
        <v>911</v>
      </c>
      <c r="D845" s="98"/>
      <c r="E845" s="98"/>
      <c r="F845" s="98"/>
      <c r="G845" s="98"/>
      <c r="H845" s="98"/>
      <c r="I845" s="47"/>
      <c r="J845" s="59"/>
      <c r="K845" s="45"/>
      <c r="L845" s="47">
        <f>SUM(AW550:AW832)-SUM(BK550:BK832)</f>
        <v>20231.780000000006</v>
      </c>
    </row>
    <row r="846" spans="1:12" ht="14.25" hidden="1" x14ac:dyDescent="0.2">
      <c r="A846" s="59"/>
      <c r="B846" s="61"/>
      <c r="C846" s="98" t="s">
        <v>912</v>
      </c>
      <c r="D846" s="98"/>
      <c r="E846" s="98"/>
      <c r="F846" s="98"/>
      <c r="G846" s="98"/>
      <c r="H846" s="98"/>
      <c r="I846" s="47"/>
      <c r="J846" s="59"/>
      <c r="K846" s="45"/>
      <c r="L846" s="47">
        <f>SUM(BC550:BC832)</f>
        <v>0</v>
      </c>
    </row>
    <row r="847" spans="1:12" ht="14.25" hidden="1" x14ac:dyDescent="0.2">
      <c r="A847" s="59"/>
      <c r="B847" s="61"/>
      <c r="C847" s="98" t="s">
        <v>913</v>
      </c>
      <c r="D847" s="98"/>
      <c r="E847" s="98"/>
      <c r="F847" s="98"/>
      <c r="G847" s="98"/>
      <c r="H847" s="98"/>
      <c r="I847" s="47"/>
      <c r="J847" s="59"/>
      <c r="K847" s="45"/>
      <c r="L847" s="47">
        <f>SUM(BB550:BB832)</f>
        <v>0</v>
      </c>
    </row>
    <row r="848" spans="1:12" ht="14.25" x14ac:dyDescent="0.2">
      <c r="A848" s="59"/>
      <c r="B848" s="61"/>
      <c r="C848" s="98" t="s">
        <v>914</v>
      </c>
      <c r="D848" s="98"/>
      <c r="E848" s="98"/>
      <c r="F848" s="98"/>
      <c r="G848" s="98"/>
      <c r="H848" s="98"/>
      <c r="I848" s="47"/>
      <c r="J848" s="59"/>
      <c r="K848" s="45"/>
      <c r="L848" s="47">
        <f>SUM(AR550:AR832)+SUM(AT550:AT832)+SUM(AV550:AV832)</f>
        <v>22032.239999999998</v>
      </c>
    </row>
    <row r="849" spans="1:12" ht="14.25" x14ac:dyDescent="0.2">
      <c r="A849" s="59"/>
      <c r="B849" s="61"/>
      <c r="C849" s="98" t="s">
        <v>915</v>
      </c>
      <c r="D849" s="98"/>
      <c r="E849" s="98"/>
      <c r="F849" s="98"/>
      <c r="G849" s="98"/>
      <c r="H849" s="98"/>
      <c r="I849" s="47"/>
      <c r="J849" s="59"/>
      <c r="K849" s="45"/>
      <c r="L849" s="47">
        <f>SUM(AZ550:AZ832)</f>
        <v>21004.049999999996</v>
      </c>
    </row>
    <row r="850" spans="1:12" ht="14.25" x14ac:dyDescent="0.2">
      <c r="A850" s="59"/>
      <c r="B850" s="61"/>
      <c r="C850" s="98" t="s">
        <v>916</v>
      </c>
      <c r="D850" s="98"/>
      <c r="E850" s="98"/>
      <c r="F850" s="98"/>
      <c r="G850" s="98"/>
      <c r="H850" s="98"/>
      <c r="I850" s="47"/>
      <c r="J850" s="59"/>
      <c r="K850" s="45"/>
      <c r="L850" s="47">
        <f>SUM(BA550:BA832)</f>
        <v>10928.320000000002</v>
      </c>
    </row>
    <row r="851" spans="1:12" ht="14.25" x14ac:dyDescent="0.2">
      <c r="A851" s="59"/>
      <c r="B851" s="61"/>
      <c r="C851" s="98" t="s">
        <v>917</v>
      </c>
      <c r="D851" s="98"/>
      <c r="E851" s="98"/>
      <c r="F851" s="98"/>
      <c r="G851" s="98"/>
      <c r="H851" s="98"/>
      <c r="I851" s="47"/>
      <c r="J851" s="59"/>
      <c r="K851" s="45"/>
      <c r="L851" s="47">
        <f>L853+L854</f>
        <v>2474.6999999999998</v>
      </c>
    </row>
    <row r="852" spans="1:12" ht="14.25" x14ac:dyDescent="0.2">
      <c r="A852" s="59"/>
      <c r="B852" s="61"/>
      <c r="C852" s="102" t="s">
        <v>904</v>
      </c>
      <c r="D852" s="98"/>
      <c r="E852" s="98"/>
      <c r="F852" s="98"/>
      <c r="G852" s="98"/>
      <c r="H852" s="98"/>
      <c r="I852" s="47"/>
      <c r="J852" s="59"/>
      <c r="K852" s="45"/>
      <c r="L852" s="47"/>
    </row>
    <row r="853" spans="1:12" ht="14.25" x14ac:dyDescent="0.2">
      <c r="A853" s="59"/>
      <c r="B853" s="61"/>
      <c r="C853" s="98" t="s">
        <v>918</v>
      </c>
      <c r="D853" s="98"/>
      <c r="E853" s="98"/>
      <c r="F853" s="98"/>
      <c r="G853" s="98"/>
      <c r="H853" s="98"/>
      <c r="I853" s="47"/>
      <c r="J853" s="59"/>
      <c r="K853" s="45"/>
      <c r="L853" s="47">
        <f>SUM(BK550:BK832)</f>
        <v>2474.6999999999998</v>
      </c>
    </row>
    <row r="854" spans="1:12" ht="14.25" hidden="1" x14ac:dyDescent="0.2">
      <c r="A854" s="59"/>
      <c r="B854" s="61"/>
      <c r="C854" s="98" t="s">
        <v>919</v>
      </c>
      <c r="D854" s="98"/>
      <c r="E854" s="98"/>
      <c r="F854" s="98"/>
      <c r="G854" s="98"/>
      <c r="H854" s="98"/>
      <c r="I854" s="47"/>
      <c r="J854" s="59"/>
      <c r="K854" s="45"/>
      <c r="L854" s="47">
        <f>SUM(BD550:BD832)</f>
        <v>0</v>
      </c>
    </row>
    <row r="855" spans="1:12" ht="14.25" hidden="1" x14ac:dyDescent="0.2">
      <c r="A855" s="59"/>
      <c r="B855" s="61"/>
      <c r="C855" s="98" t="s">
        <v>920</v>
      </c>
      <c r="D855" s="98"/>
      <c r="E855" s="98"/>
      <c r="F855" s="98"/>
      <c r="G855" s="98"/>
      <c r="H855" s="98"/>
      <c r="I855" s="47"/>
      <c r="J855" s="59"/>
      <c r="K855" s="45"/>
      <c r="L855" s="47"/>
    </row>
    <row r="856" spans="1:12" ht="14.25" hidden="1" x14ac:dyDescent="0.2">
      <c r="A856" s="59"/>
      <c r="B856" s="61"/>
      <c r="C856" s="98" t="s">
        <v>920</v>
      </c>
      <c r="D856" s="98"/>
      <c r="E856" s="98"/>
      <c r="F856" s="98"/>
      <c r="G856" s="98"/>
      <c r="H856" s="98"/>
      <c r="I856" s="47"/>
      <c r="J856" s="59"/>
      <c r="K856" s="45"/>
      <c r="L856" s="47">
        <f>SUM(BQ550:BQ832)</f>
        <v>0</v>
      </c>
    </row>
    <row r="857" spans="1:12" ht="14.25" hidden="1" x14ac:dyDescent="0.2">
      <c r="A857" s="59"/>
      <c r="B857" s="61"/>
      <c r="C857" s="98" t="s">
        <v>921</v>
      </c>
      <c r="D857" s="98"/>
      <c r="E857" s="98"/>
      <c r="F857" s="98"/>
      <c r="G857" s="98"/>
      <c r="H857" s="98"/>
      <c r="I857" s="47"/>
      <c r="J857" s="59"/>
      <c r="K857" s="45"/>
      <c r="L857" s="47">
        <f>SUM(BO550:BO832)</f>
        <v>0</v>
      </c>
    </row>
    <row r="858" spans="1:12" ht="15" x14ac:dyDescent="0.2">
      <c r="A858" s="62"/>
      <c r="B858" s="63"/>
      <c r="C858" s="101" t="s">
        <v>922</v>
      </c>
      <c r="D858" s="101"/>
      <c r="E858" s="101"/>
      <c r="F858" s="101"/>
      <c r="G858" s="101"/>
      <c r="H858" s="101"/>
      <c r="I858" s="51"/>
      <c r="J858" s="62"/>
      <c r="K858" s="64"/>
      <c r="L858" s="51">
        <f>L834+L849+L850+L851+L856+L857</f>
        <v>76729.66</v>
      </c>
    </row>
    <row r="859" spans="1:12" ht="14.25" x14ac:dyDescent="0.2">
      <c r="A859" s="59"/>
      <c r="B859" s="61"/>
      <c r="C859" s="102" t="s">
        <v>923</v>
      </c>
      <c r="D859" s="98"/>
      <c r="E859" s="98"/>
      <c r="F859" s="98"/>
      <c r="G859" s="98"/>
      <c r="H859" s="98"/>
      <c r="I859" s="47"/>
      <c r="J859" s="59"/>
      <c r="K859" s="45"/>
      <c r="L859" s="47"/>
    </row>
    <row r="860" spans="1:12" ht="14.25" hidden="1" x14ac:dyDescent="0.2">
      <c r="A860" s="59"/>
      <c r="B860" s="61"/>
      <c r="C860" s="98" t="s">
        <v>924</v>
      </c>
      <c r="D860" s="98"/>
      <c r="E860" s="98"/>
      <c r="F860" s="98"/>
      <c r="G860" s="98"/>
      <c r="H860" s="98"/>
      <c r="I860" s="47"/>
      <c r="J860" s="59"/>
      <c r="K860" s="45"/>
      <c r="L860" s="47">
        <f>SUM(AX550:AX832)</f>
        <v>0</v>
      </c>
    </row>
    <row r="861" spans="1:12" ht="14.25" hidden="1" x14ac:dyDescent="0.2">
      <c r="A861" s="59"/>
      <c r="B861" s="61"/>
      <c r="C861" s="98" t="s">
        <v>925</v>
      </c>
      <c r="D861" s="98"/>
      <c r="E861" s="98"/>
      <c r="F861" s="98"/>
      <c r="G861" s="98"/>
      <c r="H861" s="98"/>
      <c r="I861" s="47"/>
      <c r="J861" s="59"/>
      <c r="K861" s="45"/>
      <c r="L861" s="47">
        <f>SUM(AY550:AY832)</f>
        <v>0</v>
      </c>
    </row>
    <row r="862" spans="1:12" ht="14.25" x14ac:dyDescent="0.2">
      <c r="A862" s="59"/>
      <c r="B862" s="61"/>
      <c r="C862" s="98" t="s">
        <v>926</v>
      </c>
      <c r="D862" s="98"/>
      <c r="E862" s="98"/>
      <c r="F862" s="99"/>
      <c r="G862" s="50">
        <f>Source!F280</f>
        <v>29.881924999999999</v>
      </c>
      <c r="H862" s="59"/>
      <c r="I862" s="59"/>
      <c r="J862" s="59"/>
      <c r="K862" s="59"/>
      <c r="L862" s="59"/>
    </row>
    <row r="863" spans="1:12" ht="14.25" x14ac:dyDescent="0.2">
      <c r="A863" s="59"/>
      <c r="B863" s="61"/>
      <c r="C863" s="98" t="s">
        <v>927</v>
      </c>
      <c r="D863" s="98"/>
      <c r="E863" s="98"/>
      <c r="F863" s="99"/>
      <c r="G863" s="50">
        <f>Source!F281</f>
        <v>0.56096999999999997</v>
      </c>
      <c r="H863" s="59"/>
      <c r="I863" s="59"/>
      <c r="J863" s="59"/>
      <c r="K863" s="59"/>
      <c r="L863" s="59"/>
    </row>
    <row r="866" spans="1:12" ht="15" x14ac:dyDescent="0.2">
      <c r="A866" s="62"/>
      <c r="B866" s="63"/>
      <c r="C866" s="101" t="s">
        <v>964</v>
      </c>
      <c r="D866" s="101"/>
      <c r="E866" s="101"/>
      <c r="F866" s="101"/>
      <c r="G866" s="101"/>
      <c r="H866" s="101"/>
      <c r="I866" s="51"/>
      <c r="J866" s="62"/>
      <c r="K866" s="64"/>
      <c r="L866" s="51">
        <f>L868+L869+L875+L879</f>
        <v>43694.78</v>
      </c>
    </row>
    <row r="867" spans="1:12" ht="14.25" x14ac:dyDescent="0.2">
      <c r="A867" s="59"/>
      <c r="B867" s="61"/>
      <c r="C867" s="102" t="s">
        <v>904</v>
      </c>
      <c r="D867" s="98"/>
      <c r="E867" s="98"/>
      <c r="F867" s="98"/>
      <c r="G867" s="98"/>
      <c r="H867" s="98"/>
      <c r="I867" s="47"/>
      <c r="J867" s="59"/>
      <c r="K867" s="45"/>
      <c r="L867" s="47"/>
    </row>
    <row r="868" spans="1:12" ht="14.25" x14ac:dyDescent="0.2">
      <c r="A868" s="59"/>
      <c r="B868" s="61"/>
      <c r="C868" s="98" t="s">
        <v>905</v>
      </c>
      <c r="D868" s="98"/>
      <c r="E868" s="98"/>
      <c r="F868" s="98"/>
      <c r="G868" s="98"/>
      <c r="H868" s="98"/>
      <c r="I868" s="47"/>
      <c r="J868" s="59"/>
      <c r="K868" s="45"/>
      <c r="L868" s="47">
        <f>SUM(AR458:AR864)</f>
        <v>22937.249999999996</v>
      </c>
    </row>
    <row r="869" spans="1:12" ht="14.25" hidden="1" x14ac:dyDescent="0.2">
      <c r="A869" s="59"/>
      <c r="B869" s="61"/>
      <c r="C869" s="98" t="s">
        <v>906</v>
      </c>
      <c r="D869" s="98"/>
      <c r="E869" s="98"/>
      <c r="F869" s="98"/>
      <c r="G869" s="98"/>
      <c r="H869" s="98"/>
      <c r="I869" s="47"/>
      <c r="J869" s="59"/>
      <c r="K869" s="45"/>
      <c r="L869" s="47">
        <f>L871+L874+L873</f>
        <v>525.75</v>
      </c>
    </row>
    <row r="870" spans="1:12" ht="14.25" hidden="1" x14ac:dyDescent="0.2">
      <c r="A870" s="59"/>
      <c r="B870" s="61"/>
      <c r="C870" s="102" t="s">
        <v>907</v>
      </c>
      <c r="D870" s="98"/>
      <c r="E870" s="98"/>
      <c r="F870" s="98"/>
      <c r="G870" s="98"/>
      <c r="H870" s="98"/>
      <c r="I870" s="47"/>
      <c r="J870" s="59"/>
      <c r="K870" s="45"/>
      <c r="L870" s="47"/>
    </row>
    <row r="871" spans="1:12" ht="14.25" x14ac:dyDescent="0.2">
      <c r="A871" s="59"/>
      <c r="B871" s="61"/>
      <c r="C871" s="98" t="s">
        <v>906</v>
      </c>
      <c r="D871" s="98"/>
      <c r="E871" s="98"/>
      <c r="F871" s="98"/>
      <c r="G871" s="98"/>
      <c r="H871" s="98"/>
      <c r="I871" s="47"/>
      <c r="J871" s="59"/>
      <c r="K871" s="45"/>
      <c r="L871" s="47">
        <f>SUM(AO458:AO864)</f>
        <v>58.759999999999962</v>
      </c>
    </row>
    <row r="872" spans="1:12" ht="14.25" hidden="1" x14ac:dyDescent="0.2">
      <c r="A872" s="59"/>
      <c r="B872" s="61"/>
      <c r="C872" s="102" t="s">
        <v>908</v>
      </c>
      <c r="D872" s="98"/>
      <c r="E872" s="98"/>
      <c r="F872" s="98"/>
      <c r="G872" s="98"/>
      <c r="H872" s="98"/>
      <c r="I872" s="47"/>
      <c r="J872" s="59"/>
      <c r="K872" s="45"/>
      <c r="L872" s="47"/>
    </row>
    <row r="873" spans="1:12" ht="14.25" x14ac:dyDescent="0.2">
      <c r="A873" s="59"/>
      <c r="B873" s="61"/>
      <c r="C873" s="98" t="s">
        <v>928</v>
      </c>
      <c r="D873" s="98"/>
      <c r="E873" s="98"/>
      <c r="F873" s="98"/>
      <c r="G873" s="98"/>
      <c r="H873" s="98"/>
      <c r="I873" s="47"/>
      <c r="J873" s="59"/>
      <c r="K873" s="45"/>
      <c r="L873" s="47">
        <f>SUM(AT458:AT864)</f>
        <v>466.99</v>
      </c>
    </row>
    <row r="874" spans="1:12" ht="14.25" hidden="1" x14ac:dyDescent="0.2">
      <c r="A874" s="59"/>
      <c r="B874" s="61"/>
      <c r="C874" s="98" t="s">
        <v>909</v>
      </c>
      <c r="D874" s="98"/>
      <c r="E874" s="98"/>
      <c r="F874" s="98"/>
      <c r="G874" s="98"/>
      <c r="H874" s="98"/>
      <c r="I874" s="47"/>
      <c r="J874" s="59"/>
      <c r="K874" s="45"/>
      <c r="L874" s="47">
        <f>SUM(AV458:AV864)</f>
        <v>0</v>
      </c>
    </row>
    <row r="875" spans="1:12" ht="14.25" x14ac:dyDescent="0.2">
      <c r="A875" s="59"/>
      <c r="B875" s="61"/>
      <c r="C875" s="98" t="s">
        <v>910</v>
      </c>
      <c r="D875" s="98"/>
      <c r="E875" s="98"/>
      <c r="F875" s="98"/>
      <c r="G875" s="98"/>
      <c r="H875" s="98"/>
      <c r="I875" s="47"/>
      <c r="J875" s="59"/>
      <c r="K875" s="45"/>
      <c r="L875" s="47">
        <f>L877+L878</f>
        <v>20231.780000000006</v>
      </c>
    </row>
    <row r="876" spans="1:12" ht="14.25" x14ac:dyDescent="0.2">
      <c r="A876" s="59"/>
      <c r="B876" s="61"/>
      <c r="C876" s="102" t="s">
        <v>907</v>
      </c>
      <c r="D876" s="98"/>
      <c r="E876" s="98"/>
      <c r="F876" s="98"/>
      <c r="G876" s="98"/>
      <c r="H876" s="98"/>
      <c r="I876" s="47"/>
      <c r="J876" s="59"/>
      <c r="K876" s="45"/>
      <c r="L876" s="47"/>
    </row>
    <row r="877" spans="1:12" ht="14.25" x14ac:dyDescent="0.2">
      <c r="A877" s="59"/>
      <c r="B877" s="61"/>
      <c r="C877" s="98" t="s">
        <v>911</v>
      </c>
      <c r="D877" s="98"/>
      <c r="E877" s="98"/>
      <c r="F877" s="98"/>
      <c r="G877" s="98"/>
      <c r="H877" s="98"/>
      <c r="I877" s="47"/>
      <c r="J877" s="59"/>
      <c r="K877" s="45"/>
      <c r="L877" s="47">
        <f>SUM(AW458:AW864)-SUM(BK458:BK864)</f>
        <v>20231.780000000006</v>
      </c>
    </row>
    <row r="878" spans="1:12" ht="14.25" hidden="1" x14ac:dyDescent="0.2">
      <c r="A878" s="59"/>
      <c r="B878" s="61"/>
      <c r="C878" s="98" t="s">
        <v>912</v>
      </c>
      <c r="D878" s="98"/>
      <c r="E878" s="98"/>
      <c r="F878" s="98"/>
      <c r="G878" s="98"/>
      <c r="H878" s="98"/>
      <c r="I878" s="47"/>
      <c r="J878" s="59"/>
      <c r="K878" s="45"/>
      <c r="L878" s="47">
        <f>SUM(BC458:BC864)</f>
        <v>0</v>
      </c>
    </row>
    <row r="879" spans="1:12" ht="14.25" hidden="1" x14ac:dyDescent="0.2">
      <c r="A879" s="59"/>
      <c r="B879" s="61"/>
      <c r="C879" s="98" t="s">
        <v>913</v>
      </c>
      <c r="D879" s="98"/>
      <c r="E879" s="98"/>
      <c r="F879" s="98"/>
      <c r="G879" s="98"/>
      <c r="H879" s="98"/>
      <c r="I879" s="47"/>
      <c r="J879" s="59"/>
      <c r="K879" s="45"/>
      <c r="L879" s="47">
        <f>SUM(BB458:BB864)</f>
        <v>0</v>
      </c>
    </row>
    <row r="880" spans="1:12" ht="14.25" x14ac:dyDescent="0.2">
      <c r="A880" s="59"/>
      <c r="B880" s="61"/>
      <c r="C880" s="98" t="s">
        <v>914</v>
      </c>
      <c r="D880" s="98"/>
      <c r="E880" s="98"/>
      <c r="F880" s="98"/>
      <c r="G880" s="98"/>
      <c r="H880" s="98"/>
      <c r="I880" s="47"/>
      <c r="J880" s="59"/>
      <c r="K880" s="45"/>
      <c r="L880" s="47">
        <f>SUM(AR458:AR864)+SUM(AT458:AT864)+SUM(AV458:AV864)</f>
        <v>23404.239999999998</v>
      </c>
    </row>
    <row r="881" spans="1:12" ht="14.25" x14ac:dyDescent="0.2">
      <c r="A881" s="59"/>
      <c r="B881" s="61"/>
      <c r="C881" s="98" t="s">
        <v>915</v>
      </c>
      <c r="D881" s="98"/>
      <c r="E881" s="98"/>
      <c r="F881" s="98"/>
      <c r="G881" s="98"/>
      <c r="H881" s="98"/>
      <c r="I881" s="47"/>
      <c r="J881" s="59"/>
      <c r="K881" s="45"/>
      <c r="L881" s="47">
        <f>SUM(AZ458:AZ864)</f>
        <v>22287.85</v>
      </c>
    </row>
    <row r="882" spans="1:12" ht="14.25" x14ac:dyDescent="0.2">
      <c r="A882" s="59"/>
      <c r="B882" s="61"/>
      <c r="C882" s="98" t="s">
        <v>916</v>
      </c>
      <c r="D882" s="98"/>
      <c r="E882" s="98"/>
      <c r="F882" s="98"/>
      <c r="G882" s="98"/>
      <c r="H882" s="98"/>
      <c r="I882" s="47"/>
      <c r="J882" s="59"/>
      <c r="K882" s="45"/>
      <c r="L882" s="47">
        <f>SUM(BA458:BA864)</f>
        <v>11602.289999999999</v>
      </c>
    </row>
    <row r="883" spans="1:12" ht="14.25" x14ac:dyDescent="0.2">
      <c r="A883" s="59"/>
      <c r="B883" s="61"/>
      <c r="C883" s="98" t="s">
        <v>917</v>
      </c>
      <c r="D883" s="98"/>
      <c r="E883" s="98"/>
      <c r="F883" s="98"/>
      <c r="G883" s="98"/>
      <c r="H883" s="98"/>
      <c r="I883" s="47"/>
      <c r="J883" s="59"/>
      <c r="K883" s="45"/>
      <c r="L883" s="47">
        <f>L885+L886</f>
        <v>2474.6999999999998</v>
      </c>
    </row>
    <row r="884" spans="1:12" ht="14.25" x14ac:dyDescent="0.2">
      <c r="A884" s="59"/>
      <c r="B884" s="61"/>
      <c r="C884" s="102" t="s">
        <v>904</v>
      </c>
      <c r="D884" s="98"/>
      <c r="E884" s="98"/>
      <c r="F884" s="98"/>
      <c r="G884" s="98"/>
      <c r="H884" s="98"/>
      <c r="I884" s="47"/>
      <c r="J884" s="59"/>
      <c r="K884" s="45"/>
      <c r="L884" s="47"/>
    </row>
    <row r="885" spans="1:12" ht="14.25" x14ac:dyDescent="0.2">
      <c r="A885" s="59"/>
      <c r="B885" s="61"/>
      <c r="C885" s="98" t="s">
        <v>918</v>
      </c>
      <c r="D885" s="98"/>
      <c r="E885" s="98"/>
      <c r="F885" s="98"/>
      <c r="G885" s="98"/>
      <c r="H885" s="98"/>
      <c r="I885" s="47"/>
      <c r="J885" s="59"/>
      <c r="K885" s="45"/>
      <c r="L885" s="47">
        <f>SUM(BK458:BK864)</f>
        <v>2474.6999999999998</v>
      </c>
    </row>
    <row r="886" spans="1:12" ht="14.25" hidden="1" x14ac:dyDescent="0.2">
      <c r="A886" s="59"/>
      <c r="B886" s="61"/>
      <c r="C886" s="98" t="s">
        <v>919</v>
      </c>
      <c r="D886" s="98"/>
      <c r="E886" s="98"/>
      <c r="F886" s="98"/>
      <c r="G886" s="98"/>
      <c r="H886" s="98"/>
      <c r="I886" s="47"/>
      <c r="J886" s="59"/>
      <c r="K886" s="45"/>
      <c r="L886" s="47">
        <f>SUM(BD458:BD864)</f>
        <v>0</v>
      </c>
    </row>
    <row r="887" spans="1:12" ht="14.25" hidden="1" x14ac:dyDescent="0.2">
      <c r="A887" s="59"/>
      <c r="B887" s="61"/>
      <c r="C887" s="98" t="s">
        <v>920</v>
      </c>
      <c r="D887" s="98"/>
      <c r="E887" s="98"/>
      <c r="F887" s="98"/>
      <c r="G887" s="98"/>
      <c r="H887" s="98"/>
      <c r="I887" s="47"/>
      <c r="J887" s="59"/>
      <c r="K887" s="45"/>
      <c r="L887" s="47"/>
    </row>
    <row r="888" spans="1:12" ht="14.25" hidden="1" x14ac:dyDescent="0.2">
      <c r="A888" s="59"/>
      <c r="B888" s="61"/>
      <c r="C888" s="98" t="s">
        <v>920</v>
      </c>
      <c r="D888" s="98"/>
      <c r="E888" s="98"/>
      <c r="F888" s="98"/>
      <c r="G888" s="98"/>
      <c r="H888" s="98"/>
      <c r="I888" s="47"/>
      <c r="J888" s="59"/>
      <c r="K888" s="45"/>
      <c r="L888" s="47">
        <f>SUM(BQ458:BQ864)</f>
        <v>0</v>
      </c>
    </row>
    <row r="889" spans="1:12" ht="14.25" hidden="1" x14ac:dyDescent="0.2">
      <c r="A889" s="59"/>
      <c r="B889" s="61"/>
      <c r="C889" s="98" t="s">
        <v>921</v>
      </c>
      <c r="D889" s="98"/>
      <c r="E889" s="98"/>
      <c r="F889" s="98"/>
      <c r="G889" s="98"/>
      <c r="H889" s="98"/>
      <c r="I889" s="47"/>
      <c r="J889" s="59"/>
      <c r="K889" s="45"/>
      <c r="L889" s="47">
        <f>SUM(BO458:BO864)</f>
        <v>0</v>
      </c>
    </row>
    <row r="890" spans="1:12" ht="15" x14ac:dyDescent="0.2">
      <c r="A890" s="62"/>
      <c r="B890" s="63"/>
      <c r="C890" s="101" t="s">
        <v>922</v>
      </c>
      <c r="D890" s="101"/>
      <c r="E890" s="101"/>
      <c r="F890" s="101"/>
      <c r="G890" s="101"/>
      <c r="H890" s="101"/>
      <c r="I890" s="51"/>
      <c r="J890" s="62"/>
      <c r="K890" s="64"/>
      <c r="L890" s="51">
        <f>L866+L881+L882+L883+L888+L889</f>
        <v>80059.62</v>
      </c>
    </row>
    <row r="891" spans="1:12" ht="14.25" x14ac:dyDescent="0.2">
      <c r="A891" s="59"/>
      <c r="B891" s="61"/>
      <c r="C891" s="102" t="s">
        <v>923</v>
      </c>
      <c r="D891" s="98"/>
      <c r="E891" s="98"/>
      <c r="F891" s="98"/>
      <c r="G891" s="98"/>
      <c r="H891" s="98"/>
      <c r="I891" s="47"/>
      <c r="J891" s="59"/>
      <c r="K891" s="45"/>
      <c r="L891" s="47"/>
    </row>
    <row r="892" spans="1:12" ht="14.25" hidden="1" x14ac:dyDescent="0.2">
      <c r="A892" s="59"/>
      <c r="B892" s="61"/>
      <c r="C892" s="98" t="s">
        <v>924</v>
      </c>
      <c r="D892" s="98"/>
      <c r="E892" s="98"/>
      <c r="F892" s="98"/>
      <c r="G892" s="98"/>
      <c r="H892" s="98"/>
      <c r="I892" s="47"/>
      <c r="J892" s="59"/>
      <c r="K892" s="45"/>
      <c r="L892" s="47">
        <f>SUM(AX458:AX864)</f>
        <v>0</v>
      </c>
    </row>
    <row r="893" spans="1:12" ht="14.25" hidden="1" x14ac:dyDescent="0.2">
      <c r="A893" s="59"/>
      <c r="B893" s="61"/>
      <c r="C893" s="98" t="s">
        <v>925</v>
      </c>
      <c r="D893" s="98"/>
      <c r="E893" s="98"/>
      <c r="F893" s="98"/>
      <c r="G893" s="98"/>
      <c r="H893" s="98"/>
      <c r="I893" s="47"/>
      <c r="J893" s="59"/>
      <c r="K893" s="45"/>
      <c r="L893" s="47">
        <f>SUM(AY458:AY864)</f>
        <v>0</v>
      </c>
    </row>
    <row r="894" spans="1:12" ht="14.25" x14ac:dyDescent="0.2">
      <c r="A894" s="59"/>
      <c r="B894" s="61"/>
      <c r="C894" s="98" t="s">
        <v>926</v>
      </c>
      <c r="D894" s="98"/>
      <c r="E894" s="98"/>
      <c r="F894" s="99"/>
      <c r="G894" s="50">
        <f>Source!F310</f>
        <v>31.962258500000001</v>
      </c>
      <c r="H894" s="59"/>
      <c r="I894" s="59"/>
      <c r="J894" s="59"/>
      <c r="K894" s="59"/>
      <c r="L894" s="59"/>
    </row>
    <row r="895" spans="1:12" ht="14.25" x14ac:dyDescent="0.2">
      <c r="A895" s="59"/>
      <c r="B895" s="61"/>
      <c r="C895" s="98" t="s">
        <v>927</v>
      </c>
      <c r="D895" s="98"/>
      <c r="E895" s="98"/>
      <c r="F895" s="99"/>
      <c r="G895" s="50">
        <f>Source!F311</f>
        <v>0.56425650000000005</v>
      </c>
      <c r="H895" s="59"/>
      <c r="I895" s="59"/>
      <c r="J895" s="59"/>
      <c r="K895" s="59"/>
      <c r="L895" s="59"/>
    </row>
    <row r="898" spans="1:83" ht="16.5" x14ac:dyDescent="0.2">
      <c r="A898" s="107" t="s">
        <v>1028</v>
      </c>
      <c r="B898" s="107"/>
      <c r="C898" s="107"/>
      <c r="D898" s="107"/>
      <c r="E898" s="107"/>
      <c r="F898" s="107"/>
      <c r="G898" s="107"/>
      <c r="H898" s="107"/>
      <c r="I898" s="107"/>
      <c r="J898" s="107"/>
      <c r="K898" s="107"/>
      <c r="L898" s="107"/>
    </row>
    <row r="899" spans="1:83" ht="28.5" x14ac:dyDescent="0.2">
      <c r="A899" s="41" t="s">
        <v>469</v>
      </c>
      <c r="B899" s="43" t="s">
        <v>980</v>
      </c>
      <c r="C899" s="43" t="str">
        <f>Source!G322</f>
        <v>Розетка штепсельная: неутопленного типа при открытой проводке/в коробе</v>
      </c>
      <c r="D899" s="44" t="str">
        <f>Source!H322</f>
        <v>100 ШТ</v>
      </c>
      <c r="E899" s="45">
        <f>Source!K322</f>
        <v>0.04</v>
      </c>
      <c r="F899" s="45"/>
      <c r="G899" s="45">
        <f>Source!I322</f>
        <v>0.04</v>
      </c>
      <c r="H899" s="47"/>
      <c r="I899" s="46"/>
      <c r="J899" s="47"/>
      <c r="K899" s="46"/>
      <c r="L899" s="47"/>
    </row>
    <row r="900" spans="1:83" ht="25.5" x14ac:dyDescent="0.2">
      <c r="B900" s="48" t="s">
        <v>801</v>
      </c>
      <c r="C900" s="106" t="s">
        <v>864</v>
      </c>
      <c r="D900" s="106"/>
      <c r="E900" s="106"/>
      <c r="F900" s="106"/>
      <c r="G900" s="106"/>
      <c r="H900" s="106"/>
      <c r="I900" s="106"/>
      <c r="J900" s="106"/>
      <c r="K900" s="106"/>
      <c r="L900" s="106"/>
    </row>
    <row r="901" spans="1:83" ht="15" x14ac:dyDescent="0.2">
      <c r="A901" s="42"/>
      <c r="B901" s="45">
        <v>1</v>
      </c>
      <c r="C901" s="42" t="s">
        <v>867</v>
      </c>
      <c r="D901" s="44" t="s">
        <v>565</v>
      </c>
      <c r="E901" s="50"/>
      <c r="F901" s="45"/>
      <c r="G901" s="45">
        <f>Source!U322</f>
        <v>1.8662399999999999</v>
      </c>
      <c r="H901" s="45"/>
      <c r="I901" s="45"/>
      <c r="J901" s="45"/>
      <c r="K901" s="45"/>
      <c r="L901" s="51">
        <f>SUM(L902:L902)-SUMIF(CE902:CE902, 1, L902:L902)</f>
        <v>1387.74</v>
      </c>
    </row>
    <row r="902" spans="1:83" ht="14.25" x14ac:dyDescent="0.2">
      <c r="A902" s="43"/>
      <c r="B902" s="43" t="s">
        <v>692</v>
      </c>
      <c r="C902" s="43" t="s">
        <v>693</v>
      </c>
      <c r="D902" s="44" t="s">
        <v>565</v>
      </c>
      <c r="E902" s="45">
        <v>34.56</v>
      </c>
      <c r="F902" s="45">
        <f>ROUND((0.35+1),7)</f>
        <v>1.35</v>
      </c>
      <c r="G902" s="45">
        <f>SmtRes!CX226</f>
        <v>1.8662399999999999</v>
      </c>
      <c r="H902" s="47"/>
      <c r="I902" s="46"/>
      <c r="J902" s="47">
        <f>SmtRes!CZ226</f>
        <v>743.6</v>
      </c>
      <c r="K902" s="46"/>
      <c r="L902" s="47">
        <f>SmtRes!DI226</f>
        <v>1387.74</v>
      </c>
    </row>
    <row r="903" spans="1:83" ht="15" x14ac:dyDescent="0.2">
      <c r="A903" s="42"/>
      <c r="B903" s="45">
        <v>2</v>
      </c>
      <c r="C903" s="42" t="s">
        <v>868</v>
      </c>
      <c r="D903" s="44"/>
      <c r="E903" s="50"/>
      <c r="F903" s="45"/>
      <c r="G903" s="45"/>
      <c r="H903" s="45"/>
      <c r="I903" s="45"/>
      <c r="J903" s="45"/>
      <c r="K903" s="45"/>
      <c r="L903" s="51">
        <f>SUM(L904:L908)-SUMIF(CE904:CE908, 1, L904:L908)</f>
        <v>3.3299999999999992</v>
      </c>
    </row>
    <row r="904" spans="1:83" ht="15" x14ac:dyDescent="0.2">
      <c r="A904" s="42"/>
      <c r="B904" s="45"/>
      <c r="C904" s="42" t="s">
        <v>870</v>
      </c>
      <c r="D904" s="44" t="s">
        <v>565</v>
      </c>
      <c r="E904" s="50"/>
      <c r="F904" s="45"/>
      <c r="G904" s="45">
        <f>Source!V322</f>
        <v>2.7000000000000001E-3</v>
      </c>
      <c r="H904" s="45"/>
      <c r="I904" s="45"/>
      <c r="J904" s="45"/>
      <c r="K904" s="45"/>
      <c r="L904" s="51">
        <f>SUMIF(CE905:CE908, 1, L905:L908)</f>
        <v>2.35</v>
      </c>
      <c r="CE904">
        <v>1</v>
      </c>
    </row>
    <row r="905" spans="1:83" ht="28.5" x14ac:dyDescent="0.2">
      <c r="A905" s="43"/>
      <c r="B905" s="43" t="s">
        <v>662</v>
      </c>
      <c r="C905" s="43" t="s">
        <v>664</v>
      </c>
      <c r="D905" s="44" t="s">
        <v>571</v>
      </c>
      <c r="E905" s="45">
        <v>0.03</v>
      </c>
      <c r="F905" s="45">
        <f>ROUND((0.35+1),7)</f>
        <v>1.35</v>
      </c>
      <c r="G905" s="45">
        <f>SmtRes!CX228</f>
        <v>1.6199999999999999E-3</v>
      </c>
      <c r="H905" s="47"/>
      <c r="I905" s="46"/>
      <c r="J905" s="47">
        <f>SmtRes!CZ228</f>
        <v>1629.55</v>
      </c>
      <c r="K905" s="46"/>
      <c r="L905" s="47">
        <f>SmtRes!DG228</f>
        <v>2.64</v>
      </c>
    </row>
    <row r="906" spans="1:83" ht="28.5" x14ac:dyDescent="0.2">
      <c r="A906" s="43"/>
      <c r="B906" s="43" t="s">
        <v>661</v>
      </c>
      <c r="C906" s="43" t="s">
        <v>956</v>
      </c>
      <c r="D906" s="44" t="s">
        <v>565</v>
      </c>
      <c r="E906" s="45">
        <f>SmtRes!DO228*SmtRes!AT228</f>
        <v>0.03</v>
      </c>
      <c r="F906" s="45">
        <f>ROUND((0.35+1),7)</f>
        <v>1.35</v>
      </c>
      <c r="G906" s="45">
        <f>ROUND(E906*F906*G899, 7)</f>
        <v>1.6199999999999999E-3</v>
      </c>
      <c r="H906" s="47"/>
      <c r="I906" s="46"/>
      <c r="J906" s="47">
        <f>ROUND(SmtRes!AG228/SmtRes!DO228, 2)</f>
        <v>969.91</v>
      </c>
      <c r="K906" s="46"/>
      <c r="L906" s="47">
        <f>SmtRes!DH228</f>
        <v>1.57</v>
      </c>
      <c r="CE906">
        <v>1</v>
      </c>
    </row>
    <row r="907" spans="1:83" ht="28.5" x14ac:dyDescent="0.2">
      <c r="A907" s="43"/>
      <c r="B907" s="43" t="s">
        <v>568</v>
      </c>
      <c r="C907" s="43" t="s">
        <v>570</v>
      </c>
      <c r="D907" s="44" t="s">
        <v>571</v>
      </c>
      <c r="E907" s="45">
        <v>0.02</v>
      </c>
      <c r="F907" s="45">
        <f>ROUND((0.35+1),7)</f>
        <v>1.35</v>
      </c>
      <c r="G907" s="45">
        <f>SmtRes!CX229</f>
        <v>1.08E-3</v>
      </c>
      <c r="H907" s="47"/>
      <c r="I907" s="46"/>
      <c r="J907" s="47">
        <f>SmtRes!CZ229</f>
        <v>643.29</v>
      </c>
      <c r="K907" s="46"/>
      <c r="L907" s="47">
        <f>SmtRes!DG229</f>
        <v>0.69</v>
      </c>
    </row>
    <row r="908" spans="1:83" ht="28.5" x14ac:dyDescent="0.2">
      <c r="A908" s="43"/>
      <c r="B908" s="43" t="s">
        <v>572</v>
      </c>
      <c r="C908" s="43" t="s">
        <v>869</v>
      </c>
      <c r="D908" s="44" t="s">
        <v>565</v>
      </c>
      <c r="E908" s="45">
        <f>SmtRes!DO229*SmtRes!AT229</f>
        <v>0.02</v>
      </c>
      <c r="F908" s="45">
        <f>ROUND((0.35+1),7)</f>
        <v>1.35</v>
      </c>
      <c r="G908" s="45">
        <f>ROUND(E908*F908*G899, 7)</f>
        <v>1.08E-3</v>
      </c>
      <c r="H908" s="47"/>
      <c r="I908" s="46"/>
      <c r="J908" s="47">
        <f>ROUND(SmtRes!AG229/SmtRes!DO229, 2)</f>
        <v>722.05</v>
      </c>
      <c r="K908" s="46"/>
      <c r="L908" s="47">
        <f>SmtRes!DH229</f>
        <v>0.78</v>
      </c>
      <c r="CE908">
        <v>1</v>
      </c>
    </row>
    <row r="909" spans="1:83" ht="15" x14ac:dyDescent="0.2">
      <c r="A909" s="42"/>
      <c r="B909" s="45">
        <v>4</v>
      </c>
      <c r="C909" s="42" t="s">
        <v>871</v>
      </c>
      <c r="D909" s="44"/>
      <c r="E909" s="50"/>
      <c r="F909" s="45"/>
      <c r="G909" s="45"/>
      <c r="H909" s="45"/>
      <c r="I909" s="45"/>
      <c r="J909" s="45"/>
      <c r="K909" s="45"/>
      <c r="L909" s="51">
        <f>SUM(L910:L914)-SUMIF(CE910:CE914, 1, L910:L914)</f>
        <v>7.9899999999999993</v>
      </c>
    </row>
    <row r="910" spans="1:83" ht="14.25" x14ac:dyDescent="0.2">
      <c r="A910" s="43"/>
      <c r="B910" s="43" t="s">
        <v>573</v>
      </c>
      <c r="C910" s="43" t="s">
        <v>575</v>
      </c>
      <c r="D910" s="44" t="s">
        <v>576</v>
      </c>
      <c r="E910" s="45">
        <v>2.1320000000000001</v>
      </c>
      <c r="F910" s="45"/>
      <c r="G910" s="45">
        <f>SmtRes!CX230</f>
        <v>8.5279999999999995E-2</v>
      </c>
      <c r="H910" s="47"/>
      <c r="I910" s="46"/>
      <c r="J910" s="47">
        <f>SmtRes!CZ230</f>
        <v>6.78</v>
      </c>
      <c r="K910" s="46"/>
      <c r="L910" s="47">
        <f>SmtRes!DF230</f>
        <v>0.57999999999999996</v>
      </c>
    </row>
    <row r="911" spans="1:83" ht="71.25" x14ac:dyDescent="0.2">
      <c r="A911" s="43"/>
      <c r="B911" s="43" t="s">
        <v>697</v>
      </c>
      <c r="C911" s="43" t="s">
        <v>699</v>
      </c>
      <c r="D911" s="44" t="s">
        <v>194</v>
      </c>
      <c r="E911" s="45">
        <v>9.17</v>
      </c>
      <c r="F911" s="45"/>
      <c r="G911" s="45">
        <f>SmtRes!CX231</f>
        <v>0.36680000000000001</v>
      </c>
      <c r="H911" s="47">
        <f>SmtRes!CZ231</f>
        <v>5.87</v>
      </c>
      <c r="I911" s="46">
        <f>SmtRes!AI231</f>
        <v>0.88</v>
      </c>
      <c r="J911" s="47">
        <f>ROUND(H911*I911, 2)</f>
        <v>5.17</v>
      </c>
      <c r="K911" s="46"/>
      <c r="L911" s="47">
        <f>SmtRes!DF231</f>
        <v>1.9</v>
      </c>
    </row>
    <row r="912" spans="1:83" ht="28.5" x14ac:dyDescent="0.2">
      <c r="A912" s="43"/>
      <c r="B912" s="43" t="s">
        <v>700</v>
      </c>
      <c r="C912" s="43" t="s">
        <v>702</v>
      </c>
      <c r="D912" s="44" t="s">
        <v>281</v>
      </c>
      <c r="E912" s="45">
        <v>1.02</v>
      </c>
      <c r="F912" s="45"/>
      <c r="G912" s="45">
        <f>SmtRes!CX232</f>
        <v>4.0800000000000003E-2</v>
      </c>
      <c r="H912" s="47">
        <f>SmtRes!CZ232</f>
        <v>41.71</v>
      </c>
      <c r="I912" s="46">
        <f>SmtRes!AI232</f>
        <v>1.29</v>
      </c>
      <c r="J912" s="47">
        <f>ROUND(H912*I912, 2)</f>
        <v>53.81</v>
      </c>
      <c r="K912" s="46"/>
      <c r="L912" s="47">
        <f>SmtRes!DF232</f>
        <v>2.2000000000000002</v>
      </c>
    </row>
    <row r="913" spans="1:83" ht="57" x14ac:dyDescent="0.2">
      <c r="A913" s="43"/>
      <c r="B913" s="43" t="s">
        <v>703</v>
      </c>
      <c r="C913" s="43" t="s">
        <v>705</v>
      </c>
      <c r="D913" s="44" t="s">
        <v>47</v>
      </c>
      <c r="E913" s="45">
        <v>1.6000000000000001E-4</v>
      </c>
      <c r="F913" s="45"/>
      <c r="G913" s="45">
        <f>SmtRes!CX233</f>
        <v>6.3999999999999997E-6</v>
      </c>
      <c r="H913" s="47">
        <f>SmtRes!CZ233</f>
        <v>214135.65</v>
      </c>
      <c r="I913" s="46">
        <f>SmtRes!AI233</f>
        <v>1.29</v>
      </c>
      <c r="J913" s="47">
        <f>ROUND(H913*I913, 2)</f>
        <v>276234.99</v>
      </c>
      <c r="K913" s="46"/>
      <c r="L913" s="47">
        <f>SmtRes!DF233</f>
        <v>1.77</v>
      </c>
    </row>
    <row r="914" spans="1:83" ht="57" x14ac:dyDescent="0.2">
      <c r="A914" s="43"/>
      <c r="B914" s="43" t="s">
        <v>681</v>
      </c>
      <c r="C914" s="52" t="s">
        <v>683</v>
      </c>
      <c r="D914" s="53" t="s">
        <v>47</v>
      </c>
      <c r="E914" s="54">
        <v>2.9999999999999997E-4</v>
      </c>
      <c r="F914" s="54"/>
      <c r="G914" s="54">
        <f>SmtRes!CX234</f>
        <v>1.2E-5</v>
      </c>
      <c r="H914" s="55">
        <f>SmtRes!CZ234</f>
        <v>99190.96</v>
      </c>
      <c r="I914" s="56">
        <f>SmtRes!AI234</f>
        <v>1.29</v>
      </c>
      <c r="J914" s="55">
        <f>ROUND(H914*I914, 2)</f>
        <v>127956.34</v>
      </c>
      <c r="K914" s="56"/>
      <c r="L914" s="55">
        <f>SmtRes!DF234</f>
        <v>1.54</v>
      </c>
    </row>
    <row r="915" spans="1:83" ht="15" x14ac:dyDescent="0.2">
      <c r="A915" s="43"/>
      <c r="B915" s="43"/>
      <c r="C915" s="58" t="s">
        <v>872</v>
      </c>
      <c r="D915" s="44"/>
      <c r="E915" s="45"/>
      <c r="F915" s="45"/>
      <c r="G915" s="45"/>
      <c r="H915" s="47"/>
      <c r="I915" s="46"/>
      <c r="J915" s="47"/>
      <c r="K915" s="46"/>
      <c r="L915" s="47">
        <f>L901+L903+L904+L909</f>
        <v>1401.4099999999999</v>
      </c>
    </row>
    <row r="916" spans="1:83" ht="42.75" x14ac:dyDescent="0.2">
      <c r="A916" s="41" t="s">
        <v>1029</v>
      </c>
      <c r="B916" s="43" t="str">
        <f>Source!F323</f>
        <v>20.4.03.03-1023</v>
      </c>
      <c r="C916" s="43" t="str">
        <f>Source!G323</f>
        <v>Розетка компьютерная RJ-45 для монтажа в кабель-каналы, 1 модуль, 1,5 А, 150 В, цвет белый, IP20</v>
      </c>
      <c r="D916" s="44" t="str">
        <f>Source!H323</f>
        <v>ШТ</v>
      </c>
      <c r="E916" s="45">
        <f>SmtRes!AT235</f>
        <v>100</v>
      </c>
      <c r="F916" s="45"/>
      <c r="G916" s="45">
        <f>Source!I323</f>
        <v>4</v>
      </c>
      <c r="H916" s="47">
        <f>Source!AL323+Source!AO323+Source!AM323+Source!AN323</f>
        <v>384.51</v>
      </c>
      <c r="I916" s="46">
        <f>IF(Source!BC323&lt;&gt; 0, Source!BC323, 1)</f>
        <v>0.91</v>
      </c>
      <c r="J916" s="47">
        <f>ROUND(H916*I916, 2)</f>
        <v>349.9</v>
      </c>
      <c r="K916" s="46"/>
      <c r="L916" s="47">
        <f>Source!P323</f>
        <v>1399.6</v>
      </c>
      <c r="AD916">
        <f>ROUND((Source!AT323/100)*((ROUND(ROUND(Source!AO323,2)*Source!I323, 2)+ROUND(ROUND(Source!AN323,2)*Source!I323, 2))), 2)</f>
        <v>0</v>
      </c>
      <c r="AE916">
        <f>ROUND((Source!AU323/100)*((ROUND(ROUND(Source!AO323,2)*Source!I323, 2)+ROUND(ROUND(Source!AN323,2)*Source!I323, 2))), 2)</f>
        <v>0</v>
      </c>
      <c r="AN916">
        <f>L916</f>
        <v>1399.6</v>
      </c>
      <c r="AW916">
        <f>L916</f>
        <v>1399.6</v>
      </c>
      <c r="AZ916">
        <f>Source!X323</f>
        <v>0</v>
      </c>
      <c r="BA916">
        <f>Source!Y323</f>
        <v>0</v>
      </c>
      <c r="CD916">
        <v>2</v>
      </c>
    </row>
    <row r="917" spans="1:83" ht="57" x14ac:dyDescent="0.2">
      <c r="A917" s="41" t="s">
        <v>1030</v>
      </c>
      <c r="B917" s="43" t="str">
        <f>Source!F324</f>
        <v>421/пр_2020_п.75_пп.а</v>
      </c>
      <c r="C917" s="43" t="str">
        <f>Source!G324</f>
        <v>Сметная стоимость вспомогательных ненормируемых материальных ресурсов, не учтенная в сметной норме, 2%</v>
      </c>
      <c r="D917" s="44" t="str">
        <f>Source!H324</f>
        <v>%</v>
      </c>
      <c r="E917" s="45">
        <f>SmtRes!AT236</f>
        <v>2</v>
      </c>
      <c r="F917" s="45"/>
      <c r="G917" s="45">
        <f>Source!I324</f>
        <v>2</v>
      </c>
      <c r="H917" s="47"/>
      <c r="I917" s="46"/>
      <c r="J917" s="47"/>
      <c r="K917" s="46"/>
      <c r="L917" s="47">
        <f>Source!P324</f>
        <v>20.56</v>
      </c>
      <c r="AD917">
        <f>ROUND((Source!AT324/100)*((ROUND(0*Source!I324, 2)+ROUND(0*Source!I324, 2))), 2)</f>
        <v>0</v>
      </c>
      <c r="AE917">
        <f>ROUND((Source!AU324/100)*((ROUND(0*Source!I324, 2)+ROUND(0*Source!I324, 2))), 2)</f>
        <v>0</v>
      </c>
      <c r="AN917">
        <f>L917</f>
        <v>20.56</v>
      </c>
      <c r="AW917">
        <f>L917</f>
        <v>20.56</v>
      </c>
      <c r="AZ917">
        <f>Source!X324</f>
        <v>0</v>
      </c>
      <c r="BA917">
        <f>Source!Y324</f>
        <v>0</v>
      </c>
      <c r="CD917">
        <v>2</v>
      </c>
    </row>
    <row r="918" spans="1:83" ht="14.25" x14ac:dyDescent="0.2">
      <c r="A918" s="43"/>
      <c r="B918" s="43"/>
      <c r="C918" s="43" t="s">
        <v>873</v>
      </c>
      <c r="D918" s="44"/>
      <c r="E918" s="45"/>
      <c r="F918" s="45"/>
      <c r="G918" s="45"/>
      <c r="H918" s="47"/>
      <c r="I918" s="46"/>
      <c r="J918" s="47"/>
      <c r="K918" s="46"/>
      <c r="L918" s="47">
        <f>SUM(AR899:AR921)+SUM(AS899:AS921)+SUM(AT899:AT921)+SUM(AU899:AU921)+SUM(AV899:AV921)</f>
        <v>1390.09</v>
      </c>
    </row>
    <row r="919" spans="1:83" ht="28.5" x14ac:dyDescent="0.2">
      <c r="A919" s="43"/>
      <c r="B919" s="43" t="s">
        <v>306</v>
      </c>
      <c r="C919" s="43" t="s">
        <v>976</v>
      </c>
      <c r="D919" s="44" t="s">
        <v>317</v>
      </c>
      <c r="E919" s="45">
        <f>Source!BZ322</f>
        <v>97</v>
      </c>
      <c r="F919" s="45"/>
      <c r="G919" s="45">
        <f>Source!AT322</f>
        <v>97</v>
      </c>
      <c r="H919" s="47"/>
      <c r="I919" s="46"/>
      <c r="J919" s="47"/>
      <c r="K919" s="46"/>
      <c r="L919" s="47">
        <f>SUM(AZ899:AZ921)</f>
        <v>1348.39</v>
      </c>
    </row>
    <row r="920" spans="1:83" ht="28.5" x14ac:dyDescent="0.2">
      <c r="A920" s="52"/>
      <c r="B920" s="52" t="s">
        <v>307</v>
      </c>
      <c r="C920" s="52" t="s">
        <v>977</v>
      </c>
      <c r="D920" s="53" t="s">
        <v>317</v>
      </c>
      <c r="E920" s="54">
        <f>Source!CA322</f>
        <v>51</v>
      </c>
      <c r="F920" s="54"/>
      <c r="G920" s="54">
        <f>Source!AU322</f>
        <v>51</v>
      </c>
      <c r="H920" s="55"/>
      <c r="I920" s="56"/>
      <c r="J920" s="55"/>
      <c r="K920" s="56"/>
      <c r="L920" s="55">
        <f>SUM(BA899:BA921)</f>
        <v>708.95</v>
      </c>
    </row>
    <row r="921" spans="1:83" ht="15" x14ac:dyDescent="0.2">
      <c r="C921" s="104" t="s">
        <v>876</v>
      </c>
      <c r="D921" s="104"/>
      <c r="E921" s="104"/>
      <c r="F921" s="104"/>
      <c r="G921" s="104"/>
      <c r="H921" s="104"/>
      <c r="I921" s="105">
        <f>IF(E899&lt;&gt;0,K921/E899, 0)</f>
        <v>121972.75</v>
      </c>
      <c r="J921" s="105"/>
      <c r="K921" s="105">
        <f>L901+L903+L909+L919+L920+L904+SUM(L916:L917)</f>
        <v>4878.91</v>
      </c>
      <c r="L921" s="105"/>
      <c r="AD921">
        <f>ROUND((Source!AT322/100)*((ROUND(SUMIF(SmtRes!AQ226:'SmtRes'!AQ236,"=1",SmtRes!AD226:'SmtRes'!AD236)*Source!I322, 2)+ROUND(SUMIF(SmtRes!AQ226:'SmtRes'!AQ236,"=1",SmtRes!AC226:'SmtRes'!AC236)*Source!I322, 2))), 2)</f>
        <v>94.5</v>
      </c>
      <c r="AE921">
        <f>ROUND((Source!AU322/100)*((ROUND(SUMIF(SmtRes!AQ226:'SmtRes'!AQ236,"=1",SmtRes!AD226:'SmtRes'!AD236)*Source!I322, 2)+ROUND(SUMIF(SmtRes!AQ226:'SmtRes'!AQ236,"=1",SmtRes!AC226:'SmtRes'!AC236)*Source!I322, 2))), 2)</f>
        <v>49.68</v>
      </c>
      <c r="AN921" s="57">
        <f>L901+L903+L909+L919+L920+L904</f>
        <v>3458.7499999999995</v>
      </c>
      <c r="AO921" s="57">
        <f>L903</f>
        <v>3.3299999999999992</v>
      </c>
      <c r="AQ921" t="s">
        <v>877</v>
      </c>
      <c r="AR921" s="57">
        <f>L901</f>
        <v>1387.74</v>
      </c>
      <c r="AT921" s="57">
        <f>L904</f>
        <v>2.35</v>
      </c>
      <c r="AV921" t="s">
        <v>877</v>
      </c>
      <c r="AW921" s="57">
        <f>L909</f>
        <v>7.9899999999999993</v>
      </c>
      <c r="AZ921">
        <f>Source!X322</f>
        <v>1348.39</v>
      </c>
      <c r="BA921">
        <f>Source!Y322</f>
        <v>708.95</v>
      </c>
      <c r="CD921">
        <v>2</v>
      </c>
    </row>
    <row r="922" spans="1:83" ht="28.5" x14ac:dyDescent="0.2">
      <c r="A922" s="41" t="s">
        <v>476</v>
      </c>
      <c r="B922" s="43" t="s">
        <v>1003</v>
      </c>
      <c r="C922" s="43" t="str">
        <f>Source!G325</f>
        <v>Провод в коробах, сечением: до 6 мм2</v>
      </c>
      <c r="D922" s="44" t="str">
        <f>Source!H325</f>
        <v>100 м</v>
      </c>
      <c r="E922" s="45">
        <f>Source!K325</f>
        <v>0.8</v>
      </c>
      <c r="F922" s="45"/>
      <c r="G922" s="45">
        <f>Source!I325</f>
        <v>0.8</v>
      </c>
      <c r="H922" s="47"/>
      <c r="I922" s="46"/>
      <c r="J922" s="47"/>
      <c r="K922" s="46"/>
      <c r="L922" s="47"/>
    </row>
    <row r="923" spans="1:83" ht="25.5" x14ac:dyDescent="0.2">
      <c r="B923" s="48" t="s">
        <v>801</v>
      </c>
      <c r="C923" s="106" t="s">
        <v>864</v>
      </c>
      <c r="D923" s="106"/>
      <c r="E923" s="106"/>
      <c r="F923" s="106"/>
      <c r="G923" s="106"/>
      <c r="H923" s="106"/>
      <c r="I923" s="106"/>
      <c r="J923" s="106"/>
      <c r="K923" s="106"/>
      <c r="L923" s="106"/>
    </row>
    <row r="924" spans="1:83" ht="15" x14ac:dyDescent="0.2">
      <c r="A924" s="42"/>
      <c r="B924" s="45">
        <v>1</v>
      </c>
      <c r="C924" s="42" t="s">
        <v>867</v>
      </c>
      <c r="D924" s="44" t="s">
        <v>565</v>
      </c>
      <c r="E924" s="50"/>
      <c r="F924" s="45"/>
      <c r="G924" s="45">
        <f>Source!U325</f>
        <v>3.0455999999999999</v>
      </c>
      <c r="H924" s="45"/>
      <c r="I924" s="45"/>
      <c r="J924" s="45"/>
      <c r="K924" s="45"/>
      <c r="L924" s="51">
        <f>SUM(L925:L925)-SUMIF(CE925:CE925, 1, L925:L925)</f>
        <v>2149.83</v>
      </c>
    </row>
    <row r="925" spans="1:83" ht="14.25" x14ac:dyDescent="0.2">
      <c r="A925" s="43"/>
      <c r="B925" s="43" t="s">
        <v>645</v>
      </c>
      <c r="C925" s="43" t="s">
        <v>646</v>
      </c>
      <c r="D925" s="44" t="s">
        <v>565</v>
      </c>
      <c r="E925" s="45">
        <v>2.82</v>
      </c>
      <c r="F925" s="45">
        <f>ROUND((0.35+1),7)</f>
        <v>1.35</v>
      </c>
      <c r="G925" s="45">
        <f>SmtRes!CX237</f>
        <v>3.0455999999999999</v>
      </c>
      <c r="H925" s="47"/>
      <c r="I925" s="46"/>
      <c r="J925" s="47">
        <f>SmtRes!CZ237</f>
        <v>705.88</v>
      </c>
      <c r="K925" s="46"/>
      <c r="L925" s="47">
        <f>SmtRes!DI237</f>
        <v>2149.83</v>
      </c>
    </row>
    <row r="926" spans="1:83" ht="15" x14ac:dyDescent="0.2">
      <c r="A926" s="42"/>
      <c r="B926" s="45">
        <v>2</v>
      </c>
      <c r="C926" s="42" t="s">
        <v>868</v>
      </c>
      <c r="D926" s="44"/>
      <c r="E926" s="50"/>
      <c r="F926" s="45"/>
      <c r="G926" s="45"/>
      <c r="H926" s="45"/>
      <c r="I926" s="45"/>
      <c r="J926" s="45"/>
      <c r="K926" s="45"/>
      <c r="L926" s="51">
        <f>SUM(L927:L931)-SUMIF(CE927:CE931, 1, L927:L931)</f>
        <v>24.549999999999997</v>
      </c>
    </row>
    <row r="927" spans="1:83" ht="15" x14ac:dyDescent="0.2">
      <c r="A927" s="42"/>
      <c r="B927" s="45"/>
      <c r="C927" s="42" t="s">
        <v>870</v>
      </c>
      <c r="D927" s="44" t="s">
        <v>565</v>
      </c>
      <c r="E927" s="50"/>
      <c r="F927" s="45"/>
      <c r="G927" s="45">
        <f>Source!V325</f>
        <v>2.1600000000000001E-2</v>
      </c>
      <c r="H927" s="45"/>
      <c r="I927" s="45"/>
      <c r="J927" s="45"/>
      <c r="K927" s="45"/>
      <c r="L927" s="51">
        <f>SUMIF(CE928:CE931, 1, L928:L931)</f>
        <v>18.28</v>
      </c>
      <c r="CE927">
        <v>1</v>
      </c>
    </row>
    <row r="928" spans="1:83" ht="28.5" x14ac:dyDescent="0.2">
      <c r="A928" s="43"/>
      <c r="B928" s="43" t="s">
        <v>662</v>
      </c>
      <c r="C928" s="43" t="s">
        <v>664</v>
      </c>
      <c r="D928" s="44" t="s">
        <v>571</v>
      </c>
      <c r="E928" s="45">
        <v>0.01</v>
      </c>
      <c r="F928" s="45">
        <f>ROUND((0.35+1),7)</f>
        <v>1.35</v>
      </c>
      <c r="G928" s="45">
        <f>SmtRes!CX239</f>
        <v>1.0800000000000001E-2</v>
      </c>
      <c r="H928" s="47"/>
      <c r="I928" s="46"/>
      <c r="J928" s="47">
        <f>SmtRes!CZ239</f>
        <v>1629.55</v>
      </c>
      <c r="K928" s="46"/>
      <c r="L928" s="47">
        <f>SmtRes!DG239</f>
        <v>17.600000000000001</v>
      </c>
    </row>
    <row r="929" spans="1:83" ht="28.5" x14ac:dyDescent="0.2">
      <c r="A929" s="43"/>
      <c r="B929" s="43" t="s">
        <v>661</v>
      </c>
      <c r="C929" s="43" t="s">
        <v>956</v>
      </c>
      <c r="D929" s="44" t="s">
        <v>565</v>
      </c>
      <c r="E929" s="45">
        <f>SmtRes!DO239*SmtRes!AT239</f>
        <v>0.01</v>
      </c>
      <c r="F929" s="45">
        <f>ROUND((0.35+1),7)</f>
        <v>1.35</v>
      </c>
      <c r="G929" s="45">
        <f>ROUND(E929*F929*G922, 7)</f>
        <v>1.0800000000000001E-2</v>
      </c>
      <c r="H929" s="47"/>
      <c r="I929" s="46"/>
      <c r="J929" s="47">
        <f>ROUND(SmtRes!AG239/SmtRes!DO239, 2)</f>
        <v>969.91</v>
      </c>
      <c r="K929" s="46"/>
      <c r="L929" s="47">
        <f>SmtRes!DH239</f>
        <v>10.48</v>
      </c>
      <c r="CE929">
        <v>1</v>
      </c>
    </row>
    <row r="930" spans="1:83" ht="28.5" x14ac:dyDescent="0.2">
      <c r="A930" s="43"/>
      <c r="B930" s="43" t="s">
        <v>568</v>
      </c>
      <c r="C930" s="43" t="s">
        <v>570</v>
      </c>
      <c r="D930" s="44" t="s">
        <v>571</v>
      </c>
      <c r="E930" s="45">
        <v>0.01</v>
      </c>
      <c r="F930" s="45">
        <f>ROUND((0.35+1),7)</f>
        <v>1.35</v>
      </c>
      <c r="G930" s="45">
        <f>SmtRes!CX240</f>
        <v>1.0800000000000001E-2</v>
      </c>
      <c r="H930" s="47"/>
      <c r="I930" s="46"/>
      <c r="J930" s="47">
        <f>SmtRes!CZ240</f>
        <v>643.29</v>
      </c>
      <c r="K930" s="46"/>
      <c r="L930" s="47">
        <f>SmtRes!DG240</f>
        <v>6.95</v>
      </c>
    </row>
    <row r="931" spans="1:83" ht="28.5" x14ac:dyDescent="0.2">
      <c r="A931" s="43"/>
      <c r="B931" s="43" t="s">
        <v>572</v>
      </c>
      <c r="C931" s="43" t="s">
        <v>869</v>
      </c>
      <c r="D931" s="44" t="s">
        <v>565</v>
      </c>
      <c r="E931" s="45">
        <f>SmtRes!DO240*SmtRes!AT240</f>
        <v>0.01</v>
      </c>
      <c r="F931" s="45">
        <f>ROUND((0.35+1),7)</f>
        <v>1.35</v>
      </c>
      <c r="G931" s="45">
        <f>ROUND(E931*F931*G922, 7)</f>
        <v>1.0800000000000001E-2</v>
      </c>
      <c r="H931" s="47"/>
      <c r="I931" s="46"/>
      <c r="J931" s="47">
        <f>ROUND(SmtRes!AG240/SmtRes!DO240, 2)</f>
        <v>722.05</v>
      </c>
      <c r="K931" s="46"/>
      <c r="L931" s="47">
        <f>SmtRes!DH240</f>
        <v>7.8</v>
      </c>
      <c r="CE931">
        <v>1</v>
      </c>
    </row>
    <row r="932" spans="1:83" ht="15" x14ac:dyDescent="0.2">
      <c r="A932" s="42"/>
      <c r="B932" s="45">
        <v>4</v>
      </c>
      <c r="C932" s="42" t="s">
        <v>871</v>
      </c>
      <c r="D932" s="44"/>
      <c r="E932" s="50"/>
      <c r="F932" s="45"/>
      <c r="G932" s="45"/>
      <c r="H932" s="45"/>
      <c r="I932" s="45"/>
      <c r="J932" s="45"/>
      <c r="K932" s="45"/>
      <c r="L932" s="51">
        <f>SUM(L933:L935)-SUMIF(CE933:CE935, 1, L933:L935)</f>
        <v>82.68</v>
      </c>
    </row>
    <row r="933" spans="1:83" ht="71.25" x14ac:dyDescent="0.2">
      <c r="A933" s="43"/>
      <c r="B933" s="43" t="s">
        <v>697</v>
      </c>
      <c r="C933" s="43" t="s">
        <v>699</v>
      </c>
      <c r="D933" s="44" t="s">
        <v>194</v>
      </c>
      <c r="E933" s="45">
        <v>13.33</v>
      </c>
      <c r="F933" s="45"/>
      <c r="G933" s="45">
        <f>SmtRes!CX241</f>
        <v>10.664</v>
      </c>
      <c r="H933" s="47">
        <f>SmtRes!CZ241</f>
        <v>5.87</v>
      </c>
      <c r="I933" s="46">
        <f>SmtRes!AI241</f>
        <v>0.88</v>
      </c>
      <c r="J933" s="47">
        <f>ROUND(H933*I933, 2)</f>
        <v>5.17</v>
      </c>
      <c r="K933" s="46"/>
      <c r="L933" s="47">
        <f>SmtRes!DF241</f>
        <v>55.13</v>
      </c>
    </row>
    <row r="934" spans="1:83" ht="57" x14ac:dyDescent="0.2">
      <c r="A934" s="43"/>
      <c r="B934" s="43" t="s">
        <v>741</v>
      </c>
      <c r="C934" s="43" t="s">
        <v>743</v>
      </c>
      <c r="D934" s="44" t="s">
        <v>744</v>
      </c>
      <c r="E934" s="45">
        <v>0.5</v>
      </c>
      <c r="F934" s="45"/>
      <c r="G934" s="45">
        <f>SmtRes!CX242</f>
        <v>0.4</v>
      </c>
      <c r="H934" s="47">
        <f>SmtRes!CZ242</f>
        <v>37.71</v>
      </c>
      <c r="I934" s="46">
        <f>SmtRes!AI242</f>
        <v>1.53</v>
      </c>
      <c r="J934" s="47">
        <f>ROUND(H934*I934, 2)</f>
        <v>57.7</v>
      </c>
      <c r="K934" s="46"/>
      <c r="L934" s="47">
        <f>SmtRes!DF242</f>
        <v>23.08</v>
      </c>
    </row>
    <row r="935" spans="1:83" ht="28.5" x14ac:dyDescent="0.2">
      <c r="A935" s="43"/>
      <c r="B935" s="43" t="s">
        <v>732</v>
      </c>
      <c r="C935" s="52" t="s">
        <v>734</v>
      </c>
      <c r="D935" s="53" t="s">
        <v>89</v>
      </c>
      <c r="E935" s="54">
        <v>0.05</v>
      </c>
      <c r="F935" s="54"/>
      <c r="G935" s="54">
        <f>SmtRes!CX243</f>
        <v>0.04</v>
      </c>
      <c r="H935" s="55">
        <f>SmtRes!CZ243</f>
        <v>79.88</v>
      </c>
      <c r="I935" s="56">
        <f>SmtRes!AI243</f>
        <v>1.4</v>
      </c>
      <c r="J935" s="55">
        <f>ROUND(H935*I935, 2)</f>
        <v>111.83</v>
      </c>
      <c r="K935" s="56"/>
      <c r="L935" s="55">
        <f>SmtRes!DF243</f>
        <v>4.47</v>
      </c>
    </row>
    <row r="936" spans="1:83" ht="15" x14ac:dyDescent="0.2">
      <c r="A936" s="43"/>
      <c r="B936" s="43"/>
      <c r="C936" s="58" t="s">
        <v>872</v>
      </c>
      <c r="D936" s="44"/>
      <c r="E936" s="45"/>
      <c r="F936" s="45"/>
      <c r="G936" s="45"/>
      <c r="H936" s="47"/>
      <c r="I936" s="46"/>
      <c r="J936" s="47"/>
      <c r="K936" s="46"/>
      <c r="L936" s="47">
        <f>L924+L926+L927+L932</f>
        <v>2275.34</v>
      </c>
    </row>
    <row r="937" spans="1:83" ht="28.5" x14ac:dyDescent="0.2">
      <c r="A937" s="41" t="s">
        <v>1031</v>
      </c>
      <c r="B937" s="43" t="str">
        <f>Source!F326</f>
        <v>21.1.04.01-1022</v>
      </c>
      <c r="C937" s="43" t="str">
        <f>Source!G326</f>
        <v>Кабель витая пара F/UTP 2х2х0,52, категория 5e</v>
      </c>
      <c r="D937" s="44" t="str">
        <f>Source!H326</f>
        <v>1000 м</v>
      </c>
      <c r="E937" s="45">
        <f>SmtRes!AT244</f>
        <v>0.1</v>
      </c>
      <c r="F937" s="45"/>
      <c r="G937" s="45">
        <f>Source!I326</f>
        <v>0.08</v>
      </c>
      <c r="H937" s="47">
        <f>Source!AL326+Source!AO326+Source!AM326+Source!AN326</f>
        <v>23944.6</v>
      </c>
      <c r="I937" s="46">
        <f>IF(Source!BC326&lt;&gt; 0, Source!BC326, 1)</f>
        <v>1.33</v>
      </c>
      <c r="J937" s="47">
        <f>ROUND(H937*I937, 2)</f>
        <v>31846.32</v>
      </c>
      <c r="K937" s="46"/>
      <c r="L937" s="47">
        <f>Source!P326</f>
        <v>2547.71</v>
      </c>
      <c r="AD937">
        <f>ROUND((Source!AT326/100)*((ROUND(ROUND(Source!AO326,2)*Source!I326, 2)+ROUND(ROUND(Source!AN326,2)*Source!I326, 2))), 2)</f>
        <v>0</v>
      </c>
      <c r="AE937">
        <f>ROUND((Source!AU326/100)*((ROUND(ROUND(Source!AO326,2)*Source!I326, 2)+ROUND(ROUND(Source!AN326,2)*Source!I326, 2))), 2)</f>
        <v>0</v>
      </c>
      <c r="AN937">
        <f>L937</f>
        <v>2547.71</v>
      </c>
      <c r="AW937">
        <f>L937</f>
        <v>2547.71</v>
      </c>
      <c r="AZ937">
        <f>Source!X326</f>
        <v>0</v>
      </c>
      <c r="BA937">
        <f>Source!Y326</f>
        <v>0</v>
      </c>
      <c r="CD937">
        <v>2</v>
      </c>
    </row>
    <row r="938" spans="1:83" ht="57" x14ac:dyDescent="0.2">
      <c r="A938" s="41" t="s">
        <v>1032</v>
      </c>
      <c r="B938" s="43" t="str">
        <f>Source!F327</f>
        <v>421/пр_2020_п.75_пп.а</v>
      </c>
      <c r="C938" s="43" t="str">
        <f>Source!G327</f>
        <v>Сметная стоимость вспомогательных ненормируемых материальных ресурсов, не учтенная в сметной норме, 2%</v>
      </c>
      <c r="D938" s="44" t="str">
        <f>Source!H327</f>
        <v>%</v>
      </c>
      <c r="E938" s="45">
        <f>SmtRes!AT245</f>
        <v>2</v>
      </c>
      <c r="F938" s="45"/>
      <c r="G938" s="45">
        <f>Source!I327</f>
        <v>2</v>
      </c>
      <c r="H938" s="47"/>
      <c r="I938" s="46"/>
      <c r="J938" s="47"/>
      <c r="K938" s="46"/>
      <c r="L938" s="47">
        <f>Source!P327</f>
        <v>31.85</v>
      </c>
      <c r="AD938">
        <f>ROUND((Source!AT327/100)*((ROUND(0*Source!I327, 2)+ROUND(0*Source!I327, 2))), 2)</f>
        <v>0</v>
      </c>
      <c r="AE938">
        <f>ROUND((Source!AU327/100)*((ROUND(0*Source!I327, 2)+ROUND(0*Source!I327, 2))), 2)</f>
        <v>0</v>
      </c>
      <c r="AN938">
        <f>L938</f>
        <v>31.85</v>
      </c>
      <c r="AW938">
        <f>L938</f>
        <v>31.85</v>
      </c>
      <c r="AZ938">
        <f>Source!X327</f>
        <v>0</v>
      </c>
      <c r="BA938">
        <f>Source!Y327</f>
        <v>0</v>
      </c>
      <c r="CD938">
        <v>2</v>
      </c>
    </row>
    <row r="939" spans="1:83" ht="14.25" x14ac:dyDescent="0.2">
      <c r="A939" s="43"/>
      <c r="B939" s="43"/>
      <c r="C939" s="43" t="s">
        <v>873</v>
      </c>
      <c r="D939" s="44"/>
      <c r="E939" s="45"/>
      <c r="F939" s="45"/>
      <c r="G939" s="45"/>
      <c r="H939" s="47"/>
      <c r="I939" s="46"/>
      <c r="J939" s="47"/>
      <c r="K939" s="46"/>
      <c r="L939" s="47">
        <f>SUM(AR922:AR942)+SUM(AS922:AS942)+SUM(AT922:AT942)+SUM(AU922:AU942)+SUM(AV922:AV942)</f>
        <v>2168.11</v>
      </c>
    </row>
    <row r="940" spans="1:83" ht="28.5" x14ac:dyDescent="0.2">
      <c r="A940" s="43"/>
      <c r="B940" s="43" t="s">
        <v>306</v>
      </c>
      <c r="C940" s="43" t="s">
        <v>976</v>
      </c>
      <c r="D940" s="44" t="s">
        <v>317</v>
      </c>
      <c r="E940" s="45">
        <f>Source!BZ325</f>
        <v>97</v>
      </c>
      <c r="F940" s="45"/>
      <c r="G940" s="45">
        <f>Source!AT325</f>
        <v>97</v>
      </c>
      <c r="H940" s="47"/>
      <c r="I940" s="46"/>
      <c r="J940" s="47"/>
      <c r="K940" s="46"/>
      <c r="L940" s="47">
        <f>SUM(AZ922:AZ942)</f>
        <v>2103.0700000000002</v>
      </c>
    </row>
    <row r="941" spans="1:83" ht="28.5" x14ac:dyDescent="0.2">
      <c r="A941" s="52"/>
      <c r="B941" s="52" t="s">
        <v>307</v>
      </c>
      <c r="C941" s="52" t="s">
        <v>977</v>
      </c>
      <c r="D941" s="53" t="s">
        <v>317</v>
      </c>
      <c r="E941" s="54">
        <f>Source!CA325</f>
        <v>51</v>
      </c>
      <c r="F941" s="54"/>
      <c r="G941" s="54">
        <f>Source!AU325</f>
        <v>51</v>
      </c>
      <c r="H941" s="55"/>
      <c r="I941" s="56"/>
      <c r="J941" s="55"/>
      <c r="K941" s="56"/>
      <c r="L941" s="55">
        <f>SUM(BA922:BA942)</f>
        <v>1105.74</v>
      </c>
    </row>
    <row r="942" spans="1:83" ht="15" x14ac:dyDescent="0.2">
      <c r="C942" s="104" t="s">
        <v>876</v>
      </c>
      <c r="D942" s="104"/>
      <c r="E942" s="104"/>
      <c r="F942" s="104"/>
      <c r="G942" s="104"/>
      <c r="H942" s="104"/>
      <c r="I942" s="105">
        <f>IF(E922&lt;&gt;0,K942/E922, 0)</f>
        <v>10079.637499999999</v>
      </c>
      <c r="J942" s="105"/>
      <c r="K942" s="105">
        <f>L924+L926+L932+L940+L941+L927+SUM(L937:L938)</f>
        <v>8063.7099999999991</v>
      </c>
      <c r="L942" s="105"/>
      <c r="AD942">
        <f>ROUND((Source!AT325/100)*((ROUND(SUMIF(SmtRes!AQ237:'SmtRes'!AQ245,"=1",SmtRes!AD237:'SmtRes'!AD245)*Source!I325, 2)+ROUND(SUMIF(SmtRes!AQ237:'SmtRes'!AQ245,"=1",SmtRes!AC237:'SmtRes'!AC245)*Source!I325, 2))), 2)</f>
        <v>1860.72</v>
      </c>
      <c r="AE942">
        <f>ROUND((Source!AU325/100)*((ROUND(SUMIF(SmtRes!AQ237:'SmtRes'!AQ245,"=1",SmtRes!AD237:'SmtRes'!AD245)*Source!I325, 2)+ROUND(SUMIF(SmtRes!AQ237:'SmtRes'!AQ245,"=1",SmtRes!AC237:'SmtRes'!AC245)*Source!I325, 2))), 2)</f>
        <v>978.32</v>
      </c>
      <c r="AN942" s="57">
        <f>L924+L926+L932+L940+L941+L927</f>
        <v>5484.15</v>
      </c>
      <c r="AO942" s="57">
        <f>L926</f>
        <v>24.549999999999997</v>
      </c>
      <c r="AQ942" t="s">
        <v>877</v>
      </c>
      <c r="AR942" s="57">
        <f>L924</f>
        <v>2149.83</v>
      </c>
      <c r="AT942" s="57">
        <f>L927</f>
        <v>18.28</v>
      </c>
      <c r="AV942" t="s">
        <v>877</v>
      </c>
      <c r="AW942" s="57">
        <f>L932</f>
        <v>82.68</v>
      </c>
      <c r="AZ942">
        <f>Source!X325</f>
        <v>2103.0700000000002</v>
      </c>
      <c r="BA942">
        <f>Source!Y325</f>
        <v>1105.74</v>
      </c>
      <c r="CD942">
        <v>2</v>
      </c>
    </row>
    <row r="944" spans="1:83" ht="15" x14ac:dyDescent="0.2">
      <c r="A944" s="62"/>
      <c r="B944" s="63"/>
      <c r="C944" s="101" t="s">
        <v>964</v>
      </c>
      <c r="D944" s="101"/>
      <c r="E944" s="101"/>
      <c r="F944" s="101"/>
      <c r="G944" s="101"/>
      <c r="H944" s="101"/>
      <c r="I944" s="51"/>
      <c r="J944" s="62"/>
      <c r="K944" s="64"/>
      <c r="L944" s="51">
        <f>L946+L947+L953+L957</f>
        <v>7676.4699999999993</v>
      </c>
    </row>
    <row r="945" spans="1:12" ht="14.25" x14ac:dyDescent="0.2">
      <c r="A945" s="59"/>
      <c r="B945" s="61"/>
      <c r="C945" s="102" t="s">
        <v>904</v>
      </c>
      <c r="D945" s="98"/>
      <c r="E945" s="98"/>
      <c r="F945" s="98"/>
      <c r="G945" s="98"/>
      <c r="H945" s="98"/>
      <c r="I945" s="47"/>
      <c r="J945" s="59"/>
      <c r="K945" s="45"/>
      <c r="L945" s="47"/>
    </row>
    <row r="946" spans="1:12" ht="14.25" x14ac:dyDescent="0.2">
      <c r="A946" s="59"/>
      <c r="B946" s="61"/>
      <c r="C946" s="98" t="s">
        <v>905</v>
      </c>
      <c r="D946" s="98"/>
      <c r="E946" s="98"/>
      <c r="F946" s="98"/>
      <c r="G946" s="98"/>
      <c r="H946" s="98"/>
      <c r="I946" s="47"/>
      <c r="J946" s="59"/>
      <c r="K946" s="45"/>
      <c r="L946" s="47">
        <f>SUM(AR898:AR942)</f>
        <v>3537.5699999999997</v>
      </c>
    </row>
    <row r="947" spans="1:12" ht="14.25" hidden="1" x14ac:dyDescent="0.2">
      <c r="A947" s="59"/>
      <c r="B947" s="61"/>
      <c r="C947" s="98" t="s">
        <v>906</v>
      </c>
      <c r="D947" s="98"/>
      <c r="E947" s="98"/>
      <c r="F947" s="98"/>
      <c r="G947" s="98"/>
      <c r="H947" s="98"/>
      <c r="I947" s="47"/>
      <c r="J947" s="59"/>
      <c r="K947" s="45"/>
      <c r="L947" s="47">
        <f>L949+L952+L951</f>
        <v>48.51</v>
      </c>
    </row>
    <row r="948" spans="1:12" ht="14.25" hidden="1" x14ac:dyDescent="0.2">
      <c r="A948" s="59"/>
      <c r="B948" s="61"/>
      <c r="C948" s="102" t="s">
        <v>907</v>
      </c>
      <c r="D948" s="98"/>
      <c r="E948" s="98"/>
      <c r="F948" s="98"/>
      <c r="G948" s="98"/>
      <c r="H948" s="98"/>
      <c r="I948" s="47"/>
      <c r="J948" s="59"/>
      <c r="K948" s="45"/>
      <c r="L948" s="47"/>
    </row>
    <row r="949" spans="1:12" ht="14.25" x14ac:dyDescent="0.2">
      <c r="A949" s="59"/>
      <c r="B949" s="61"/>
      <c r="C949" s="98" t="s">
        <v>906</v>
      </c>
      <c r="D949" s="98"/>
      <c r="E949" s="98"/>
      <c r="F949" s="98"/>
      <c r="G949" s="98"/>
      <c r="H949" s="98"/>
      <c r="I949" s="47"/>
      <c r="J949" s="59"/>
      <c r="K949" s="45"/>
      <c r="L949" s="47">
        <f>SUM(AO898:AO942)</f>
        <v>27.879999999999995</v>
      </c>
    </row>
    <row r="950" spans="1:12" ht="14.25" hidden="1" x14ac:dyDescent="0.2">
      <c r="A950" s="59"/>
      <c r="B950" s="61"/>
      <c r="C950" s="102" t="s">
        <v>908</v>
      </c>
      <c r="D950" s="98"/>
      <c r="E950" s="98"/>
      <c r="F950" s="98"/>
      <c r="G950" s="98"/>
      <c r="H950" s="98"/>
      <c r="I950" s="47"/>
      <c r="J950" s="59"/>
      <c r="K950" s="45"/>
      <c r="L950" s="47"/>
    </row>
    <row r="951" spans="1:12" ht="14.25" x14ac:dyDescent="0.2">
      <c r="A951" s="59"/>
      <c r="B951" s="61"/>
      <c r="C951" s="98" t="s">
        <v>928</v>
      </c>
      <c r="D951" s="98"/>
      <c r="E951" s="98"/>
      <c r="F951" s="98"/>
      <c r="G951" s="98"/>
      <c r="H951" s="98"/>
      <c r="I951" s="47"/>
      <c r="J951" s="59"/>
      <c r="K951" s="45"/>
      <c r="L951" s="47">
        <f>SUM(AT898:AT942)</f>
        <v>20.630000000000003</v>
      </c>
    </row>
    <row r="952" spans="1:12" ht="14.25" hidden="1" x14ac:dyDescent="0.2">
      <c r="A952" s="59"/>
      <c r="B952" s="61"/>
      <c r="C952" s="98" t="s">
        <v>909</v>
      </c>
      <c r="D952" s="98"/>
      <c r="E952" s="98"/>
      <c r="F952" s="98"/>
      <c r="G952" s="98"/>
      <c r="H952" s="98"/>
      <c r="I952" s="47"/>
      <c r="J952" s="59"/>
      <c r="K952" s="45"/>
      <c r="L952" s="47">
        <f>SUM(AV898:AV942)</f>
        <v>0</v>
      </c>
    </row>
    <row r="953" spans="1:12" ht="14.25" x14ac:dyDescent="0.2">
      <c r="A953" s="59"/>
      <c r="B953" s="61"/>
      <c r="C953" s="98" t="s">
        <v>910</v>
      </c>
      <c r="D953" s="98"/>
      <c r="E953" s="98"/>
      <c r="F953" s="98"/>
      <c r="G953" s="98"/>
      <c r="H953" s="98"/>
      <c r="I953" s="47"/>
      <c r="J953" s="59"/>
      <c r="K953" s="45"/>
      <c r="L953" s="47">
        <f>L955+L956</f>
        <v>4090.3899999999994</v>
      </c>
    </row>
    <row r="954" spans="1:12" ht="14.25" x14ac:dyDescent="0.2">
      <c r="A954" s="59"/>
      <c r="B954" s="61"/>
      <c r="C954" s="102" t="s">
        <v>907</v>
      </c>
      <c r="D954" s="98"/>
      <c r="E954" s="98"/>
      <c r="F954" s="98"/>
      <c r="G954" s="98"/>
      <c r="H954" s="98"/>
      <c r="I954" s="47"/>
      <c r="J954" s="59"/>
      <c r="K954" s="45"/>
      <c r="L954" s="47"/>
    </row>
    <row r="955" spans="1:12" ht="14.25" x14ac:dyDescent="0.2">
      <c r="A955" s="59"/>
      <c r="B955" s="61"/>
      <c r="C955" s="98" t="s">
        <v>911</v>
      </c>
      <c r="D955" s="98"/>
      <c r="E955" s="98"/>
      <c r="F955" s="98"/>
      <c r="G955" s="98"/>
      <c r="H955" s="98"/>
      <c r="I955" s="47"/>
      <c r="J955" s="59"/>
      <c r="K955" s="45"/>
      <c r="L955" s="47">
        <f>SUM(AW898:AW942)-SUM(BK898:BK942)</f>
        <v>4090.3899999999994</v>
      </c>
    </row>
    <row r="956" spans="1:12" ht="14.25" hidden="1" x14ac:dyDescent="0.2">
      <c r="A956" s="59"/>
      <c r="B956" s="61"/>
      <c r="C956" s="98" t="s">
        <v>912</v>
      </c>
      <c r="D956" s="98"/>
      <c r="E956" s="98"/>
      <c r="F956" s="98"/>
      <c r="G956" s="98"/>
      <c r="H956" s="98"/>
      <c r="I956" s="47"/>
      <c r="J956" s="59"/>
      <c r="K956" s="45"/>
      <c r="L956" s="47">
        <f>SUM(BC898:BC942)</f>
        <v>0</v>
      </c>
    </row>
    <row r="957" spans="1:12" ht="14.25" hidden="1" x14ac:dyDescent="0.2">
      <c r="A957" s="59"/>
      <c r="B957" s="61"/>
      <c r="C957" s="98" t="s">
        <v>913</v>
      </c>
      <c r="D957" s="98"/>
      <c r="E957" s="98"/>
      <c r="F957" s="98"/>
      <c r="G957" s="98"/>
      <c r="H957" s="98"/>
      <c r="I957" s="47"/>
      <c r="J957" s="59"/>
      <c r="K957" s="45"/>
      <c r="L957" s="47">
        <f>SUM(BB898:BB942)</f>
        <v>0</v>
      </c>
    </row>
    <row r="958" spans="1:12" ht="14.25" x14ac:dyDescent="0.2">
      <c r="A958" s="59"/>
      <c r="B958" s="61"/>
      <c r="C958" s="98" t="s">
        <v>914</v>
      </c>
      <c r="D958" s="98"/>
      <c r="E958" s="98"/>
      <c r="F958" s="98"/>
      <c r="G958" s="98"/>
      <c r="H958" s="98"/>
      <c r="I958" s="47"/>
      <c r="J958" s="59"/>
      <c r="K958" s="45"/>
      <c r="L958" s="47">
        <f>SUM(AR898:AR942)+SUM(AT898:AT942)+SUM(AV898:AV942)</f>
        <v>3558.2</v>
      </c>
    </row>
    <row r="959" spans="1:12" ht="14.25" x14ac:dyDescent="0.2">
      <c r="A959" s="59"/>
      <c r="B959" s="61"/>
      <c r="C959" s="98" t="s">
        <v>915</v>
      </c>
      <c r="D959" s="98"/>
      <c r="E959" s="98"/>
      <c r="F959" s="98"/>
      <c r="G959" s="98"/>
      <c r="H959" s="98"/>
      <c r="I959" s="47"/>
      <c r="J959" s="59"/>
      <c r="K959" s="45"/>
      <c r="L959" s="47">
        <f>SUM(AZ898:AZ942)</f>
        <v>3451.46</v>
      </c>
    </row>
    <row r="960" spans="1:12" ht="14.25" x14ac:dyDescent="0.2">
      <c r="A960" s="59"/>
      <c r="B960" s="61"/>
      <c r="C960" s="98" t="s">
        <v>916</v>
      </c>
      <c r="D960" s="98"/>
      <c r="E960" s="98"/>
      <c r="F960" s="98"/>
      <c r="G960" s="98"/>
      <c r="H960" s="98"/>
      <c r="I960" s="47"/>
      <c r="J960" s="59"/>
      <c r="K960" s="45"/>
      <c r="L960" s="47">
        <f>SUM(BA898:BA942)</f>
        <v>1814.69</v>
      </c>
    </row>
    <row r="961" spans="1:12" ht="14.25" hidden="1" x14ac:dyDescent="0.2">
      <c r="A961" s="59"/>
      <c r="B961" s="61"/>
      <c r="C961" s="98" t="s">
        <v>917</v>
      </c>
      <c r="D961" s="98"/>
      <c r="E961" s="98"/>
      <c r="F961" s="98"/>
      <c r="G961" s="98"/>
      <c r="H961" s="98"/>
      <c r="I961" s="47"/>
      <c r="J961" s="59"/>
      <c r="K961" s="45"/>
      <c r="L961" s="47">
        <f>L963+L964</f>
        <v>0</v>
      </c>
    </row>
    <row r="962" spans="1:12" ht="14.25" hidden="1" x14ac:dyDescent="0.2">
      <c r="A962" s="59"/>
      <c r="B962" s="61"/>
      <c r="C962" s="102" t="s">
        <v>904</v>
      </c>
      <c r="D962" s="98"/>
      <c r="E962" s="98"/>
      <c r="F962" s="98"/>
      <c r="G962" s="98"/>
      <c r="H962" s="98"/>
      <c r="I962" s="47"/>
      <c r="J962" s="59"/>
      <c r="K962" s="45"/>
      <c r="L962" s="47"/>
    </row>
    <row r="963" spans="1:12" ht="14.25" hidden="1" x14ac:dyDescent="0.2">
      <c r="A963" s="59"/>
      <c r="B963" s="61"/>
      <c r="C963" s="98" t="s">
        <v>918</v>
      </c>
      <c r="D963" s="98"/>
      <c r="E963" s="98"/>
      <c r="F963" s="98"/>
      <c r="G963" s="98"/>
      <c r="H963" s="98"/>
      <c r="I963" s="47"/>
      <c r="J963" s="59"/>
      <c r="K963" s="45"/>
      <c r="L963" s="47">
        <f>SUM(BK898:BK942)</f>
        <v>0</v>
      </c>
    </row>
    <row r="964" spans="1:12" ht="14.25" hidden="1" x14ac:dyDescent="0.2">
      <c r="A964" s="59"/>
      <c r="B964" s="61"/>
      <c r="C964" s="98" t="s">
        <v>919</v>
      </c>
      <c r="D964" s="98"/>
      <c r="E964" s="98"/>
      <c r="F964" s="98"/>
      <c r="G964" s="98"/>
      <c r="H964" s="98"/>
      <c r="I964" s="47"/>
      <c r="J964" s="59"/>
      <c r="K964" s="45"/>
      <c r="L964" s="47">
        <f>SUM(BD898:BD942)</f>
        <v>0</v>
      </c>
    </row>
    <row r="965" spans="1:12" ht="14.25" hidden="1" x14ac:dyDescent="0.2">
      <c r="A965" s="59"/>
      <c r="B965" s="61"/>
      <c r="C965" s="98" t="s">
        <v>920</v>
      </c>
      <c r="D965" s="98"/>
      <c r="E965" s="98"/>
      <c r="F965" s="98"/>
      <c r="G965" s="98"/>
      <c r="H965" s="98"/>
      <c r="I965" s="47"/>
      <c r="J965" s="59"/>
      <c r="K965" s="45"/>
      <c r="L965" s="47"/>
    </row>
    <row r="966" spans="1:12" ht="14.25" hidden="1" x14ac:dyDescent="0.2">
      <c r="A966" s="59"/>
      <c r="B966" s="61"/>
      <c r="C966" s="98" t="s">
        <v>920</v>
      </c>
      <c r="D966" s="98"/>
      <c r="E966" s="98"/>
      <c r="F966" s="98"/>
      <c r="G966" s="98"/>
      <c r="H966" s="98"/>
      <c r="I966" s="47"/>
      <c r="J966" s="59"/>
      <c r="K966" s="45"/>
      <c r="L966" s="47">
        <f>SUM(BQ898:BQ942)</f>
        <v>0</v>
      </c>
    </row>
    <row r="967" spans="1:12" ht="14.25" hidden="1" x14ac:dyDescent="0.2">
      <c r="A967" s="59"/>
      <c r="B967" s="61"/>
      <c r="C967" s="98" t="s">
        <v>921</v>
      </c>
      <c r="D967" s="98"/>
      <c r="E967" s="98"/>
      <c r="F967" s="98"/>
      <c r="G967" s="98"/>
      <c r="H967" s="98"/>
      <c r="I967" s="47"/>
      <c r="J967" s="59"/>
      <c r="K967" s="45"/>
      <c r="L967" s="47">
        <f>SUM(BO898:BO942)</f>
        <v>0</v>
      </c>
    </row>
    <row r="968" spans="1:12" ht="15" x14ac:dyDescent="0.2">
      <c r="A968" s="62"/>
      <c r="B968" s="63"/>
      <c r="C968" s="101" t="s">
        <v>922</v>
      </c>
      <c r="D968" s="101"/>
      <c r="E968" s="101"/>
      <c r="F968" s="101"/>
      <c r="G968" s="101"/>
      <c r="H968" s="101"/>
      <c r="I968" s="51"/>
      <c r="J968" s="62"/>
      <c r="K968" s="64"/>
      <c r="L968" s="51">
        <f>L944+L959+L960+L961+L966+L967</f>
        <v>12942.62</v>
      </c>
    </row>
    <row r="969" spans="1:12" ht="14.25" x14ac:dyDescent="0.2">
      <c r="A969" s="59"/>
      <c r="B969" s="61"/>
      <c r="C969" s="102" t="s">
        <v>923</v>
      </c>
      <c r="D969" s="98"/>
      <c r="E969" s="98"/>
      <c r="F969" s="98"/>
      <c r="G969" s="98"/>
      <c r="H969" s="98"/>
      <c r="I969" s="47"/>
      <c r="J969" s="59"/>
      <c r="K969" s="45"/>
      <c r="L969" s="47"/>
    </row>
    <row r="970" spans="1:12" ht="14.25" hidden="1" x14ac:dyDescent="0.2">
      <c r="A970" s="59"/>
      <c r="B970" s="61"/>
      <c r="C970" s="98" t="s">
        <v>924</v>
      </c>
      <c r="D970" s="98"/>
      <c r="E970" s="98"/>
      <c r="F970" s="98"/>
      <c r="G970" s="98"/>
      <c r="H970" s="98"/>
      <c r="I970" s="47"/>
      <c r="J970" s="59"/>
      <c r="K970" s="45"/>
      <c r="L970" s="47">
        <f>SUM(AX898:AX942)</f>
        <v>0</v>
      </c>
    </row>
    <row r="971" spans="1:12" ht="14.25" hidden="1" x14ac:dyDescent="0.2">
      <c r="A971" s="59"/>
      <c r="B971" s="61"/>
      <c r="C971" s="98" t="s">
        <v>925</v>
      </c>
      <c r="D971" s="98"/>
      <c r="E971" s="98"/>
      <c r="F971" s="98"/>
      <c r="G971" s="98"/>
      <c r="H971" s="98"/>
      <c r="I971" s="47"/>
      <c r="J971" s="59"/>
      <c r="K971" s="45"/>
      <c r="L971" s="47">
        <f>SUM(AY898:AY942)</f>
        <v>0</v>
      </c>
    </row>
    <row r="972" spans="1:12" ht="14.25" x14ac:dyDescent="0.2">
      <c r="A972" s="59"/>
      <c r="B972" s="61"/>
      <c r="C972" s="98" t="s">
        <v>926</v>
      </c>
      <c r="D972" s="98"/>
      <c r="E972" s="98"/>
      <c r="F972" s="99"/>
      <c r="G972" s="50">
        <f>Source!F351</f>
        <v>4.9118399999999998</v>
      </c>
      <c r="H972" s="59"/>
      <c r="I972" s="59"/>
      <c r="J972" s="59"/>
      <c r="K972" s="59"/>
      <c r="L972" s="59"/>
    </row>
    <row r="973" spans="1:12" ht="14.25" x14ac:dyDescent="0.2">
      <c r="A973" s="59"/>
      <c r="B973" s="61"/>
      <c r="C973" s="98" t="s">
        <v>927</v>
      </c>
      <c r="D973" s="98"/>
      <c r="E973" s="98"/>
      <c r="F973" s="99"/>
      <c r="G973" s="50">
        <f>Source!F352</f>
        <v>2.4299999999999999E-2</v>
      </c>
      <c r="H973" s="59"/>
      <c r="I973" s="59"/>
      <c r="J973" s="59"/>
      <c r="K973" s="59"/>
      <c r="L973" s="59"/>
    </row>
    <row r="976" spans="1:12" ht="15" x14ac:dyDescent="0.2">
      <c r="A976" s="75"/>
      <c r="B976" s="76"/>
      <c r="C976" s="103" t="s">
        <v>1033</v>
      </c>
      <c r="D976" s="103"/>
      <c r="E976" s="103"/>
      <c r="F976" s="103"/>
      <c r="G976" s="103"/>
      <c r="H976" s="103"/>
      <c r="I976" s="77"/>
      <c r="J976" s="75"/>
      <c r="K976" s="78"/>
      <c r="L976" s="77"/>
    </row>
    <row r="978" spans="1:12" ht="15" x14ac:dyDescent="0.2">
      <c r="A978" s="62"/>
      <c r="B978" s="63"/>
      <c r="C978" s="101" t="s">
        <v>1034</v>
      </c>
      <c r="D978" s="101"/>
      <c r="E978" s="101"/>
      <c r="F978" s="101"/>
      <c r="G978" s="101"/>
      <c r="H978" s="101"/>
      <c r="I978" s="51"/>
      <c r="J978" s="62"/>
      <c r="K978" s="64"/>
      <c r="L978" s="51">
        <f>L980+L995+L996</f>
        <v>268614.58</v>
      </c>
    </row>
    <row r="979" spans="1:12" ht="14.25" x14ac:dyDescent="0.2">
      <c r="A979" s="59"/>
      <c r="B979" s="61"/>
      <c r="C979" s="102" t="s">
        <v>904</v>
      </c>
      <c r="D979" s="98"/>
      <c r="E979" s="98"/>
      <c r="F979" s="98"/>
      <c r="G979" s="98"/>
      <c r="H979" s="98"/>
      <c r="I979" s="47"/>
      <c r="J979" s="59"/>
      <c r="K979" s="45"/>
      <c r="L979" s="47"/>
    </row>
    <row r="980" spans="1:12" ht="14.25" x14ac:dyDescent="0.2">
      <c r="A980" s="59"/>
      <c r="B980" s="61"/>
      <c r="C980" s="98" t="s">
        <v>1035</v>
      </c>
      <c r="D980" s="98"/>
      <c r="E980" s="98"/>
      <c r="F980" s="98"/>
      <c r="G980" s="98"/>
      <c r="H980" s="98"/>
      <c r="I980" s="47"/>
      <c r="J980" s="59"/>
      <c r="K980" s="45"/>
      <c r="L980" s="47">
        <f>L982+L983+L989+L993</f>
        <v>167109.31</v>
      </c>
    </row>
    <row r="981" spans="1:12" ht="14.25" x14ac:dyDescent="0.2">
      <c r="A981" s="59"/>
      <c r="B981" s="61"/>
      <c r="C981" s="102" t="s">
        <v>904</v>
      </c>
      <c r="D981" s="98"/>
      <c r="E981" s="98"/>
      <c r="F981" s="98"/>
      <c r="G981" s="98"/>
      <c r="H981" s="98"/>
      <c r="I981" s="47"/>
      <c r="J981" s="59"/>
      <c r="K981" s="45"/>
      <c r="L981" s="47"/>
    </row>
    <row r="982" spans="1:12" ht="14.25" x14ac:dyDescent="0.2">
      <c r="A982" s="59"/>
      <c r="B982" s="61"/>
      <c r="C982" s="98" t="s">
        <v>1036</v>
      </c>
      <c r="D982" s="98"/>
      <c r="E982" s="98"/>
      <c r="F982" s="98"/>
      <c r="G982" s="98"/>
      <c r="H982" s="98"/>
      <c r="I982" s="47"/>
      <c r="J982" s="59"/>
      <c r="K982" s="45"/>
      <c r="L982" s="47">
        <f>SUMIF(CD60:CD974, 1, AR60:AR974)</f>
        <v>72493.560000000012</v>
      </c>
    </row>
    <row r="983" spans="1:12" ht="14.25" hidden="1" x14ac:dyDescent="0.2">
      <c r="A983" s="59"/>
      <c r="B983" s="61"/>
      <c r="C983" s="98" t="s">
        <v>906</v>
      </c>
      <c r="D983" s="98"/>
      <c r="E983" s="98"/>
      <c r="F983" s="98"/>
      <c r="G983" s="98"/>
      <c r="H983" s="98"/>
      <c r="I983" s="47"/>
      <c r="J983" s="59"/>
      <c r="K983" s="45"/>
      <c r="L983" s="47">
        <f>L985+L988+L987</f>
        <v>3411.3500000000004</v>
      </c>
    </row>
    <row r="984" spans="1:12" ht="14.25" hidden="1" x14ac:dyDescent="0.2">
      <c r="A984" s="59"/>
      <c r="B984" s="61"/>
      <c r="C984" s="102" t="s">
        <v>907</v>
      </c>
      <c r="D984" s="98"/>
      <c r="E984" s="98"/>
      <c r="F984" s="98"/>
      <c r="G984" s="98"/>
      <c r="H984" s="98"/>
      <c r="I984" s="47"/>
      <c r="J984" s="59"/>
      <c r="K984" s="45"/>
      <c r="L984" s="47"/>
    </row>
    <row r="985" spans="1:12" ht="14.25" x14ac:dyDescent="0.2">
      <c r="A985" s="59"/>
      <c r="B985" s="61"/>
      <c r="C985" s="98" t="s">
        <v>906</v>
      </c>
      <c r="D985" s="98"/>
      <c r="E985" s="98"/>
      <c r="F985" s="98"/>
      <c r="G985" s="98"/>
      <c r="H985" s="98"/>
      <c r="I985" s="47"/>
      <c r="J985" s="59"/>
      <c r="K985" s="45"/>
      <c r="L985" s="47">
        <f>SUMIF(CD60:CD974, 1, AO60:AO974)</f>
        <v>1270.0200000000004</v>
      </c>
    </row>
    <row r="986" spans="1:12" ht="14.25" hidden="1" x14ac:dyDescent="0.2">
      <c r="A986" s="59"/>
      <c r="B986" s="61"/>
      <c r="C986" s="102" t="s">
        <v>908</v>
      </c>
      <c r="D986" s="98"/>
      <c r="E986" s="98"/>
      <c r="F986" s="98"/>
      <c r="G986" s="98"/>
      <c r="H986" s="98"/>
      <c r="I986" s="47"/>
      <c r="J986" s="59"/>
      <c r="K986" s="45"/>
      <c r="L986" s="47"/>
    </row>
    <row r="987" spans="1:12" ht="14.25" x14ac:dyDescent="0.2">
      <c r="A987" s="59"/>
      <c r="B987" s="61"/>
      <c r="C987" s="98" t="s">
        <v>928</v>
      </c>
      <c r="D987" s="98"/>
      <c r="E987" s="98"/>
      <c r="F987" s="98"/>
      <c r="G987" s="98"/>
      <c r="H987" s="98"/>
      <c r="I987" s="47"/>
      <c r="J987" s="59"/>
      <c r="K987" s="45"/>
      <c r="L987" s="47">
        <f>SUMIF(CD60:CD974, 1, AT60:AT974)</f>
        <v>2141.33</v>
      </c>
    </row>
    <row r="988" spans="1:12" ht="14.25" hidden="1" x14ac:dyDescent="0.2">
      <c r="A988" s="59"/>
      <c r="B988" s="61"/>
      <c r="C988" s="98" t="s">
        <v>909</v>
      </c>
      <c r="D988" s="98"/>
      <c r="E988" s="98"/>
      <c r="F988" s="98"/>
      <c r="G988" s="98"/>
      <c r="H988" s="98"/>
      <c r="I988" s="47"/>
      <c r="J988" s="59"/>
      <c r="K988" s="45"/>
      <c r="L988" s="47">
        <f>SUMIF(CD60:CD974, 1, AV60:AV974)</f>
        <v>0</v>
      </c>
    </row>
    <row r="989" spans="1:12" ht="14.25" x14ac:dyDescent="0.2">
      <c r="A989" s="59"/>
      <c r="B989" s="61"/>
      <c r="C989" s="98" t="s">
        <v>910</v>
      </c>
      <c r="D989" s="98"/>
      <c r="E989" s="98"/>
      <c r="F989" s="98"/>
      <c r="G989" s="98"/>
      <c r="H989" s="98"/>
      <c r="I989" s="47"/>
      <c r="J989" s="59"/>
      <c r="K989" s="45"/>
      <c r="L989" s="47">
        <f>L991+L992</f>
        <v>90750.439999999988</v>
      </c>
    </row>
    <row r="990" spans="1:12" ht="14.25" x14ac:dyDescent="0.2">
      <c r="A990" s="59"/>
      <c r="B990" s="61"/>
      <c r="C990" s="102" t="s">
        <v>907</v>
      </c>
      <c r="D990" s="98"/>
      <c r="E990" s="98"/>
      <c r="F990" s="98"/>
      <c r="G990" s="98"/>
      <c r="H990" s="98"/>
      <c r="I990" s="47"/>
      <c r="J990" s="59"/>
      <c r="K990" s="45"/>
      <c r="L990" s="47"/>
    </row>
    <row r="991" spans="1:12" ht="14.25" x14ac:dyDescent="0.2">
      <c r="A991" s="59"/>
      <c r="B991" s="61"/>
      <c r="C991" s="98" t="s">
        <v>911</v>
      </c>
      <c r="D991" s="98"/>
      <c r="E991" s="98"/>
      <c r="F991" s="98"/>
      <c r="G991" s="98"/>
      <c r="H991" s="98"/>
      <c r="I991" s="47"/>
      <c r="J991" s="59"/>
      <c r="K991" s="45"/>
      <c r="L991" s="47">
        <f>SUMIF(CD60:CD974, 1, AW60:AW974)-SUMIF(CD60:CD974, 1, BK60:BK974)</f>
        <v>90750.439999999988</v>
      </c>
    </row>
    <row r="992" spans="1:12" ht="14.25" hidden="1" x14ac:dyDescent="0.2">
      <c r="A992" s="59"/>
      <c r="B992" s="61"/>
      <c r="C992" s="98" t="s">
        <v>912</v>
      </c>
      <c r="D992" s="98"/>
      <c r="E992" s="98"/>
      <c r="F992" s="98"/>
      <c r="G992" s="98"/>
      <c r="H992" s="98"/>
      <c r="I992" s="47"/>
      <c r="J992" s="59"/>
      <c r="K992" s="45"/>
      <c r="L992" s="47">
        <f>SUMIF(CD60:CD974, 1, BC60:BC974)</f>
        <v>0</v>
      </c>
    </row>
    <row r="993" spans="1:12" ht="14.25" x14ac:dyDescent="0.2">
      <c r="A993" s="59"/>
      <c r="B993" s="61"/>
      <c r="C993" s="98" t="s">
        <v>913</v>
      </c>
      <c r="D993" s="98"/>
      <c r="E993" s="98"/>
      <c r="F993" s="98"/>
      <c r="G993" s="98"/>
      <c r="H993" s="98"/>
      <c r="I993" s="47"/>
      <c r="J993" s="59"/>
      <c r="K993" s="45"/>
      <c r="L993" s="47">
        <f>SUMIF(CD60:CD974, 1, BB60:BB974)</f>
        <v>453.96000000000004</v>
      </c>
    </row>
    <row r="994" spans="1:12" ht="14.25" x14ac:dyDescent="0.2">
      <c r="A994" s="59"/>
      <c r="B994" s="61"/>
      <c r="C994" s="98" t="s">
        <v>1037</v>
      </c>
      <c r="D994" s="98"/>
      <c r="E994" s="98"/>
      <c r="F994" s="98"/>
      <c r="G994" s="98"/>
      <c r="H994" s="98"/>
      <c r="I994" s="47"/>
      <c r="J994" s="59"/>
      <c r="K994" s="45"/>
      <c r="L994" s="47">
        <f>SUMIF(CD60:CD974, 1, AR60:AR974)+SUMIF(CD60:CD974, 1, AT60:AT974)+SUMIF(CD60:CD974, 1, AV60:AV974)</f>
        <v>74634.890000000014</v>
      </c>
    </row>
    <row r="995" spans="1:12" ht="14.25" x14ac:dyDescent="0.2">
      <c r="A995" s="59"/>
      <c r="B995" s="61"/>
      <c r="C995" s="98" t="s">
        <v>1038</v>
      </c>
      <c r="D995" s="98"/>
      <c r="E995" s="98"/>
      <c r="F995" s="98"/>
      <c r="G995" s="98"/>
      <c r="H995" s="98"/>
      <c r="I995" s="47"/>
      <c r="J995" s="59"/>
      <c r="K995" s="45"/>
      <c r="L995" s="47">
        <f>SUMIF(CD60:CD974, 1, AZ60:AZ974)</f>
        <v>68131.509999999995</v>
      </c>
    </row>
    <row r="996" spans="1:12" ht="14.25" x14ac:dyDescent="0.2">
      <c r="A996" s="59"/>
      <c r="B996" s="61"/>
      <c r="C996" s="98" t="s">
        <v>1039</v>
      </c>
      <c r="D996" s="98"/>
      <c r="E996" s="98"/>
      <c r="F996" s="98"/>
      <c r="G996" s="98"/>
      <c r="H996" s="98"/>
      <c r="I996" s="47"/>
      <c r="J996" s="59"/>
      <c r="K996" s="45"/>
      <c r="L996" s="47">
        <f>SUMIF(CD60:CD974, 1, BA60:BA974)</f>
        <v>33373.760000000002</v>
      </c>
    </row>
    <row r="998" spans="1:12" ht="15" x14ac:dyDescent="0.2">
      <c r="A998" s="62"/>
      <c r="B998" s="63"/>
      <c r="C998" s="101" t="s">
        <v>1040</v>
      </c>
      <c r="D998" s="101"/>
      <c r="E998" s="101"/>
      <c r="F998" s="101"/>
      <c r="G998" s="101"/>
      <c r="H998" s="101"/>
      <c r="I998" s="51"/>
      <c r="J998" s="62"/>
      <c r="K998" s="64"/>
      <c r="L998" s="51">
        <f>L1000+L1015+L1016</f>
        <v>85897.760000000009</v>
      </c>
    </row>
    <row r="999" spans="1:12" ht="14.25" x14ac:dyDescent="0.2">
      <c r="A999" s="59"/>
      <c r="B999" s="61"/>
      <c r="C999" s="102" t="s">
        <v>904</v>
      </c>
      <c r="D999" s="98"/>
      <c r="E999" s="98"/>
      <c r="F999" s="98"/>
      <c r="G999" s="98"/>
      <c r="H999" s="98"/>
      <c r="I999" s="47"/>
      <c r="J999" s="59"/>
      <c r="K999" s="45"/>
      <c r="L999" s="47"/>
    </row>
    <row r="1000" spans="1:12" ht="14.25" x14ac:dyDescent="0.2">
      <c r="A1000" s="59"/>
      <c r="B1000" s="61"/>
      <c r="C1000" s="98" t="s">
        <v>1035</v>
      </c>
      <c r="D1000" s="98"/>
      <c r="E1000" s="98"/>
      <c r="F1000" s="98"/>
      <c r="G1000" s="98"/>
      <c r="H1000" s="98"/>
      <c r="I1000" s="47"/>
      <c r="J1000" s="59"/>
      <c r="K1000" s="45"/>
      <c r="L1000" s="47">
        <f>L1002+L1003+L1009+L1013</f>
        <v>49407.61</v>
      </c>
    </row>
    <row r="1001" spans="1:12" ht="14.25" x14ac:dyDescent="0.2">
      <c r="A1001" s="59"/>
      <c r="B1001" s="61"/>
      <c r="C1001" s="102" t="s">
        <v>904</v>
      </c>
      <c r="D1001" s="98"/>
      <c r="E1001" s="98"/>
      <c r="F1001" s="98"/>
      <c r="G1001" s="98"/>
      <c r="H1001" s="98"/>
      <c r="I1001" s="47"/>
      <c r="J1001" s="59"/>
      <c r="K1001" s="45"/>
      <c r="L1001" s="47"/>
    </row>
    <row r="1002" spans="1:12" ht="14.25" x14ac:dyDescent="0.2">
      <c r="A1002" s="59"/>
      <c r="B1002" s="61"/>
      <c r="C1002" s="98" t="s">
        <v>1036</v>
      </c>
      <c r="D1002" s="98"/>
      <c r="E1002" s="98"/>
      <c r="F1002" s="98"/>
      <c r="G1002" s="98"/>
      <c r="H1002" s="98"/>
      <c r="I1002" s="47"/>
      <c r="J1002" s="59"/>
      <c r="K1002" s="45"/>
      <c r="L1002" s="47">
        <f>SUMIF(CD60:CD996, 2, AR60:AR996)</f>
        <v>24959.1</v>
      </c>
    </row>
    <row r="1003" spans="1:12" ht="14.25" hidden="1" x14ac:dyDescent="0.2">
      <c r="A1003" s="59"/>
      <c r="B1003" s="61"/>
      <c r="C1003" s="98" t="s">
        <v>906</v>
      </c>
      <c r="D1003" s="98"/>
      <c r="E1003" s="98"/>
      <c r="F1003" s="98"/>
      <c r="G1003" s="98"/>
      <c r="H1003" s="98"/>
      <c r="I1003" s="47"/>
      <c r="J1003" s="59"/>
      <c r="K1003" s="45"/>
      <c r="L1003" s="47">
        <f>L1005+L1008+L1007</f>
        <v>127.22999999999999</v>
      </c>
    </row>
    <row r="1004" spans="1:12" ht="14.25" hidden="1" x14ac:dyDescent="0.2">
      <c r="A1004" s="59"/>
      <c r="B1004" s="61"/>
      <c r="C1004" s="102" t="s">
        <v>907</v>
      </c>
      <c r="D1004" s="98"/>
      <c r="E1004" s="98"/>
      <c r="F1004" s="98"/>
      <c r="G1004" s="98"/>
      <c r="H1004" s="98"/>
      <c r="I1004" s="47"/>
      <c r="J1004" s="59"/>
      <c r="K1004" s="45"/>
      <c r="L1004" s="47"/>
    </row>
    <row r="1005" spans="1:12" ht="14.25" x14ac:dyDescent="0.2">
      <c r="A1005" s="59"/>
      <c r="B1005" s="61"/>
      <c r="C1005" s="98" t="s">
        <v>906</v>
      </c>
      <c r="D1005" s="98"/>
      <c r="E1005" s="98"/>
      <c r="F1005" s="98"/>
      <c r="G1005" s="98"/>
      <c r="H1005" s="98"/>
      <c r="I1005" s="47"/>
      <c r="J1005" s="59"/>
      <c r="K1005" s="45"/>
      <c r="L1005" s="47">
        <f>SUMIF(CD60:CD996, 2, AO60:AO996)</f>
        <v>70.809999999999988</v>
      </c>
    </row>
    <row r="1006" spans="1:12" ht="14.25" hidden="1" x14ac:dyDescent="0.2">
      <c r="A1006" s="59"/>
      <c r="B1006" s="61"/>
      <c r="C1006" s="102" t="s">
        <v>908</v>
      </c>
      <c r="D1006" s="98"/>
      <c r="E1006" s="98"/>
      <c r="F1006" s="98"/>
      <c r="G1006" s="98"/>
      <c r="H1006" s="98"/>
      <c r="I1006" s="47"/>
      <c r="J1006" s="59"/>
      <c r="K1006" s="45"/>
      <c r="L1006" s="47"/>
    </row>
    <row r="1007" spans="1:12" ht="14.25" x14ac:dyDescent="0.2">
      <c r="A1007" s="59"/>
      <c r="B1007" s="61"/>
      <c r="C1007" s="98" t="s">
        <v>928</v>
      </c>
      <c r="D1007" s="98"/>
      <c r="E1007" s="98"/>
      <c r="F1007" s="98"/>
      <c r="G1007" s="98"/>
      <c r="H1007" s="98"/>
      <c r="I1007" s="47"/>
      <c r="J1007" s="59"/>
      <c r="K1007" s="45"/>
      <c r="L1007" s="47">
        <f>SUMIF(CD60:CD996, 2, AT60:AT996)</f>
        <v>56.420000000000009</v>
      </c>
    </row>
    <row r="1008" spans="1:12" ht="14.25" hidden="1" x14ac:dyDescent="0.2">
      <c r="A1008" s="59"/>
      <c r="B1008" s="61"/>
      <c r="C1008" s="98" t="s">
        <v>909</v>
      </c>
      <c r="D1008" s="98"/>
      <c r="E1008" s="98"/>
      <c r="F1008" s="98"/>
      <c r="G1008" s="98"/>
      <c r="H1008" s="98"/>
      <c r="I1008" s="47"/>
      <c r="J1008" s="59"/>
      <c r="K1008" s="45"/>
      <c r="L1008" s="47">
        <f>SUMIF(CD60:CD996, 2, AV60:AV996)</f>
        <v>0</v>
      </c>
    </row>
    <row r="1009" spans="1:12" ht="14.25" x14ac:dyDescent="0.2">
      <c r="A1009" s="59"/>
      <c r="B1009" s="61"/>
      <c r="C1009" s="98" t="s">
        <v>910</v>
      </c>
      <c r="D1009" s="98"/>
      <c r="E1009" s="98"/>
      <c r="F1009" s="98"/>
      <c r="G1009" s="98"/>
      <c r="H1009" s="98"/>
      <c r="I1009" s="47"/>
      <c r="J1009" s="59"/>
      <c r="K1009" s="45"/>
      <c r="L1009" s="47">
        <f>L1011+L1012</f>
        <v>24321.280000000002</v>
      </c>
    </row>
    <row r="1010" spans="1:12" ht="14.25" x14ac:dyDescent="0.2">
      <c r="A1010" s="59"/>
      <c r="B1010" s="61"/>
      <c r="C1010" s="102" t="s">
        <v>907</v>
      </c>
      <c r="D1010" s="98"/>
      <c r="E1010" s="98"/>
      <c r="F1010" s="98"/>
      <c r="G1010" s="98"/>
      <c r="H1010" s="98"/>
      <c r="I1010" s="47"/>
      <c r="J1010" s="59"/>
      <c r="K1010" s="45"/>
      <c r="L1010" s="47"/>
    </row>
    <row r="1011" spans="1:12" ht="14.25" x14ac:dyDescent="0.2">
      <c r="A1011" s="59"/>
      <c r="B1011" s="61"/>
      <c r="C1011" s="98" t="s">
        <v>911</v>
      </c>
      <c r="D1011" s="98"/>
      <c r="E1011" s="98"/>
      <c r="F1011" s="98"/>
      <c r="G1011" s="98"/>
      <c r="H1011" s="98"/>
      <c r="I1011" s="47"/>
      <c r="J1011" s="59"/>
      <c r="K1011" s="45"/>
      <c r="L1011" s="47">
        <f>SUMIF(CD60:CD996, 2, AW60:AW996)-SUMIF(CD60:CD996, 2, BK60:BK996)</f>
        <v>24321.280000000002</v>
      </c>
    </row>
    <row r="1012" spans="1:12" ht="14.25" hidden="1" x14ac:dyDescent="0.2">
      <c r="A1012" s="59"/>
      <c r="B1012" s="61"/>
      <c r="C1012" s="98" t="s">
        <v>912</v>
      </c>
      <c r="D1012" s="98"/>
      <c r="E1012" s="98"/>
      <c r="F1012" s="98"/>
      <c r="G1012" s="98"/>
      <c r="H1012" s="98"/>
      <c r="I1012" s="47"/>
      <c r="J1012" s="59"/>
      <c r="K1012" s="45"/>
      <c r="L1012" s="47">
        <f>SUMIF(CD60:CD996, 2, BC60:BC996)</f>
        <v>0</v>
      </c>
    </row>
    <row r="1013" spans="1:12" ht="14.25" hidden="1" x14ac:dyDescent="0.2">
      <c r="A1013" s="59"/>
      <c r="B1013" s="61"/>
      <c r="C1013" s="98" t="s">
        <v>913</v>
      </c>
      <c r="D1013" s="98"/>
      <c r="E1013" s="98"/>
      <c r="F1013" s="98"/>
      <c r="G1013" s="98"/>
      <c r="H1013" s="98"/>
      <c r="I1013" s="47"/>
      <c r="J1013" s="59"/>
      <c r="K1013" s="45"/>
      <c r="L1013" s="47">
        <f>SUMIF(CD60:CD996, 2, BB60:BB996)</f>
        <v>0</v>
      </c>
    </row>
    <row r="1014" spans="1:12" ht="14.25" x14ac:dyDescent="0.2">
      <c r="A1014" s="59"/>
      <c r="B1014" s="61"/>
      <c r="C1014" s="98" t="s">
        <v>1037</v>
      </c>
      <c r="D1014" s="98"/>
      <c r="E1014" s="98"/>
      <c r="F1014" s="98"/>
      <c r="G1014" s="98"/>
      <c r="H1014" s="98"/>
      <c r="I1014" s="47"/>
      <c r="J1014" s="59"/>
      <c r="K1014" s="45"/>
      <c r="L1014" s="47">
        <f>SUMIF(CD60:CD996, 2, AR60:AR996)+SUMIF(CD60:CD996, 2, AT60:AT996)+SUMIF(CD60:CD996, 2, AV60:AV996)</f>
        <v>25015.519999999997</v>
      </c>
    </row>
    <row r="1015" spans="1:12" ht="14.25" x14ac:dyDescent="0.2">
      <c r="A1015" s="59"/>
      <c r="B1015" s="61"/>
      <c r="C1015" s="98" t="s">
        <v>1038</v>
      </c>
      <c r="D1015" s="98"/>
      <c r="E1015" s="98"/>
      <c r="F1015" s="98"/>
      <c r="G1015" s="98"/>
      <c r="H1015" s="98"/>
      <c r="I1015" s="47"/>
      <c r="J1015" s="59"/>
      <c r="K1015" s="45"/>
      <c r="L1015" s="47">
        <f>SUMIF(CD60:CD996, 2, AZ60:AZ996)</f>
        <v>23954.25</v>
      </c>
    </row>
    <row r="1016" spans="1:12" ht="14.25" x14ac:dyDescent="0.2">
      <c r="A1016" s="59"/>
      <c r="B1016" s="61"/>
      <c r="C1016" s="98" t="s">
        <v>1039</v>
      </c>
      <c r="D1016" s="98"/>
      <c r="E1016" s="98"/>
      <c r="F1016" s="98"/>
      <c r="G1016" s="98"/>
      <c r="H1016" s="98"/>
      <c r="I1016" s="47"/>
      <c r="J1016" s="59"/>
      <c r="K1016" s="45"/>
      <c r="L1016" s="47">
        <f>SUMIF(CD60:CD996, 2, BA60:BA996)</f>
        <v>12535.900000000001</v>
      </c>
    </row>
    <row r="1018" spans="1:12" ht="15" x14ac:dyDescent="0.2">
      <c r="A1018" s="62"/>
      <c r="B1018" s="63"/>
      <c r="C1018" s="101" t="s">
        <v>1041</v>
      </c>
      <c r="D1018" s="101"/>
      <c r="E1018" s="101"/>
      <c r="F1018" s="101"/>
      <c r="G1018" s="101"/>
      <c r="H1018" s="101"/>
      <c r="I1018" s="51"/>
      <c r="J1018" s="62"/>
      <c r="K1018" s="64"/>
      <c r="L1018" s="51">
        <f>L1020+L1021</f>
        <v>2474.6999999999998</v>
      </c>
    </row>
    <row r="1019" spans="1:12" ht="14.25" x14ac:dyDescent="0.2">
      <c r="A1019" s="59"/>
      <c r="B1019" s="61"/>
      <c r="C1019" s="102" t="s">
        <v>904</v>
      </c>
      <c r="D1019" s="98"/>
      <c r="E1019" s="98"/>
      <c r="F1019" s="98"/>
      <c r="G1019" s="98"/>
      <c r="H1019" s="98"/>
      <c r="I1019" s="47"/>
      <c r="J1019" s="59"/>
      <c r="K1019" s="45"/>
      <c r="L1019" s="47"/>
    </row>
    <row r="1020" spans="1:12" ht="14.25" x14ac:dyDescent="0.2">
      <c r="A1020" s="59"/>
      <c r="B1020" s="61"/>
      <c r="C1020" s="98" t="s">
        <v>918</v>
      </c>
      <c r="D1020" s="98"/>
      <c r="E1020" s="98"/>
      <c r="F1020" s="98"/>
      <c r="G1020" s="98"/>
      <c r="H1020" s="98"/>
      <c r="I1020" s="47"/>
      <c r="J1020" s="59"/>
      <c r="K1020" s="45"/>
      <c r="L1020" s="47">
        <f>SUMIF(CD60:CD1016, 3, BK60:BK1016)</f>
        <v>2474.6999999999998</v>
      </c>
    </row>
    <row r="1021" spans="1:12" ht="14.25" hidden="1" x14ac:dyDescent="0.2">
      <c r="A1021" s="59"/>
      <c r="B1021" s="61"/>
      <c r="C1021" s="98" t="s">
        <v>919</v>
      </c>
      <c r="D1021" s="98"/>
      <c r="E1021" s="98"/>
      <c r="F1021" s="98"/>
      <c r="G1021" s="98"/>
      <c r="H1021" s="98"/>
      <c r="I1021" s="47"/>
      <c r="J1021" s="59"/>
      <c r="K1021" s="45"/>
      <c r="L1021" s="47">
        <f>SUMIF(CD60:CD1016, 3, BD60:BD1016)</f>
        <v>0</v>
      </c>
    </row>
    <row r="1022" spans="1:12" hidden="1" x14ac:dyDescent="0.2"/>
    <row r="1023" spans="1:12" ht="15" hidden="1" x14ac:dyDescent="0.2">
      <c r="A1023" s="62"/>
      <c r="B1023" s="63"/>
      <c r="C1023" s="101" t="s">
        <v>1042</v>
      </c>
      <c r="D1023" s="101"/>
      <c r="E1023" s="101"/>
      <c r="F1023" s="101"/>
      <c r="G1023" s="101"/>
      <c r="H1023" s="101"/>
      <c r="I1023" s="51"/>
      <c r="J1023" s="62"/>
      <c r="K1023" s="64"/>
      <c r="L1023" s="51">
        <f>L1031+L1046+L1047+L1025+L1026+L1027+L1028</f>
        <v>0</v>
      </c>
    </row>
    <row r="1024" spans="1:12" ht="14.25" hidden="1" x14ac:dyDescent="0.2">
      <c r="A1024" s="59"/>
      <c r="B1024" s="61"/>
      <c r="C1024" s="102" t="s">
        <v>904</v>
      </c>
      <c r="D1024" s="98"/>
      <c r="E1024" s="98"/>
      <c r="F1024" s="98"/>
      <c r="G1024" s="98"/>
      <c r="H1024" s="98"/>
      <c r="I1024" s="47"/>
      <c r="J1024" s="59"/>
      <c r="K1024" s="45"/>
      <c r="L1024" s="47"/>
    </row>
    <row r="1025" spans="1:12" ht="14.25" hidden="1" x14ac:dyDescent="0.2">
      <c r="A1025" s="59"/>
      <c r="B1025" s="61"/>
      <c r="C1025" s="98" t="s">
        <v>1043</v>
      </c>
      <c r="D1025" s="98"/>
      <c r="E1025" s="98"/>
      <c r="F1025" s="98"/>
      <c r="G1025" s="98"/>
      <c r="H1025" s="98"/>
      <c r="I1025" s="47"/>
      <c r="J1025" s="59"/>
      <c r="K1025" s="45"/>
      <c r="L1025" s="47"/>
    </row>
    <row r="1026" spans="1:12" ht="14.25" hidden="1" x14ac:dyDescent="0.2">
      <c r="A1026" s="59"/>
      <c r="B1026" s="61"/>
      <c r="C1026" s="98" t="s">
        <v>1043</v>
      </c>
      <c r="D1026" s="98"/>
      <c r="E1026" s="98"/>
      <c r="F1026" s="98"/>
      <c r="G1026" s="98"/>
      <c r="H1026" s="98"/>
      <c r="I1026" s="47"/>
      <c r="J1026" s="59"/>
      <c r="K1026" s="45"/>
      <c r="L1026" s="47">
        <f>SUM(BQ60:BQ1021)</f>
        <v>0</v>
      </c>
    </row>
    <row r="1027" spans="1:12" ht="14.25" hidden="1" x14ac:dyDescent="0.2">
      <c r="A1027" s="59"/>
      <c r="B1027" s="61"/>
      <c r="C1027" s="98" t="s">
        <v>1044</v>
      </c>
      <c r="D1027" s="98"/>
      <c r="E1027" s="98"/>
      <c r="F1027" s="98"/>
      <c r="G1027" s="98"/>
      <c r="H1027" s="98"/>
      <c r="I1027" s="47"/>
      <c r="J1027" s="59"/>
      <c r="K1027" s="45"/>
      <c r="L1027" s="47">
        <f>SUMIF(CD60:CD1021, 4, BB60:BB1021)+SUMIF(CD60:CD1021, 4, BC60:BC1021)+SUMIF(CD60:CD1021, 4, BD60:BD1021)</f>
        <v>0</v>
      </c>
    </row>
    <row r="1028" spans="1:12" ht="14.25" hidden="1" x14ac:dyDescent="0.2">
      <c r="A1028" s="59"/>
      <c r="B1028" s="61"/>
      <c r="C1028" s="98" t="s">
        <v>1045</v>
      </c>
      <c r="D1028" s="98"/>
      <c r="E1028" s="98"/>
      <c r="F1028" s="98"/>
      <c r="G1028" s="98"/>
      <c r="H1028" s="98"/>
      <c r="I1028" s="47"/>
      <c r="J1028" s="59"/>
      <c r="K1028" s="45"/>
      <c r="L1028" s="47">
        <f>SUM(BO60:BO1021)</f>
        <v>0</v>
      </c>
    </row>
    <row r="1029" spans="1:12" ht="14.25" hidden="1" x14ac:dyDescent="0.2">
      <c r="A1029" s="59"/>
      <c r="B1029" s="61"/>
      <c r="C1029" s="98" t="s">
        <v>1046</v>
      </c>
      <c r="D1029" s="98"/>
      <c r="E1029" s="98"/>
      <c r="F1029" s="98"/>
      <c r="G1029" s="98"/>
      <c r="H1029" s="98"/>
      <c r="I1029" s="47"/>
      <c r="J1029" s="59"/>
      <c r="K1029" s="45"/>
      <c r="L1029" s="47">
        <f>L1031+L1046+L1047</f>
        <v>0</v>
      </c>
    </row>
    <row r="1030" spans="1:12" ht="14.25" hidden="1" x14ac:dyDescent="0.2">
      <c r="A1030" s="59"/>
      <c r="B1030" s="61"/>
      <c r="C1030" s="102" t="s">
        <v>904</v>
      </c>
      <c r="D1030" s="98"/>
      <c r="E1030" s="98"/>
      <c r="F1030" s="98"/>
      <c r="G1030" s="98"/>
      <c r="H1030" s="98"/>
      <c r="I1030" s="47"/>
      <c r="J1030" s="59"/>
      <c r="K1030" s="45"/>
      <c r="L1030" s="47"/>
    </row>
    <row r="1031" spans="1:12" ht="14.25" hidden="1" x14ac:dyDescent="0.2">
      <c r="A1031" s="59"/>
      <c r="B1031" s="61"/>
      <c r="C1031" s="98" t="s">
        <v>1035</v>
      </c>
      <c r="D1031" s="98"/>
      <c r="E1031" s="98"/>
      <c r="F1031" s="98"/>
      <c r="G1031" s="98"/>
      <c r="H1031" s="98"/>
      <c r="I1031" s="47"/>
      <c r="J1031" s="59"/>
      <c r="K1031" s="45"/>
      <c r="L1031" s="47">
        <f>L1033+L1034+L1040+L1044</f>
        <v>0</v>
      </c>
    </row>
    <row r="1032" spans="1:12" ht="14.25" hidden="1" x14ac:dyDescent="0.2">
      <c r="A1032" s="59"/>
      <c r="B1032" s="61"/>
      <c r="C1032" s="102" t="s">
        <v>904</v>
      </c>
      <c r="D1032" s="98"/>
      <c r="E1032" s="98"/>
      <c r="F1032" s="98"/>
      <c r="G1032" s="98"/>
      <c r="H1032" s="98"/>
      <c r="I1032" s="47"/>
      <c r="J1032" s="59"/>
      <c r="K1032" s="45"/>
      <c r="L1032" s="47"/>
    </row>
    <row r="1033" spans="1:12" ht="14.25" hidden="1" x14ac:dyDescent="0.2">
      <c r="A1033" s="59"/>
      <c r="B1033" s="61"/>
      <c r="C1033" s="98" t="s">
        <v>1036</v>
      </c>
      <c r="D1033" s="98"/>
      <c r="E1033" s="98"/>
      <c r="F1033" s="98"/>
      <c r="G1033" s="98"/>
      <c r="H1033" s="98"/>
      <c r="I1033" s="47"/>
      <c r="J1033" s="59"/>
      <c r="K1033" s="45"/>
      <c r="L1033" s="47">
        <f>SUMIF(CD60:CD1021, 4, AR60:AR1021)</f>
        <v>0</v>
      </c>
    </row>
    <row r="1034" spans="1:12" ht="14.25" hidden="1" x14ac:dyDescent="0.2">
      <c r="A1034" s="59"/>
      <c r="B1034" s="61"/>
      <c r="C1034" s="98" t="s">
        <v>906</v>
      </c>
      <c r="D1034" s="98"/>
      <c r="E1034" s="98"/>
      <c r="F1034" s="98"/>
      <c r="G1034" s="98"/>
      <c r="H1034" s="98"/>
      <c r="I1034" s="47"/>
      <c r="J1034" s="59"/>
      <c r="K1034" s="45"/>
      <c r="L1034" s="47">
        <f>L1036+L1039+L1038</f>
        <v>0</v>
      </c>
    </row>
    <row r="1035" spans="1:12" ht="14.25" hidden="1" x14ac:dyDescent="0.2">
      <c r="A1035" s="59"/>
      <c r="B1035" s="61"/>
      <c r="C1035" s="102" t="s">
        <v>907</v>
      </c>
      <c r="D1035" s="98"/>
      <c r="E1035" s="98"/>
      <c r="F1035" s="98"/>
      <c r="G1035" s="98"/>
      <c r="H1035" s="98"/>
      <c r="I1035" s="47"/>
      <c r="J1035" s="59"/>
      <c r="K1035" s="45"/>
      <c r="L1035" s="47"/>
    </row>
    <row r="1036" spans="1:12" ht="14.25" hidden="1" x14ac:dyDescent="0.2">
      <c r="A1036" s="59"/>
      <c r="B1036" s="61"/>
      <c r="C1036" s="98" t="s">
        <v>906</v>
      </c>
      <c r="D1036" s="98"/>
      <c r="E1036" s="98"/>
      <c r="F1036" s="98"/>
      <c r="G1036" s="98"/>
      <c r="H1036" s="98"/>
      <c r="I1036" s="47"/>
      <c r="J1036" s="59"/>
      <c r="K1036" s="45"/>
      <c r="L1036" s="47">
        <f>SUMIF(CD60:CD1021, 4, AO60:AO1021)</f>
        <v>0</v>
      </c>
    </row>
    <row r="1037" spans="1:12" ht="14.25" hidden="1" x14ac:dyDescent="0.2">
      <c r="A1037" s="59"/>
      <c r="B1037" s="61"/>
      <c r="C1037" s="102" t="s">
        <v>908</v>
      </c>
      <c r="D1037" s="98"/>
      <c r="E1037" s="98"/>
      <c r="F1037" s="98"/>
      <c r="G1037" s="98"/>
      <c r="H1037" s="98"/>
      <c r="I1037" s="47"/>
      <c r="J1037" s="59"/>
      <c r="K1037" s="45"/>
      <c r="L1037" s="47"/>
    </row>
    <row r="1038" spans="1:12" ht="14.25" hidden="1" x14ac:dyDescent="0.2">
      <c r="A1038" s="59"/>
      <c r="B1038" s="61"/>
      <c r="C1038" s="98" t="s">
        <v>928</v>
      </c>
      <c r="D1038" s="98"/>
      <c r="E1038" s="98"/>
      <c r="F1038" s="98"/>
      <c r="G1038" s="98"/>
      <c r="H1038" s="98"/>
      <c r="I1038" s="47"/>
      <c r="J1038" s="59"/>
      <c r="K1038" s="45"/>
      <c r="L1038" s="47">
        <f>SUMIF(CD60:CD1021, 4, AT60:AT1021)</f>
        <v>0</v>
      </c>
    </row>
    <row r="1039" spans="1:12" ht="14.25" hidden="1" x14ac:dyDescent="0.2">
      <c r="A1039" s="59"/>
      <c r="B1039" s="61"/>
      <c r="C1039" s="98" t="s">
        <v>909</v>
      </c>
      <c r="D1039" s="98"/>
      <c r="E1039" s="98"/>
      <c r="F1039" s="98"/>
      <c r="G1039" s="98"/>
      <c r="H1039" s="98"/>
      <c r="I1039" s="47"/>
      <c r="J1039" s="59"/>
      <c r="K1039" s="45"/>
      <c r="L1039" s="47">
        <f>SUMIF(CD60:CD1021, 4, AV60:AV1021)</f>
        <v>0</v>
      </c>
    </row>
    <row r="1040" spans="1:12" ht="14.25" hidden="1" x14ac:dyDescent="0.2">
      <c r="A1040" s="59"/>
      <c r="B1040" s="61"/>
      <c r="C1040" s="98" t="s">
        <v>910</v>
      </c>
      <c r="D1040" s="98"/>
      <c r="E1040" s="98"/>
      <c r="F1040" s="98"/>
      <c r="G1040" s="98"/>
      <c r="H1040" s="98"/>
      <c r="I1040" s="47"/>
      <c r="J1040" s="59"/>
      <c r="K1040" s="45"/>
      <c r="L1040" s="47">
        <f>L1042+L1043</f>
        <v>0</v>
      </c>
    </row>
    <row r="1041" spans="1:12" ht="14.25" hidden="1" x14ac:dyDescent="0.2">
      <c r="A1041" s="59"/>
      <c r="B1041" s="61"/>
      <c r="C1041" s="102" t="s">
        <v>907</v>
      </c>
      <c r="D1041" s="98"/>
      <c r="E1041" s="98"/>
      <c r="F1041" s="98"/>
      <c r="G1041" s="98"/>
      <c r="H1041" s="98"/>
      <c r="I1041" s="47"/>
      <c r="J1041" s="59"/>
      <c r="K1041" s="45"/>
      <c r="L1041" s="47"/>
    </row>
    <row r="1042" spans="1:12" ht="14.25" hidden="1" x14ac:dyDescent="0.2">
      <c r="A1042" s="59"/>
      <c r="B1042" s="61"/>
      <c r="C1042" s="98" t="s">
        <v>911</v>
      </c>
      <c r="D1042" s="98"/>
      <c r="E1042" s="98"/>
      <c r="F1042" s="98"/>
      <c r="G1042" s="98"/>
      <c r="H1042" s="98"/>
      <c r="I1042" s="47"/>
      <c r="J1042" s="59"/>
      <c r="K1042" s="45"/>
      <c r="L1042" s="47">
        <f>SUMIF(CD60:CD1021, 4, AW60:AW1021)-SUMIF(CD60:CD1021, 4, BK60:BK1021)</f>
        <v>0</v>
      </c>
    </row>
    <row r="1043" spans="1:12" ht="14.25" hidden="1" x14ac:dyDescent="0.2">
      <c r="A1043" s="59"/>
      <c r="B1043" s="61"/>
      <c r="C1043" s="98" t="s">
        <v>912</v>
      </c>
      <c r="D1043" s="98"/>
      <c r="E1043" s="98"/>
      <c r="F1043" s="98"/>
      <c r="G1043" s="98"/>
      <c r="H1043" s="98"/>
      <c r="I1043" s="47"/>
      <c r="J1043" s="59"/>
      <c r="K1043" s="45"/>
      <c r="L1043" s="47">
        <f>SUMIF(CD60:CD1021, 4, BC60:BC1021)</f>
        <v>0</v>
      </c>
    </row>
    <row r="1044" spans="1:12" ht="14.25" hidden="1" x14ac:dyDescent="0.2">
      <c r="A1044" s="59"/>
      <c r="B1044" s="61"/>
      <c r="C1044" s="98" t="s">
        <v>913</v>
      </c>
      <c r="D1044" s="98"/>
      <c r="E1044" s="98"/>
      <c r="F1044" s="98"/>
      <c r="G1044" s="98"/>
      <c r="H1044" s="98"/>
      <c r="I1044" s="47"/>
      <c r="J1044" s="59"/>
      <c r="K1044" s="45"/>
      <c r="L1044" s="47">
        <f>SUMIF(CD60:CD1021, 4, BB60:BB1021)</f>
        <v>0</v>
      </c>
    </row>
    <row r="1045" spans="1:12" ht="14.25" hidden="1" x14ac:dyDescent="0.2">
      <c r="A1045" s="59"/>
      <c r="B1045" s="61"/>
      <c r="C1045" s="98" t="s">
        <v>1037</v>
      </c>
      <c r="D1045" s="98"/>
      <c r="E1045" s="98"/>
      <c r="F1045" s="98"/>
      <c r="G1045" s="98"/>
      <c r="H1045" s="98"/>
      <c r="I1045" s="47"/>
      <c r="J1045" s="59"/>
      <c r="K1045" s="45"/>
      <c r="L1045" s="47">
        <f>SUMIF(CD60:CD1021, 4, AR60:AR1021)+SUMIF(CD60:CD1021, 4, AT60:AT1021)+SUMIF(CD60:CD1021, 4, AV60:AV1021)</f>
        <v>0</v>
      </c>
    </row>
    <row r="1046" spans="1:12" ht="14.25" hidden="1" x14ac:dyDescent="0.2">
      <c r="A1046" s="59"/>
      <c r="B1046" s="61"/>
      <c r="C1046" s="98" t="s">
        <v>1038</v>
      </c>
      <c r="D1046" s="98"/>
      <c r="E1046" s="98"/>
      <c r="F1046" s="98"/>
      <c r="G1046" s="98"/>
      <c r="H1046" s="98"/>
      <c r="I1046" s="47"/>
      <c r="J1046" s="59"/>
      <c r="K1046" s="45"/>
      <c r="L1046" s="47">
        <f>SUMIF(CD60:CD1021, 4, AZ60:AZ1021)</f>
        <v>0</v>
      </c>
    </row>
    <row r="1047" spans="1:12" ht="14.25" hidden="1" x14ac:dyDescent="0.2">
      <c r="A1047" s="59"/>
      <c r="B1047" s="61"/>
      <c r="C1047" s="98" t="s">
        <v>1039</v>
      </c>
      <c r="D1047" s="98"/>
      <c r="E1047" s="98"/>
      <c r="F1047" s="98"/>
      <c r="G1047" s="98"/>
      <c r="H1047" s="98"/>
      <c r="I1047" s="47"/>
      <c r="J1047" s="59"/>
      <c r="K1047" s="45"/>
      <c r="L1047" s="47">
        <f>SUMIF(CD60:CD1021, 4, BA60:BA1021)</f>
        <v>0</v>
      </c>
    </row>
    <row r="1049" spans="1:12" ht="15" x14ac:dyDescent="0.2">
      <c r="A1049" s="62"/>
      <c r="B1049" s="63"/>
      <c r="C1049" s="101" t="s">
        <v>1047</v>
      </c>
      <c r="D1049" s="101"/>
      <c r="E1049" s="101"/>
      <c r="F1049" s="101"/>
      <c r="G1049" s="101"/>
      <c r="H1049" s="101"/>
      <c r="I1049" s="51"/>
      <c r="J1049" s="62"/>
      <c r="K1049" s="64"/>
      <c r="L1049" s="51">
        <f>L978+L998+L1018+L1023</f>
        <v>356987.04000000004</v>
      </c>
    </row>
    <row r="1050" spans="1:12" ht="14.25" x14ac:dyDescent="0.2">
      <c r="A1050" s="59"/>
      <c r="B1050" s="61"/>
      <c r="C1050" s="102" t="s">
        <v>904</v>
      </c>
      <c r="D1050" s="98"/>
      <c r="E1050" s="98"/>
      <c r="F1050" s="98"/>
      <c r="G1050" s="98"/>
      <c r="H1050" s="98"/>
      <c r="I1050" s="47"/>
      <c r="J1050" s="59"/>
      <c r="K1050" s="45"/>
      <c r="L1050" s="47"/>
    </row>
    <row r="1051" spans="1:12" ht="14.25" x14ac:dyDescent="0.2">
      <c r="A1051" s="59"/>
      <c r="B1051" s="61"/>
      <c r="C1051" s="98" t="s">
        <v>1035</v>
      </c>
      <c r="D1051" s="98"/>
      <c r="E1051" s="98"/>
      <c r="F1051" s="98"/>
      <c r="G1051" s="98"/>
      <c r="H1051" s="98"/>
      <c r="I1051" s="47"/>
      <c r="J1051" s="59"/>
      <c r="K1051" s="45"/>
      <c r="L1051" s="47">
        <f>L1053+L1054+L1060+L1064</f>
        <v>216516.92</v>
      </c>
    </row>
    <row r="1052" spans="1:12" ht="14.25" x14ac:dyDescent="0.2">
      <c r="A1052" s="59"/>
      <c r="B1052" s="61"/>
      <c r="C1052" s="102" t="s">
        <v>904</v>
      </c>
      <c r="D1052" s="98"/>
      <c r="E1052" s="98"/>
      <c r="F1052" s="98"/>
      <c r="G1052" s="98"/>
      <c r="H1052" s="98"/>
      <c r="I1052" s="47"/>
      <c r="J1052" s="59"/>
      <c r="K1052" s="45"/>
      <c r="L1052" s="47"/>
    </row>
    <row r="1053" spans="1:12" ht="14.25" x14ac:dyDescent="0.2">
      <c r="A1053" s="59"/>
      <c r="B1053" s="61"/>
      <c r="C1053" s="98" t="s">
        <v>1036</v>
      </c>
      <c r="D1053" s="98"/>
      <c r="E1053" s="98"/>
      <c r="F1053" s="98"/>
      <c r="G1053" s="98"/>
      <c r="H1053" s="98"/>
      <c r="I1053" s="47"/>
      <c r="J1053" s="59"/>
      <c r="K1053" s="45"/>
      <c r="L1053" s="47">
        <f>SUM(AR60:AR1047)</f>
        <v>97452.659999999989</v>
      </c>
    </row>
    <row r="1054" spans="1:12" ht="14.25" hidden="1" x14ac:dyDescent="0.2">
      <c r="A1054" s="59"/>
      <c r="B1054" s="61"/>
      <c r="C1054" s="98" t="s">
        <v>906</v>
      </c>
      <c r="D1054" s="98"/>
      <c r="E1054" s="98"/>
      <c r="F1054" s="98"/>
      <c r="G1054" s="98"/>
      <c r="H1054" s="98"/>
      <c r="I1054" s="47"/>
      <c r="J1054" s="59"/>
      <c r="K1054" s="45"/>
      <c r="L1054" s="47">
        <f>L1056+L1059+L1058</f>
        <v>3538.5800000000008</v>
      </c>
    </row>
    <row r="1055" spans="1:12" ht="14.25" hidden="1" x14ac:dyDescent="0.2">
      <c r="A1055" s="59"/>
      <c r="B1055" s="61"/>
      <c r="C1055" s="102" t="s">
        <v>907</v>
      </c>
      <c r="D1055" s="98"/>
      <c r="E1055" s="98"/>
      <c r="F1055" s="98"/>
      <c r="G1055" s="98"/>
      <c r="H1055" s="98"/>
      <c r="I1055" s="47"/>
      <c r="J1055" s="59"/>
      <c r="K1055" s="45"/>
      <c r="L1055" s="47"/>
    </row>
    <row r="1056" spans="1:12" ht="14.25" x14ac:dyDescent="0.2">
      <c r="A1056" s="59"/>
      <c r="B1056" s="61"/>
      <c r="C1056" s="98" t="s">
        <v>906</v>
      </c>
      <c r="D1056" s="98"/>
      <c r="E1056" s="98"/>
      <c r="F1056" s="98"/>
      <c r="G1056" s="98"/>
      <c r="H1056" s="98"/>
      <c r="I1056" s="47"/>
      <c r="J1056" s="59"/>
      <c r="K1056" s="45"/>
      <c r="L1056" s="47">
        <f>SUM(AO60:AO1047)</f>
        <v>1340.8300000000006</v>
      </c>
    </row>
    <row r="1057" spans="1:12" ht="14.25" hidden="1" x14ac:dyDescent="0.2">
      <c r="A1057" s="59"/>
      <c r="B1057" s="61"/>
      <c r="C1057" s="102" t="s">
        <v>908</v>
      </c>
      <c r="D1057" s="98"/>
      <c r="E1057" s="98"/>
      <c r="F1057" s="98"/>
      <c r="G1057" s="98"/>
      <c r="H1057" s="98"/>
      <c r="I1057" s="47"/>
      <c r="J1057" s="59"/>
      <c r="K1057" s="45"/>
      <c r="L1057" s="47"/>
    </row>
    <row r="1058" spans="1:12" ht="14.25" x14ac:dyDescent="0.2">
      <c r="A1058" s="59"/>
      <c r="B1058" s="61"/>
      <c r="C1058" s="98" t="s">
        <v>928</v>
      </c>
      <c r="D1058" s="98"/>
      <c r="E1058" s="98"/>
      <c r="F1058" s="98"/>
      <c r="G1058" s="98"/>
      <c r="H1058" s="98"/>
      <c r="I1058" s="47"/>
      <c r="J1058" s="59"/>
      <c r="K1058" s="45"/>
      <c r="L1058" s="47">
        <f>SUM(AT60:AT1047)</f>
        <v>2197.75</v>
      </c>
    </row>
    <row r="1059" spans="1:12" ht="14.25" hidden="1" x14ac:dyDescent="0.2">
      <c r="A1059" s="59"/>
      <c r="B1059" s="61"/>
      <c r="C1059" s="98" t="s">
        <v>909</v>
      </c>
      <c r="D1059" s="98"/>
      <c r="E1059" s="98"/>
      <c r="F1059" s="98"/>
      <c r="G1059" s="98"/>
      <c r="H1059" s="98"/>
      <c r="I1059" s="47"/>
      <c r="J1059" s="59"/>
      <c r="K1059" s="45"/>
      <c r="L1059" s="47">
        <f>SUM(AV60:AV1047)</f>
        <v>0</v>
      </c>
    </row>
    <row r="1060" spans="1:12" ht="14.25" x14ac:dyDescent="0.2">
      <c r="A1060" s="59"/>
      <c r="B1060" s="61"/>
      <c r="C1060" s="98" t="s">
        <v>910</v>
      </c>
      <c r="D1060" s="98"/>
      <c r="E1060" s="98"/>
      <c r="F1060" s="98"/>
      <c r="G1060" s="98"/>
      <c r="H1060" s="98"/>
      <c r="I1060" s="47"/>
      <c r="J1060" s="59"/>
      <c r="K1060" s="45"/>
      <c r="L1060" s="47">
        <f>L1062+L1063</f>
        <v>115071.72000000003</v>
      </c>
    </row>
    <row r="1061" spans="1:12" ht="14.25" x14ac:dyDescent="0.2">
      <c r="A1061" s="59"/>
      <c r="B1061" s="61"/>
      <c r="C1061" s="102" t="s">
        <v>907</v>
      </c>
      <c r="D1061" s="98"/>
      <c r="E1061" s="98"/>
      <c r="F1061" s="98"/>
      <c r="G1061" s="98"/>
      <c r="H1061" s="98"/>
      <c r="I1061" s="47"/>
      <c r="J1061" s="59"/>
      <c r="K1061" s="45"/>
      <c r="L1061" s="47"/>
    </row>
    <row r="1062" spans="1:12" ht="14.25" x14ac:dyDescent="0.2">
      <c r="A1062" s="59"/>
      <c r="B1062" s="61"/>
      <c r="C1062" s="98" t="s">
        <v>911</v>
      </c>
      <c r="D1062" s="98"/>
      <c r="E1062" s="98"/>
      <c r="F1062" s="98"/>
      <c r="G1062" s="98"/>
      <c r="H1062" s="98"/>
      <c r="I1062" s="47"/>
      <c r="J1062" s="59"/>
      <c r="K1062" s="45"/>
      <c r="L1062" s="47">
        <f>SUM(AW60:AW1047)-SUM(BK60:BK1047)</f>
        <v>115071.72000000003</v>
      </c>
    </row>
    <row r="1063" spans="1:12" ht="14.25" hidden="1" x14ac:dyDescent="0.2">
      <c r="A1063" s="59"/>
      <c r="B1063" s="61"/>
      <c r="C1063" s="98" t="s">
        <v>912</v>
      </c>
      <c r="D1063" s="98"/>
      <c r="E1063" s="98"/>
      <c r="F1063" s="98"/>
      <c r="G1063" s="98"/>
      <c r="H1063" s="98"/>
      <c r="I1063" s="47"/>
      <c r="J1063" s="59"/>
      <c r="K1063" s="45"/>
      <c r="L1063" s="47">
        <f>SUM(BC60:BC1047)</f>
        <v>0</v>
      </c>
    </row>
    <row r="1064" spans="1:12" ht="14.25" x14ac:dyDescent="0.2">
      <c r="A1064" s="59"/>
      <c r="B1064" s="61"/>
      <c r="C1064" s="98" t="s">
        <v>913</v>
      </c>
      <c r="D1064" s="98"/>
      <c r="E1064" s="98"/>
      <c r="F1064" s="98"/>
      <c r="G1064" s="98"/>
      <c r="H1064" s="98"/>
      <c r="I1064" s="47"/>
      <c r="J1064" s="59"/>
      <c r="K1064" s="45"/>
      <c r="L1064" s="47">
        <f>SUM(BB60:BB1047)</f>
        <v>453.96000000000004</v>
      </c>
    </row>
    <row r="1065" spans="1:12" ht="14.25" x14ac:dyDescent="0.2">
      <c r="A1065" s="59"/>
      <c r="B1065" s="61"/>
      <c r="C1065" s="98" t="s">
        <v>914</v>
      </c>
      <c r="D1065" s="98"/>
      <c r="E1065" s="98"/>
      <c r="F1065" s="98"/>
      <c r="G1065" s="98"/>
      <c r="H1065" s="98"/>
      <c r="I1065" s="47"/>
      <c r="J1065" s="59"/>
      <c r="K1065" s="45"/>
      <c r="L1065" s="47">
        <f>SUM(AR60:AR1047)+SUM(AT60:AT1047)+SUM(AV60:AV1047)</f>
        <v>99650.409999999989</v>
      </c>
    </row>
    <row r="1066" spans="1:12" ht="14.25" x14ac:dyDescent="0.2">
      <c r="A1066" s="59"/>
      <c r="B1066" s="61"/>
      <c r="C1066" s="98" t="s">
        <v>915</v>
      </c>
      <c r="D1066" s="98"/>
      <c r="E1066" s="98"/>
      <c r="F1066" s="98"/>
      <c r="G1066" s="98"/>
      <c r="H1066" s="98"/>
      <c r="I1066" s="47"/>
      <c r="J1066" s="59"/>
      <c r="K1066" s="45"/>
      <c r="L1066" s="47">
        <f>SUM(AZ60:AZ1047)</f>
        <v>92085.760000000009</v>
      </c>
    </row>
    <row r="1067" spans="1:12" ht="14.25" x14ac:dyDescent="0.2">
      <c r="A1067" s="59"/>
      <c r="B1067" s="61"/>
      <c r="C1067" s="98" t="s">
        <v>916</v>
      </c>
      <c r="D1067" s="98"/>
      <c r="E1067" s="98"/>
      <c r="F1067" s="98"/>
      <c r="G1067" s="98"/>
      <c r="H1067" s="98"/>
      <c r="I1067" s="47"/>
      <c r="J1067" s="59"/>
      <c r="K1067" s="45"/>
      <c r="L1067" s="47">
        <f>SUM(BA60:BA1047)</f>
        <v>45909.66</v>
      </c>
    </row>
    <row r="1068" spans="1:12" ht="14.25" x14ac:dyDescent="0.2">
      <c r="A1068" s="59"/>
      <c r="B1068" s="61"/>
      <c r="C1068" s="98" t="s">
        <v>1048</v>
      </c>
      <c r="D1068" s="98"/>
      <c r="E1068" s="98"/>
      <c r="F1068" s="98"/>
      <c r="G1068" s="98"/>
      <c r="H1068" s="98"/>
      <c r="I1068" s="47"/>
      <c r="J1068" s="59"/>
      <c r="K1068" s="45"/>
      <c r="L1068" s="47">
        <f>L1070+L1071</f>
        <v>2474.6999999999998</v>
      </c>
    </row>
    <row r="1069" spans="1:12" ht="14.25" x14ac:dyDescent="0.2">
      <c r="A1069" s="59"/>
      <c r="B1069" s="61"/>
      <c r="C1069" s="102" t="s">
        <v>904</v>
      </c>
      <c r="D1069" s="98"/>
      <c r="E1069" s="98"/>
      <c r="F1069" s="98"/>
      <c r="G1069" s="98"/>
      <c r="H1069" s="98"/>
      <c r="I1069" s="47"/>
      <c r="J1069" s="59"/>
      <c r="K1069" s="45"/>
      <c r="L1069" s="47"/>
    </row>
    <row r="1070" spans="1:12" ht="14.25" x14ac:dyDescent="0.2">
      <c r="A1070" s="59"/>
      <c r="B1070" s="61"/>
      <c r="C1070" s="98" t="s">
        <v>918</v>
      </c>
      <c r="D1070" s="98"/>
      <c r="E1070" s="98"/>
      <c r="F1070" s="98"/>
      <c r="G1070" s="98"/>
      <c r="H1070" s="98"/>
      <c r="I1070" s="47"/>
      <c r="J1070" s="59"/>
      <c r="K1070" s="45"/>
      <c r="L1070" s="47">
        <f>SUM(BK60:BK1047)</f>
        <v>2474.6999999999998</v>
      </c>
    </row>
    <row r="1071" spans="1:12" ht="14.25" hidden="1" x14ac:dyDescent="0.2">
      <c r="A1071" s="59"/>
      <c r="B1071" s="61"/>
      <c r="C1071" s="98" t="s">
        <v>919</v>
      </c>
      <c r="D1071" s="98"/>
      <c r="E1071" s="98"/>
      <c r="F1071" s="98"/>
      <c r="G1071" s="98"/>
      <c r="H1071" s="98"/>
      <c r="I1071" s="47"/>
      <c r="J1071" s="59"/>
      <c r="K1071" s="45"/>
      <c r="L1071" s="47">
        <f>SUM(BD60:BD1047)</f>
        <v>0</v>
      </c>
    </row>
    <row r="1072" spans="1:12" ht="14.25" hidden="1" x14ac:dyDescent="0.2">
      <c r="A1072" s="59"/>
      <c r="B1072" s="61"/>
      <c r="C1072" s="98" t="s">
        <v>1049</v>
      </c>
      <c r="D1072" s="98"/>
      <c r="E1072" s="98"/>
      <c r="F1072" s="98"/>
      <c r="G1072" s="98"/>
      <c r="H1072" s="98"/>
      <c r="I1072" s="47"/>
      <c r="J1072" s="59"/>
      <c r="K1072" s="45"/>
      <c r="L1072" s="47">
        <f>L1023</f>
        <v>0</v>
      </c>
    </row>
    <row r="1073" spans="1:12" ht="14.25" x14ac:dyDescent="0.2">
      <c r="A1073" s="59"/>
      <c r="B1073" s="61"/>
      <c r="C1073" s="101" t="s">
        <v>923</v>
      </c>
      <c r="D1073" s="98"/>
      <c r="E1073" s="98"/>
      <c r="F1073" s="98"/>
      <c r="G1073" s="98"/>
      <c r="H1073" s="98"/>
      <c r="I1073" s="47"/>
      <c r="J1073" s="59"/>
      <c r="K1073" s="45"/>
      <c r="L1073" s="47"/>
    </row>
    <row r="1074" spans="1:12" ht="14.25" hidden="1" x14ac:dyDescent="0.2">
      <c r="A1074" s="59"/>
      <c r="B1074" s="61"/>
      <c r="C1074" s="98" t="s">
        <v>924</v>
      </c>
      <c r="D1074" s="98"/>
      <c r="E1074" s="98"/>
      <c r="F1074" s="98"/>
      <c r="G1074" s="98"/>
      <c r="H1074" s="98"/>
      <c r="I1074" s="47"/>
      <c r="J1074" s="59"/>
      <c r="K1074" s="45"/>
      <c r="L1074" s="47">
        <f>SUM(AX60:AX1047)</f>
        <v>0</v>
      </c>
    </row>
    <row r="1075" spans="1:12" ht="14.25" hidden="1" x14ac:dyDescent="0.2">
      <c r="A1075" s="59"/>
      <c r="B1075" s="61"/>
      <c r="C1075" s="98" t="s">
        <v>925</v>
      </c>
      <c r="D1075" s="98"/>
      <c r="E1075" s="98"/>
      <c r="F1075" s="98"/>
      <c r="G1075" s="98"/>
      <c r="H1075" s="98"/>
      <c r="I1075" s="47"/>
      <c r="J1075" s="59"/>
      <c r="K1075" s="45"/>
      <c r="L1075" s="47">
        <f>SUM(AY60:AY1047)</f>
        <v>0</v>
      </c>
    </row>
    <row r="1076" spans="1:12" ht="14.25" x14ac:dyDescent="0.2">
      <c r="A1076" s="59"/>
      <c r="B1076" s="61"/>
      <c r="C1076" s="98" t="s">
        <v>926</v>
      </c>
      <c r="D1076" s="98"/>
      <c r="E1076" s="98"/>
      <c r="F1076" s="99"/>
      <c r="G1076" s="50">
        <f>Source!F381</f>
        <v>145.89755589999999</v>
      </c>
      <c r="H1076" s="59"/>
      <c r="I1076" s="59"/>
      <c r="J1076" s="59"/>
      <c r="K1076" s="59"/>
      <c r="L1076" s="59"/>
    </row>
    <row r="1077" spans="1:12" ht="14.25" x14ac:dyDescent="0.2">
      <c r="A1077" s="59"/>
      <c r="B1077" s="61"/>
      <c r="C1077" s="98" t="s">
        <v>927</v>
      </c>
      <c r="D1077" s="98"/>
      <c r="E1077" s="98"/>
      <c r="F1077" s="99"/>
      <c r="G1077" s="50">
        <f>Source!F382</f>
        <v>2.9521544</v>
      </c>
      <c r="H1077" s="59"/>
      <c r="I1077" s="59"/>
      <c r="J1077" s="59"/>
      <c r="K1077" s="59"/>
      <c r="L1077" s="59"/>
    </row>
    <row r="1079" spans="1:12" s="95" customFormat="1" ht="15.75" x14ac:dyDescent="0.25">
      <c r="C1079" s="95" t="s">
        <v>1056</v>
      </c>
      <c r="L1079" s="96">
        <f>L1049*0.22</f>
        <v>78537.14880000001</v>
      </c>
    </row>
    <row r="1080" spans="1:12" s="95" customFormat="1" ht="15.75" x14ac:dyDescent="0.25">
      <c r="C1080" s="95" t="s">
        <v>1057</v>
      </c>
      <c r="L1080" s="96">
        <f>L1079+L1049</f>
        <v>435524.18880000006</v>
      </c>
    </row>
    <row r="1085" spans="1:12" ht="13.9" customHeight="1" x14ac:dyDescent="0.2">
      <c r="A1085" s="83"/>
      <c r="B1085" s="84" t="s">
        <v>1050</v>
      </c>
      <c r="C1085" s="85" t="str">
        <f>IF(Source!AC12&lt;&gt;"", Source!AC12," ")</f>
        <v xml:space="preserve"> </v>
      </c>
      <c r="D1085" s="33"/>
      <c r="E1085" s="33"/>
      <c r="F1085" s="33"/>
      <c r="G1085" s="33"/>
      <c r="H1085" s="13" t="str">
        <f>IF(Source!AB12&lt;&gt;"", Source!AB12," ")</f>
        <v xml:space="preserve"> </v>
      </c>
      <c r="I1085" s="23"/>
      <c r="J1085" s="23"/>
      <c r="K1085" s="37"/>
      <c r="L1085" s="37"/>
    </row>
    <row r="1086" spans="1:12" ht="13.9" customHeight="1" x14ac:dyDescent="0.2">
      <c r="A1086" s="83"/>
      <c r="B1086" s="86"/>
      <c r="C1086" s="100" t="s">
        <v>1051</v>
      </c>
      <c r="D1086" s="100"/>
      <c r="E1086" s="100"/>
      <c r="F1086" s="100"/>
      <c r="G1086" s="100"/>
      <c r="H1086" s="23"/>
      <c r="I1086" s="23"/>
      <c r="J1086" s="23"/>
      <c r="K1086" s="37"/>
      <c r="L1086" s="37"/>
    </row>
    <row r="1087" spans="1:12" ht="13.9" customHeight="1" x14ac:dyDescent="0.2">
      <c r="A1087" s="83"/>
      <c r="B1087" s="86"/>
      <c r="C1087" s="12"/>
      <c r="D1087" s="12"/>
      <c r="E1087" s="12"/>
      <c r="F1087" s="12"/>
      <c r="G1087" s="12"/>
      <c r="H1087" s="23"/>
      <c r="I1087" s="23"/>
      <c r="J1087" s="23"/>
      <c r="K1087" s="37"/>
      <c r="L1087" s="37"/>
    </row>
    <row r="1088" spans="1:12" ht="13.9" customHeight="1" x14ac:dyDescent="0.2">
      <c r="A1088" s="83"/>
      <c r="B1088" s="84" t="s">
        <v>1052</v>
      </c>
      <c r="C1088" s="85" t="str">
        <f>IF(Source!AE12&lt;&gt;"", Source!AE12," ")</f>
        <v xml:space="preserve"> </v>
      </c>
      <c r="D1088" s="33"/>
      <c r="E1088" s="33"/>
      <c r="F1088" s="33"/>
      <c r="G1088" s="33"/>
      <c r="H1088" s="13" t="str">
        <f>IF(Source!AD12&lt;&gt;"", Source!AD12," ")</f>
        <v xml:space="preserve"> </v>
      </c>
      <c r="I1088" s="23"/>
      <c r="J1088" s="23"/>
      <c r="K1088" s="37"/>
      <c r="L1088" s="37"/>
    </row>
    <row r="1089" spans="1:12" ht="13.9" customHeight="1" x14ac:dyDescent="0.2">
      <c r="A1089" s="12"/>
      <c r="B1089" s="12"/>
      <c r="C1089" s="100" t="s">
        <v>1051</v>
      </c>
      <c r="D1089" s="100"/>
      <c r="E1089" s="100"/>
      <c r="F1089" s="100"/>
      <c r="G1089" s="100"/>
      <c r="H1089" s="23"/>
      <c r="I1089" s="23"/>
      <c r="J1089" s="23"/>
      <c r="K1089" s="37"/>
      <c r="L1089" s="37"/>
    </row>
  </sheetData>
  <mergeCells count="554">
    <mergeCell ref="B3:E3"/>
    <mergeCell ref="H3:L3"/>
    <mergeCell ref="B4:E4"/>
    <mergeCell ref="H4:L4"/>
    <mergeCell ref="B6:E6"/>
    <mergeCell ref="H6:L6"/>
    <mergeCell ref="A14:E14"/>
    <mergeCell ref="F14:L14"/>
    <mergeCell ref="A16:E16"/>
    <mergeCell ref="F16:L16"/>
    <mergeCell ref="A18:E18"/>
    <mergeCell ref="F18:L18"/>
    <mergeCell ref="B7:E7"/>
    <mergeCell ref="H7:L7"/>
    <mergeCell ref="A10:E10"/>
    <mergeCell ref="F10:L10"/>
    <mergeCell ref="A12:E12"/>
    <mergeCell ref="F12:L12"/>
    <mergeCell ref="A27:L27"/>
    <mergeCell ref="A28:L28"/>
    <mergeCell ref="A30:L30"/>
    <mergeCell ref="A31:L31"/>
    <mergeCell ref="A33:L33"/>
    <mergeCell ref="A35:L35"/>
    <mergeCell ref="A20:E20"/>
    <mergeCell ref="F20:L20"/>
    <mergeCell ref="A22:E22"/>
    <mergeCell ref="F22:L22"/>
    <mergeCell ref="A24:E24"/>
    <mergeCell ref="F24:L24"/>
    <mergeCell ref="C51:D51"/>
    <mergeCell ref="C52:D52"/>
    <mergeCell ref="A54:A58"/>
    <mergeCell ref="B54:B58"/>
    <mergeCell ref="C54:C58"/>
    <mergeCell ref="D54:D58"/>
    <mergeCell ref="A36:L36"/>
    <mergeCell ref="C41:L41"/>
    <mergeCell ref="C42:L42"/>
    <mergeCell ref="C46:D46"/>
    <mergeCell ref="C49:D49"/>
    <mergeCell ref="C50:D50"/>
    <mergeCell ref="C67:F67"/>
    <mergeCell ref="C81:H81"/>
    <mergeCell ref="I81:J81"/>
    <mergeCell ref="K81:L81"/>
    <mergeCell ref="C83:L83"/>
    <mergeCell ref="C95:H95"/>
    <mergeCell ref="I95:J95"/>
    <mergeCell ref="K95:L95"/>
    <mergeCell ref="E54:G57"/>
    <mergeCell ref="H54:L57"/>
    <mergeCell ref="A61:L61"/>
    <mergeCell ref="A63:L63"/>
    <mergeCell ref="C65:L65"/>
    <mergeCell ref="C66:L66"/>
    <mergeCell ref="C117:L117"/>
    <mergeCell ref="C129:H129"/>
    <mergeCell ref="I129:J129"/>
    <mergeCell ref="K129:L129"/>
    <mergeCell ref="C131:L131"/>
    <mergeCell ref="C138:H138"/>
    <mergeCell ref="I138:J138"/>
    <mergeCell ref="K138:L138"/>
    <mergeCell ref="C97:L97"/>
    <mergeCell ref="C105:H105"/>
    <mergeCell ref="I105:J105"/>
    <mergeCell ref="K105:L105"/>
    <mergeCell ref="C107:L107"/>
    <mergeCell ref="C115:H115"/>
    <mergeCell ref="I115:J115"/>
    <mergeCell ref="K115:L115"/>
    <mergeCell ref="C159:F159"/>
    <mergeCell ref="C171:H171"/>
    <mergeCell ref="I171:J171"/>
    <mergeCell ref="K171:L171"/>
    <mergeCell ref="C173:H173"/>
    <mergeCell ref="C174:H174"/>
    <mergeCell ref="C140:L140"/>
    <mergeCell ref="C155:H155"/>
    <mergeCell ref="I155:J155"/>
    <mergeCell ref="K155:L155"/>
    <mergeCell ref="C157:L157"/>
    <mergeCell ref="C158:L158"/>
    <mergeCell ref="C181:H181"/>
    <mergeCell ref="C182:H182"/>
    <mergeCell ref="C183:H183"/>
    <mergeCell ref="C184:H184"/>
    <mergeCell ref="C185:H185"/>
    <mergeCell ref="C186:H186"/>
    <mergeCell ref="C175:H175"/>
    <mergeCell ref="C176:H176"/>
    <mergeCell ref="C177:H177"/>
    <mergeCell ref="C178:H178"/>
    <mergeCell ref="C179:H179"/>
    <mergeCell ref="C180:H180"/>
    <mergeCell ref="C193:H193"/>
    <mergeCell ref="C194:H194"/>
    <mergeCell ref="C195:H195"/>
    <mergeCell ref="C196:H196"/>
    <mergeCell ref="C197:H197"/>
    <mergeCell ref="C198:H198"/>
    <mergeCell ref="C187:H187"/>
    <mergeCell ref="C188:H188"/>
    <mergeCell ref="C189:H189"/>
    <mergeCell ref="C190:H190"/>
    <mergeCell ref="C191:H191"/>
    <mergeCell ref="C192:H192"/>
    <mergeCell ref="C208:L208"/>
    <mergeCell ref="C209:F209"/>
    <mergeCell ref="C229:H229"/>
    <mergeCell ref="I229:J229"/>
    <mergeCell ref="K229:L229"/>
    <mergeCell ref="C231:L231"/>
    <mergeCell ref="C199:H199"/>
    <mergeCell ref="C200:H200"/>
    <mergeCell ref="C201:F201"/>
    <mergeCell ref="C202:F202"/>
    <mergeCell ref="A205:L205"/>
    <mergeCell ref="C207:L207"/>
    <mergeCell ref="C247:L247"/>
    <mergeCell ref="C248:F248"/>
    <mergeCell ref="C269:H269"/>
    <mergeCell ref="I269:J269"/>
    <mergeCell ref="K269:L269"/>
    <mergeCell ref="C271:L271"/>
    <mergeCell ref="C232:L232"/>
    <mergeCell ref="C233:F233"/>
    <mergeCell ref="C244:H244"/>
    <mergeCell ref="I244:J244"/>
    <mergeCell ref="K244:L244"/>
    <mergeCell ref="C246:L246"/>
    <mergeCell ref="C287:L287"/>
    <mergeCell ref="C288:F288"/>
    <mergeCell ref="C304:H304"/>
    <mergeCell ref="I304:J304"/>
    <mergeCell ref="K304:L304"/>
    <mergeCell ref="C306:L306"/>
    <mergeCell ref="C272:L272"/>
    <mergeCell ref="C273:F273"/>
    <mergeCell ref="C284:H284"/>
    <mergeCell ref="I284:J284"/>
    <mergeCell ref="K284:L284"/>
    <mergeCell ref="C286:L286"/>
    <mergeCell ref="C343:H343"/>
    <mergeCell ref="I343:J343"/>
    <mergeCell ref="K343:L343"/>
    <mergeCell ref="C345:L345"/>
    <mergeCell ref="C346:L346"/>
    <mergeCell ref="C347:F347"/>
    <mergeCell ref="C320:H320"/>
    <mergeCell ref="I320:J320"/>
    <mergeCell ref="K320:L320"/>
    <mergeCell ref="C322:L322"/>
    <mergeCell ref="C323:L323"/>
    <mergeCell ref="C324:F324"/>
    <mergeCell ref="C371:H371"/>
    <mergeCell ref="I371:J371"/>
    <mergeCell ref="K371:L371"/>
    <mergeCell ref="C373:L373"/>
    <mergeCell ref="C374:L374"/>
    <mergeCell ref="C375:F375"/>
    <mergeCell ref="C367:H367"/>
    <mergeCell ref="I367:J367"/>
    <mergeCell ref="K367:L367"/>
    <mergeCell ref="C369:H369"/>
    <mergeCell ref="I369:J369"/>
    <mergeCell ref="K369:L369"/>
    <mergeCell ref="C392:H392"/>
    <mergeCell ref="I392:J392"/>
    <mergeCell ref="K392:L392"/>
    <mergeCell ref="C394:H394"/>
    <mergeCell ref="C395:H395"/>
    <mergeCell ref="C396:H396"/>
    <mergeCell ref="C388:H388"/>
    <mergeCell ref="I388:J388"/>
    <mergeCell ref="K388:L388"/>
    <mergeCell ref="C390:H390"/>
    <mergeCell ref="I390:J390"/>
    <mergeCell ref="K390:L390"/>
    <mergeCell ref="C403:H403"/>
    <mergeCell ref="C404:H404"/>
    <mergeCell ref="C405:H405"/>
    <mergeCell ref="C406:H406"/>
    <mergeCell ref="C407:H407"/>
    <mergeCell ref="C408:H408"/>
    <mergeCell ref="C397:H397"/>
    <mergeCell ref="C398:H398"/>
    <mergeCell ref="C399:H399"/>
    <mergeCell ref="C400:H400"/>
    <mergeCell ref="C401:H401"/>
    <mergeCell ref="C402:H402"/>
    <mergeCell ref="C415:H415"/>
    <mergeCell ref="C416:H416"/>
    <mergeCell ref="C417:H417"/>
    <mergeCell ref="C418:H418"/>
    <mergeCell ref="C419:H419"/>
    <mergeCell ref="C420:H420"/>
    <mergeCell ref="C409:H409"/>
    <mergeCell ref="C410:H410"/>
    <mergeCell ref="C411:H411"/>
    <mergeCell ref="C412:H412"/>
    <mergeCell ref="C413:H413"/>
    <mergeCell ref="C414:H414"/>
    <mergeCell ref="C429:H429"/>
    <mergeCell ref="C430:H430"/>
    <mergeCell ref="C431:H431"/>
    <mergeCell ref="C432:H432"/>
    <mergeCell ref="C433:H433"/>
    <mergeCell ref="C434:H434"/>
    <mergeCell ref="C421:H421"/>
    <mergeCell ref="C422:F422"/>
    <mergeCell ref="C423:F423"/>
    <mergeCell ref="C426:H426"/>
    <mergeCell ref="C427:H427"/>
    <mergeCell ref="C428:H428"/>
    <mergeCell ref="C441:H441"/>
    <mergeCell ref="C442:H442"/>
    <mergeCell ref="C443:H443"/>
    <mergeCell ref="C444:H444"/>
    <mergeCell ref="C445:H445"/>
    <mergeCell ref="C446:H446"/>
    <mergeCell ref="C435:H435"/>
    <mergeCell ref="C436:H436"/>
    <mergeCell ref="C437:H437"/>
    <mergeCell ref="C438:H438"/>
    <mergeCell ref="C439:H439"/>
    <mergeCell ref="C440:H440"/>
    <mergeCell ref="C453:H453"/>
    <mergeCell ref="C454:F454"/>
    <mergeCell ref="C455:F455"/>
    <mergeCell ref="A458:L458"/>
    <mergeCell ref="A460:L460"/>
    <mergeCell ref="C462:L462"/>
    <mergeCell ref="C447:H447"/>
    <mergeCell ref="C448:H448"/>
    <mergeCell ref="C449:H449"/>
    <mergeCell ref="C450:H450"/>
    <mergeCell ref="C451:H451"/>
    <mergeCell ref="C452:H452"/>
    <mergeCell ref="C484:L484"/>
    <mergeCell ref="C485:L485"/>
    <mergeCell ref="C486:F486"/>
    <mergeCell ref="C497:H497"/>
    <mergeCell ref="I497:J497"/>
    <mergeCell ref="K497:L497"/>
    <mergeCell ref="C469:H469"/>
    <mergeCell ref="I469:J469"/>
    <mergeCell ref="K469:L469"/>
    <mergeCell ref="C471:L471"/>
    <mergeCell ref="C482:H482"/>
    <mergeCell ref="I482:J482"/>
    <mergeCell ref="K482:L482"/>
    <mergeCell ref="C518:H518"/>
    <mergeCell ref="C519:H519"/>
    <mergeCell ref="C520:H520"/>
    <mergeCell ref="C521:H521"/>
    <mergeCell ref="C522:H522"/>
    <mergeCell ref="C523:H523"/>
    <mergeCell ref="C499:L499"/>
    <mergeCell ref="C500:L500"/>
    <mergeCell ref="C501:F501"/>
    <mergeCell ref="C516:H516"/>
    <mergeCell ref="I516:J516"/>
    <mergeCell ref="K516:L516"/>
    <mergeCell ref="C530:H530"/>
    <mergeCell ref="C531:H531"/>
    <mergeCell ref="C532:H532"/>
    <mergeCell ref="C533:H533"/>
    <mergeCell ref="C534:H534"/>
    <mergeCell ref="C535:H535"/>
    <mergeCell ref="C524:H524"/>
    <mergeCell ref="C525:H525"/>
    <mergeCell ref="C526:H526"/>
    <mergeCell ref="C527:H527"/>
    <mergeCell ref="C528:H528"/>
    <mergeCell ref="C529:H529"/>
    <mergeCell ref="C542:H542"/>
    <mergeCell ref="C543:H543"/>
    <mergeCell ref="C544:H544"/>
    <mergeCell ref="C545:H545"/>
    <mergeCell ref="C546:F546"/>
    <mergeCell ref="C547:F547"/>
    <mergeCell ref="C536:H536"/>
    <mergeCell ref="C537:H537"/>
    <mergeCell ref="C538:H538"/>
    <mergeCell ref="C539:H539"/>
    <mergeCell ref="C540:H540"/>
    <mergeCell ref="C541:H541"/>
    <mergeCell ref="C573:H573"/>
    <mergeCell ref="I573:J573"/>
    <mergeCell ref="K573:L573"/>
    <mergeCell ref="C575:L575"/>
    <mergeCell ref="C596:H596"/>
    <mergeCell ref="I596:J596"/>
    <mergeCell ref="K596:L596"/>
    <mergeCell ref="A550:L550"/>
    <mergeCell ref="C552:L552"/>
    <mergeCell ref="C569:H569"/>
    <mergeCell ref="I569:J569"/>
    <mergeCell ref="K569:L569"/>
    <mergeCell ref="C571:H571"/>
    <mergeCell ref="I571:J571"/>
    <mergeCell ref="K571:L571"/>
    <mergeCell ref="C641:L641"/>
    <mergeCell ref="C656:H656"/>
    <mergeCell ref="I656:J656"/>
    <mergeCell ref="K656:L656"/>
    <mergeCell ref="C658:L658"/>
    <mergeCell ref="C670:H670"/>
    <mergeCell ref="I670:J670"/>
    <mergeCell ref="K670:L670"/>
    <mergeCell ref="C598:L598"/>
    <mergeCell ref="C619:H619"/>
    <mergeCell ref="I619:J619"/>
    <mergeCell ref="K619:L619"/>
    <mergeCell ref="C621:L621"/>
    <mergeCell ref="C639:H639"/>
    <mergeCell ref="I639:J639"/>
    <mergeCell ref="K639:L639"/>
    <mergeCell ref="C714:L714"/>
    <mergeCell ref="C731:H731"/>
    <mergeCell ref="I731:J731"/>
    <mergeCell ref="K731:L731"/>
    <mergeCell ref="C733:L733"/>
    <mergeCell ref="C754:H754"/>
    <mergeCell ref="I754:J754"/>
    <mergeCell ref="K754:L754"/>
    <mergeCell ref="C672:L672"/>
    <mergeCell ref="C693:H693"/>
    <mergeCell ref="I693:J693"/>
    <mergeCell ref="K693:L693"/>
    <mergeCell ref="C695:L695"/>
    <mergeCell ref="C712:H712"/>
    <mergeCell ref="I712:J712"/>
    <mergeCell ref="K712:L712"/>
    <mergeCell ref="C792:L792"/>
    <mergeCell ref="C804:H804"/>
    <mergeCell ref="I804:J804"/>
    <mergeCell ref="K804:L804"/>
    <mergeCell ref="C806:L806"/>
    <mergeCell ref="C817:H817"/>
    <mergeCell ref="I817:J817"/>
    <mergeCell ref="K817:L817"/>
    <mergeCell ref="C756:L756"/>
    <mergeCell ref="C775:H775"/>
    <mergeCell ref="I775:J775"/>
    <mergeCell ref="K775:L775"/>
    <mergeCell ref="C777:L777"/>
    <mergeCell ref="C790:H790"/>
    <mergeCell ref="I790:J790"/>
    <mergeCell ref="K790:L790"/>
    <mergeCell ref="C836:H836"/>
    <mergeCell ref="C837:H837"/>
    <mergeCell ref="C838:H838"/>
    <mergeCell ref="C839:H839"/>
    <mergeCell ref="C840:H840"/>
    <mergeCell ref="C841:H841"/>
    <mergeCell ref="C819:L819"/>
    <mergeCell ref="C832:H832"/>
    <mergeCell ref="I832:J832"/>
    <mergeCell ref="K832:L832"/>
    <mergeCell ref="C834:H834"/>
    <mergeCell ref="C835:H835"/>
    <mergeCell ref="C848:H848"/>
    <mergeCell ref="C849:H849"/>
    <mergeCell ref="C850:H850"/>
    <mergeCell ref="C851:H851"/>
    <mergeCell ref="C852:H852"/>
    <mergeCell ref="C853:H853"/>
    <mergeCell ref="C842:H842"/>
    <mergeCell ref="C843:H843"/>
    <mergeCell ref="C844:H844"/>
    <mergeCell ref="C845:H845"/>
    <mergeCell ref="C846:H846"/>
    <mergeCell ref="C847:H847"/>
    <mergeCell ref="C860:H860"/>
    <mergeCell ref="C861:H861"/>
    <mergeCell ref="C862:F862"/>
    <mergeCell ref="C863:F863"/>
    <mergeCell ref="C866:H866"/>
    <mergeCell ref="C867:H867"/>
    <mergeCell ref="C854:H854"/>
    <mergeCell ref="C855:H855"/>
    <mergeCell ref="C856:H856"/>
    <mergeCell ref="C857:H857"/>
    <mergeCell ref="C858:H858"/>
    <mergeCell ref="C859:H859"/>
    <mergeCell ref="C874:H874"/>
    <mergeCell ref="C875:H875"/>
    <mergeCell ref="C876:H876"/>
    <mergeCell ref="C877:H877"/>
    <mergeCell ref="C878:H878"/>
    <mergeCell ref="C879:H879"/>
    <mergeCell ref="C868:H868"/>
    <mergeCell ref="C869:H869"/>
    <mergeCell ref="C870:H870"/>
    <mergeCell ref="C871:H871"/>
    <mergeCell ref="C872:H872"/>
    <mergeCell ref="C873:H873"/>
    <mergeCell ref="C886:H886"/>
    <mergeCell ref="C887:H887"/>
    <mergeCell ref="C888:H888"/>
    <mergeCell ref="C889:H889"/>
    <mergeCell ref="C890:H890"/>
    <mergeCell ref="C891:H891"/>
    <mergeCell ref="C880:H880"/>
    <mergeCell ref="C881:H881"/>
    <mergeCell ref="C882:H882"/>
    <mergeCell ref="C883:H883"/>
    <mergeCell ref="C884:H884"/>
    <mergeCell ref="C885:H885"/>
    <mergeCell ref="C921:H921"/>
    <mergeCell ref="I921:J921"/>
    <mergeCell ref="K921:L921"/>
    <mergeCell ref="C923:L923"/>
    <mergeCell ref="C942:H942"/>
    <mergeCell ref="I942:J942"/>
    <mergeCell ref="K942:L942"/>
    <mergeCell ref="C892:H892"/>
    <mergeCell ref="C893:H893"/>
    <mergeCell ref="C894:F894"/>
    <mergeCell ref="C895:F895"/>
    <mergeCell ref="A898:L898"/>
    <mergeCell ref="C900:L900"/>
    <mergeCell ref="C950:H950"/>
    <mergeCell ref="C951:H951"/>
    <mergeCell ref="C952:H952"/>
    <mergeCell ref="C953:H953"/>
    <mergeCell ref="C954:H954"/>
    <mergeCell ref="C955:H955"/>
    <mergeCell ref="C944:H944"/>
    <mergeCell ref="C945:H945"/>
    <mergeCell ref="C946:H946"/>
    <mergeCell ref="C947:H947"/>
    <mergeCell ref="C948:H948"/>
    <mergeCell ref="C949:H949"/>
    <mergeCell ref="C962:H962"/>
    <mergeCell ref="C963:H963"/>
    <mergeCell ref="C964:H964"/>
    <mergeCell ref="C965:H965"/>
    <mergeCell ref="C966:H966"/>
    <mergeCell ref="C967:H967"/>
    <mergeCell ref="C956:H956"/>
    <mergeCell ref="C957:H957"/>
    <mergeCell ref="C958:H958"/>
    <mergeCell ref="C959:H959"/>
    <mergeCell ref="C960:H960"/>
    <mergeCell ref="C961:H961"/>
    <mergeCell ref="C976:H976"/>
    <mergeCell ref="C978:H978"/>
    <mergeCell ref="C979:H979"/>
    <mergeCell ref="C980:H980"/>
    <mergeCell ref="C981:H981"/>
    <mergeCell ref="C982:H982"/>
    <mergeCell ref="C968:H968"/>
    <mergeCell ref="C969:H969"/>
    <mergeCell ref="C970:H970"/>
    <mergeCell ref="C971:H971"/>
    <mergeCell ref="C972:F972"/>
    <mergeCell ref="C973:F973"/>
    <mergeCell ref="C989:H989"/>
    <mergeCell ref="C990:H990"/>
    <mergeCell ref="C991:H991"/>
    <mergeCell ref="C992:H992"/>
    <mergeCell ref="C993:H993"/>
    <mergeCell ref="C994:H994"/>
    <mergeCell ref="C983:H983"/>
    <mergeCell ref="C984:H984"/>
    <mergeCell ref="C985:H985"/>
    <mergeCell ref="C986:H986"/>
    <mergeCell ref="C987:H987"/>
    <mergeCell ref="C988:H988"/>
    <mergeCell ref="C1002:H1002"/>
    <mergeCell ref="C1003:H1003"/>
    <mergeCell ref="C1004:H1004"/>
    <mergeCell ref="C1005:H1005"/>
    <mergeCell ref="C1006:H1006"/>
    <mergeCell ref="C1007:H1007"/>
    <mergeCell ref="C995:H995"/>
    <mergeCell ref="C996:H996"/>
    <mergeCell ref="C998:H998"/>
    <mergeCell ref="C999:H999"/>
    <mergeCell ref="C1000:H1000"/>
    <mergeCell ref="C1001:H1001"/>
    <mergeCell ref="C1014:H1014"/>
    <mergeCell ref="C1015:H1015"/>
    <mergeCell ref="C1016:H1016"/>
    <mergeCell ref="C1018:H1018"/>
    <mergeCell ref="C1019:H1019"/>
    <mergeCell ref="C1020:H1020"/>
    <mergeCell ref="C1008:H1008"/>
    <mergeCell ref="C1009:H1009"/>
    <mergeCell ref="C1010:H1010"/>
    <mergeCell ref="C1011:H1011"/>
    <mergeCell ref="C1012:H1012"/>
    <mergeCell ref="C1013:H1013"/>
    <mergeCell ref="C1028:H1028"/>
    <mergeCell ref="C1029:H1029"/>
    <mergeCell ref="C1030:H1030"/>
    <mergeCell ref="C1031:H1031"/>
    <mergeCell ref="C1032:H1032"/>
    <mergeCell ref="C1033:H1033"/>
    <mergeCell ref="C1021:H1021"/>
    <mergeCell ref="C1023:H1023"/>
    <mergeCell ref="C1024:H1024"/>
    <mergeCell ref="C1025:H1025"/>
    <mergeCell ref="C1026:H1026"/>
    <mergeCell ref="C1027:H1027"/>
    <mergeCell ref="C1040:H1040"/>
    <mergeCell ref="C1041:H1041"/>
    <mergeCell ref="C1042:H1042"/>
    <mergeCell ref="C1043:H1043"/>
    <mergeCell ref="C1044:H1044"/>
    <mergeCell ref="C1045:H1045"/>
    <mergeCell ref="C1034:H1034"/>
    <mergeCell ref="C1035:H1035"/>
    <mergeCell ref="C1036:H1036"/>
    <mergeCell ref="C1037:H1037"/>
    <mergeCell ref="C1038:H1038"/>
    <mergeCell ref="C1039:H1039"/>
    <mergeCell ref="C1053:H1053"/>
    <mergeCell ref="C1054:H1054"/>
    <mergeCell ref="C1055:H1055"/>
    <mergeCell ref="C1056:H1056"/>
    <mergeCell ref="C1057:H1057"/>
    <mergeCell ref="C1058:H1058"/>
    <mergeCell ref="C1046:H1046"/>
    <mergeCell ref="C1047:H1047"/>
    <mergeCell ref="C1049:H1049"/>
    <mergeCell ref="C1050:H1050"/>
    <mergeCell ref="C1051:H1051"/>
    <mergeCell ref="C1052:H1052"/>
    <mergeCell ref="C1065:H1065"/>
    <mergeCell ref="C1066:H1066"/>
    <mergeCell ref="C1067:H1067"/>
    <mergeCell ref="C1068:H1068"/>
    <mergeCell ref="C1069:H1069"/>
    <mergeCell ref="C1070:H1070"/>
    <mergeCell ref="C1059:H1059"/>
    <mergeCell ref="C1060:H1060"/>
    <mergeCell ref="C1061:H1061"/>
    <mergeCell ref="C1062:H1062"/>
    <mergeCell ref="C1063:H1063"/>
    <mergeCell ref="C1064:H1064"/>
    <mergeCell ref="C1077:F1077"/>
    <mergeCell ref="C1086:G1086"/>
    <mergeCell ref="C1089:G1089"/>
    <mergeCell ref="C1071:H1071"/>
    <mergeCell ref="C1072:H1072"/>
    <mergeCell ref="C1073:H1073"/>
    <mergeCell ref="C1074:H1074"/>
    <mergeCell ref="C1075:H1075"/>
    <mergeCell ref="C1076:F1076"/>
  </mergeCells>
  <pageMargins left="0.4" right="0.2" top="0.2" bottom="0.4" header="0.2" footer="0.2"/>
  <pageSetup paperSize="9" scale="49" fitToHeight="0" orientation="portrait" r:id="rId1"/>
  <headerFooter>
    <oddHeader>&amp;L&amp;8</oddHead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C03FC-CBF8-4BA1-B55A-1A1275C36B24}">
  <sheetPr>
    <pageSetUpPr fitToPage="1"/>
  </sheetPr>
  <dimension ref="A1:L114"/>
  <sheetViews>
    <sheetView zoomScaleNormal="100" workbookViewId="0">
      <selection activeCell="J17" sqref="J17"/>
    </sheetView>
  </sheetViews>
  <sheetFormatPr defaultRowHeight="12.75" x14ac:dyDescent="0.2"/>
  <cols>
    <col min="1" max="1" width="6.7109375" customWidth="1"/>
    <col min="2" max="2" width="75.7109375" customWidth="1"/>
    <col min="3" max="4" width="15.7109375" customWidth="1"/>
    <col min="30" max="32" width="0" hidden="1" customWidth="1"/>
  </cols>
  <sheetData>
    <row r="1" spans="1:12" x14ac:dyDescent="0.2">
      <c r="A1" s="9" t="str">
        <f>Source!B1</f>
        <v>Smeta.RU  (495) 974-1589</v>
      </c>
    </row>
    <row r="4" spans="1:12" ht="15.75" x14ac:dyDescent="0.2">
      <c r="A4" s="134" t="str">
        <f>CONCATENATE("Ведомость объемов работ ", IF(Source!AN15&lt;&gt;"", Source!AN15," "))</f>
        <v xml:space="preserve">Ведомость объемов работ  </v>
      </c>
      <c r="B4" s="134"/>
      <c r="C4" s="134"/>
      <c r="D4" s="134"/>
    </row>
    <row r="5" spans="1:12" ht="15" customHeight="1" x14ac:dyDescent="0.25">
      <c r="A5" s="125" t="s">
        <v>1059</v>
      </c>
      <c r="B5" s="125"/>
      <c r="C5" s="125"/>
      <c r="D5" s="125"/>
      <c r="E5" s="97"/>
      <c r="F5" s="97"/>
      <c r="G5" s="97"/>
      <c r="H5" s="97"/>
      <c r="I5" s="97"/>
      <c r="J5" s="97"/>
      <c r="K5" s="97"/>
      <c r="L5" s="97"/>
    </row>
    <row r="6" spans="1:12" hidden="1" x14ac:dyDescent="0.2"/>
    <row r="8" spans="1:12" ht="28.5" x14ac:dyDescent="0.2">
      <c r="A8" s="88" t="s">
        <v>1053</v>
      </c>
      <c r="B8" s="88" t="s">
        <v>846</v>
      </c>
      <c r="C8" s="88" t="s">
        <v>847</v>
      </c>
      <c r="D8" s="88" t="s">
        <v>848</v>
      </c>
    </row>
    <row r="9" spans="1:12" ht="14.25" x14ac:dyDescent="0.2">
      <c r="A9" s="88">
        <v>1</v>
      </c>
      <c r="B9" s="88">
        <v>2</v>
      </c>
      <c r="C9" s="88">
        <v>3</v>
      </c>
      <c r="D9" s="88">
        <v>4</v>
      </c>
    </row>
    <row r="10" spans="1:12" ht="16.5" x14ac:dyDescent="0.25">
      <c r="A10" s="133" t="str">
        <f>CONCATENATE("Локальная смета: ", Source!G20)</f>
        <v>Локальная смета: Новая локальная смета</v>
      </c>
      <c r="B10" s="133"/>
      <c r="C10" s="133"/>
      <c r="D10" s="133"/>
    </row>
    <row r="11" spans="1:12" ht="16.5" x14ac:dyDescent="0.25">
      <c r="A11" s="133" t="str">
        <f>CONCATENATE("Раздел: ", Source!G24)</f>
        <v>Раздел: Строительные работы</v>
      </c>
      <c r="B11" s="133"/>
      <c r="C11" s="133"/>
      <c r="D11" s="133"/>
    </row>
    <row r="12" spans="1:12" ht="16.5" x14ac:dyDescent="0.25">
      <c r="A12" s="133" t="str">
        <f>CONCATENATE("Подраздел: ", Source!G28)</f>
        <v>Подраздел: Демонтажные работы</v>
      </c>
      <c r="B12" s="133"/>
      <c r="C12" s="133"/>
      <c r="D12" s="133"/>
    </row>
    <row r="13" spans="1:12" ht="14.25" x14ac:dyDescent="0.2">
      <c r="A13" s="88" t="str">
        <f>Source!E32</f>
        <v>1</v>
      </c>
      <c r="B13" s="91" t="str">
        <f>Source!G32</f>
        <v>Демонтаж алюминиевого  профиля</v>
      </c>
      <c r="C13" s="88" t="s">
        <v>22</v>
      </c>
      <c r="D13" s="92">
        <f>Source!I32</f>
        <v>8.0000000000000002E-3</v>
      </c>
    </row>
    <row r="14" spans="1:12" ht="14.25" x14ac:dyDescent="0.2">
      <c r="A14" s="88" t="str">
        <f>Source!E33</f>
        <v>2</v>
      </c>
      <c r="B14" s="91" t="str">
        <f>Source!G33</f>
        <v>Разборка покрытий полов: из линолеума и релина</v>
      </c>
      <c r="C14" s="88" t="s">
        <v>35</v>
      </c>
      <c r="D14" s="92">
        <f>Source!I33</f>
        <v>0.13250000000000001</v>
      </c>
    </row>
    <row r="15" spans="1:12" ht="14.25" x14ac:dyDescent="0.2">
      <c r="A15" s="88" t="str">
        <f>Source!E34</f>
        <v>2,1</v>
      </c>
      <c r="B15" s="91" t="str">
        <f>Source!G34</f>
        <v>Строительный мусор</v>
      </c>
      <c r="C15" s="88" t="s">
        <v>47</v>
      </c>
      <c r="D15" s="92">
        <f>Source!I34</f>
        <v>6.2274999999999997E-2</v>
      </c>
    </row>
    <row r="16" spans="1:12" ht="14.25" x14ac:dyDescent="0.2">
      <c r="A16" s="88" t="str">
        <f>Source!E35</f>
        <v>3</v>
      </c>
      <c r="B16" s="91" t="str">
        <f>Source!G35</f>
        <v>Разборка плинтусов: деревянных и из пластмассовых материалов</v>
      </c>
      <c r="C16" s="88" t="s">
        <v>22</v>
      </c>
      <c r="D16" s="92">
        <f>Source!I35</f>
        <v>0.154</v>
      </c>
    </row>
    <row r="17" spans="1:4" ht="14.25" x14ac:dyDescent="0.2">
      <c r="A17" s="88" t="str">
        <f>Source!E36</f>
        <v>3,1</v>
      </c>
      <c r="B17" s="91" t="str">
        <f>Source!G36</f>
        <v>Строительный мусор</v>
      </c>
      <c r="C17" s="88" t="s">
        <v>47</v>
      </c>
      <c r="D17" s="92">
        <f>Source!I36</f>
        <v>1.694E-2</v>
      </c>
    </row>
    <row r="18" spans="1:4" ht="28.5" x14ac:dyDescent="0.2">
      <c r="A18" s="88" t="str">
        <f>Source!E37</f>
        <v>4</v>
      </c>
      <c r="B18" s="91" t="str">
        <f>Source!G37</f>
        <v>Разборка элементов облицовки потолков с разборкой каркаса: плит растровых</v>
      </c>
      <c r="C18" s="88" t="s">
        <v>35</v>
      </c>
      <c r="D18" s="92">
        <f>Source!I37</f>
        <v>0.15390000000000001</v>
      </c>
    </row>
    <row r="19" spans="1:4" ht="14.25" x14ac:dyDescent="0.2">
      <c r="A19" s="88" t="str">
        <f>Source!E38</f>
        <v>4,1</v>
      </c>
      <c r="B19" s="91" t="str">
        <f>Source!G38</f>
        <v>Строительный мусор и масса возвратных материалов</v>
      </c>
      <c r="C19" s="88" t="s">
        <v>47</v>
      </c>
      <c r="D19" s="92">
        <f>Source!I38</f>
        <v>5.4788400000000001E-2</v>
      </c>
    </row>
    <row r="20" spans="1:4" ht="14.25" x14ac:dyDescent="0.2">
      <c r="A20" s="88" t="str">
        <f>Source!E39</f>
        <v>5</v>
      </c>
      <c r="B20" s="91" t="str">
        <f>Source!G39</f>
        <v>Разборка деревянных заполнений проемов: дверных и воротных</v>
      </c>
      <c r="C20" s="88" t="s">
        <v>35</v>
      </c>
      <c r="D20" s="92">
        <f>Source!I39</f>
        <v>1.6E-2</v>
      </c>
    </row>
    <row r="21" spans="1:4" ht="14.25" x14ac:dyDescent="0.2">
      <c r="A21" s="88" t="str">
        <f>Source!E40</f>
        <v>6</v>
      </c>
      <c r="B21" s="91" t="str">
        <f>Source!G40</f>
        <v>Очистка вручную поверхности стен от краски</v>
      </c>
      <c r="C21" s="88" t="s">
        <v>35</v>
      </c>
      <c r="D21" s="92">
        <f>Source!I40</f>
        <v>0.40110000000000001</v>
      </c>
    </row>
    <row r="22" spans="1:4" ht="28.5" x14ac:dyDescent="0.2">
      <c r="A22" s="88" t="str">
        <f>Source!E41</f>
        <v>7</v>
      </c>
      <c r="B22" s="91" t="str">
        <f>Source!G41</f>
        <v>Окраска масляными составами ранее окрашенных поверхностей радиаторов и ребристых труб отопления: за 1 раз</v>
      </c>
      <c r="C22" s="88" t="s">
        <v>35</v>
      </c>
      <c r="D22" s="92">
        <f>Source!I41</f>
        <v>0.02</v>
      </c>
    </row>
    <row r="23" spans="1:4" ht="57" x14ac:dyDescent="0.2">
      <c r="A23" s="88" t="str">
        <f>Source!E42</f>
        <v>7,1</v>
      </c>
      <c r="B23" s="91" t="str">
        <f>Source!G42</f>
        <v>Грунт-эмаль акриловая антикоррозионная пленкообразующая для защиты поверхности металлических, бетонных и железобетонных конструкций от воздействия ультрафиолета и атмосферных осадков, расход 0,20 кг/м2</v>
      </c>
      <c r="C23" s="88" t="s">
        <v>89</v>
      </c>
      <c r="D23" s="92">
        <f>Source!I42</f>
        <v>0.31</v>
      </c>
    </row>
    <row r="24" spans="1:4" ht="14.25" x14ac:dyDescent="0.2">
      <c r="A24" s="88" t="str">
        <f>Source!E43</f>
        <v>8</v>
      </c>
      <c r="B24" s="91" t="str">
        <f>Source!G43</f>
        <v>Демонтаж навесного оформления (жалюзи)</v>
      </c>
      <c r="C24" s="88" t="s">
        <v>94</v>
      </c>
      <c r="D24" s="92">
        <f>Source!I43</f>
        <v>0.1</v>
      </c>
    </row>
    <row r="25" spans="1:4" ht="16.5" x14ac:dyDescent="0.25">
      <c r="A25" s="133" t="str">
        <f>CONCATENATE("Подраздел: ", Source!G75)</f>
        <v>Подраздел: Монтажные работы</v>
      </c>
      <c r="B25" s="133"/>
      <c r="C25" s="133"/>
      <c r="D25" s="133"/>
    </row>
    <row r="26" spans="1:4" ht="28.5" x14ac:dyDescent="0.2">
      <c r="A26" s="88" t="str">
        <f>Source!E79</f>
        <v>9</v>
      </c>
      <c r="B26" s="91" t="str">
        <f>Source!G79</f>
        <v>Устройство стяжек: из самовыравнивающейся смеси на цементной основе, толщиной 3 мм</v>
      </c>
      <c r="C26" s="88" t="s">
        <v>35</v>
      </c>
      <c r="D26" s="92">
        <f>Source!I79</f>
        <v>0.13250000000000001</v>
      </c>
    </row>
    <row r="27" spans="1:4" ht="42.75" x14ac:dyDescent="0.2">
      <c r="A27" s="88" t="str">
        <f>Source!E80</f>
        <v>9,1</v>
      </c>
      <c r="B27" s="91" t="str">
        <f>Source!G80</f>
        <v>Смеси сухие наливные быстротвердеющие финишные на цементной основе для выравнивания оснований пола, расход 1,5 на 1 м2 при слое 1 мм</v>
      </c>
      <c r="C27" s="88" t="s">
        <v>47</v>
      </c>
      <c r="D27" s="92">
        <f>Source!I80</f>
        <v>5.9624999999999997E-2</v>
      </c>
    </row>
    <row r="28" spans="1:4" ht="28.5" x14ac:dyDescent="0.2">
      <c r="A28" s="88" t="str">
        <f>Source!E81</f>
        <v>9,2</v>
      </c>
      <c r="B28" s="91" t="str">
        <f>Source!G81</f>
        <v>Грунтовка укрепляющая, глубокого проникновения, быстросохнущая, паропроницаемая</v>
      </c>
      <c r="C28" s="88" t="s">
        <v>89</v>
      </c>
      <c r="D28" s="92">
        <f>Source!I81</f>
        <v>2.6500000000000004</v>
      </c>
    </row>
    <row r="29" spans="1:4" ht="14.25" x14ac:dyDescent="0.2">
      <c r="A29" s="88" t="str">
        <f>Source!E82</f>
        <v>10</v>
      </c>
      <c r="B29" s="91" t="str">
        <f>Source!G82</f>
        <v>Устройство покрытий: из досок ламинированных замковым способом</v>
      </c>
      <c r="C29" s="88" t="s">
        <v>35</v>
      </c>
      <c r="D29" s="92">
        <f>Source!I82</f>
        <v>0.13250000000000001</v>
      </c>
    </row>
    <row r="30" spans="1:4" ht="42.75" x14ac:dyDescent="0.2">
      <c r="A30" s="88" t="str">
        <f>Source!E83</f>
        <v>10,1</v>
      </c>
      <c r="B30" s="91" t="str">
        <f>Source!G83</f>
        <v>Покрытие напольное ламинированное, класс износостойкости 33, класс пожарной опасности КМ3 (Г2, В2, Д3, Т2, РП2), плотность плиты 930 кг/м3, толщина 8 мм</v>
      </c>
      <c r="C30" s="88" t="s">
        <v>185</v>
      </c>
      <c r="D30" s="92">
        <f>Source!I83</f>
        <v>13.581250000000001</v>
      </c>
    </row>
    <row r="31" spans="1:4" ht="14.25" x14ac:dyDescent="0.2">
      <c r="A31" s="88" t="str">
        <f>Source!E84</f>
        <v>11</v>
      </c>
      <c r="B31" s="91" t="str">
        <f>Source!G84</f>
        <v>Устройство плинтусов поливинилхлоридных: на винтах самонарезающих</v>
      </c>
      <c r="C31" s="88" t="s">
        <v>22</v>
      </c>
      <c r="D31" s="92">
        <f>Source!I84</f>
        <v>0.154</v>
      </c>
    </row>
    <row r="32" spans="1:4" ht="14.25" x14ac:dyDescent="0.2">
      <c r="A32" s="88" t="str">
        <f>Source!E85</f>
        <v>11,1</v>
      </c>
      <c r="B32" s="91" t="str">
        <f>Source!G85</f>
        <v>Плинтус для полов из ПВХ, размеры 19х48 мм</v>
      </c>
      <c r="C32" s="88" t="s">
        <v>194</v>
      </c>
      <c r="D32" s="92">
        <f>Source!I85</f>
        <v>15.554</v>
      </c>
    </row>
    <row r="33" spans="1:4" ht="14.25" x14ac:dyDescent="0.2">
      <c r="A33" s="88" t="str">
        <f>Source!E86</f>
        <v>12</v>
      </c>
      <c r="B33" s="91" t="str">
        <f>Source!G86</f>
        <v>Укладка металлического накладного профиля (порога)</v>
      </c>
      <c r="C33" s="88" t="s">
        <v>22</v>
      </c>
      <c r="D33" s="92">
        <f>Source!I86</f>
        <v>8.0000000000000002E-3</v>
      </c>
    </row>
    <row r="34" spans="1:4" ht="28.5" x14ac:dyDescent="0.2">
      <c r="A34" s="88" t="str">
        <f>Source!E87</f>
        <v>12,1</v>
      </c>
      <c r="B34" s="91" t="str">
        <f>Source!G87</f>
        <v>Профиль стыкоперекрывающий из алюминиевых сплавов (порожки) с покрытием, ширина 37 мм, длина 0,9 м</v>
      </c>
      <c r="C34" s="88" t="s">
        <v>203</v>
      </c>
      <c r="D34" s="92">
        <f>Source!I87</f>
        <v>1</v>
      </c>
    </row>
    <row r="35" spans="1:4" ht="28.5" x14ac:dyDescent="0.2">
      <c r="A35" s="88" t="str">
        <f>Source!E88</f>
        <v>13</v>
      </c>
      <c r="B35" s="91" t="str">
        <f>Source!G88</f>
        <v>Устройство потолков: плитно-ячеистых по каркасу из оцинкованного профиля</v>
      </c>
      <c r="C35" s="88" t="s">
        <v>35</v>
      </c>
      <c r="D35" s="92">
        <f>Source!I88</f>
        <v>0.15390000000000001</v>
      </c>
    </row>
    <row r="36" spans="1:4" ht="57" x14ac:dyDescent="0.2">
      <c r="A36" s="88" t="str">
        <f>Source!E89</f>
        <v>13,1</v>
      </c>
      <c r="B36" s="91" t="str">
        <f>Source!G89</f>
        <v>Панели потолочные декоративные из минерального волокна в комплекте с подвесной системой из оцинкованной стали, твердые, с прямой кромкой, класс пожарной опасности КМ1, класс звукопоглощения D-E, толщина 12 мм</v>
      </c>
      <c r="C36" s="88" t="s">
        <v>185</v>
      </c>
      <c r="D36" s="92">
        <f>Source!I89</f>
        <v>15.851699999999999</v>
      </c>
    </row>
    <row r="37" spans="1:4" ht="28.5" x14ac:dyDescent="0.2">
      <c r="A37" s="88" t="str">
        <f>Source!E90</f>
        <v>14</v>
      </c>
      <c r="B37" s="91" t="str">
        <f>Source!G90</f>
        <v>Сплошное выравнивание штукатурки стен цементно-известковым раствором при толщине намета: свыше 5 до 10 мм</v>
      </c>
      <c r="C37" s="88" t="s">
        <v>35</v>
      </c>
      <c r="D37" s="92">
        <f>Source!I90</f>
        <v>0.40110000000000001</v>
      </c>
    </row>
    <row r="38" spans="1:4" ht="28.5" x14ac:dyDescent="0.2">
      <c r="A38" s="88" t="str">
        <f>Source!E91</f>
        <v>15</v>
      </c>
      <c r="B38" s="91" t="str">
        <f>Source!G91</f>
        <v>Окраска водно-дисперсионными акриловыми составами улучшенная: по штукатурке стен</v>
      </c>
      <c r="C38" s="88" t="s">
        <v>35</v>
      </c>
      <c r="D38" s="92">
        <f>Source!I91</f>
        <v>0.40110000000000001</v>
      </c>
    </row>
    <row r="39" spans="1:4" ht="14.25" x14ac:dyDescent="0.2">
      <c r="A39" s="88" t="str">
        <f>Source!E92</f>
        <v>15,1</v>
      </c>
      <c r="B39" s="91" t="str">
        <f>Source!G92</f>
        <v>Краска водно-дисперсионная акрилатная ВД-АК-101</v>
      </c>
      <c r="C39" s="88" t="s">
        <v>47</v>
      </c>
      <c r="D39" s="92">
        <f>Source!I92</f>
        <v>1.2033E-2</v>
      </c>
    </row>
    <row r="40" spans="1:4" ht="28.5" x14ac:dyDescent="0.2">
      <c r="A40" s="88" t="str">
        <f>Source!E93</f>
        <v>15,2</v>
      </c>
      <c r="B40" s="91" t="str">
        <f>Source!G93</f>
        <v>Грунтовка укрепляющая, глубокого проникновения, быстросохнущая, паропроницаемая</v>
      </c>
      <c r="C40" s="88" t="s">
        <v>89</v>
      </c>
      <c r="D40" s="92">
        <f>Source!I93</f>
        <v>8.0220000000000002</v>
      </c>
    </row>
    <row r="41" spans="1:4" ht="28.5" x14ac:dyDescent="0.2">
      <c r="A41" s="88" t="str">
        <f>Source!E94</f>
        <v>16</v>
      </c>
      <c r="B41" s="91" t="str">
        <f>Source!G94</f>
        <v>Установка блоков в наружных и внутренних дверных проемах: в каменных стенах, площадь проема до 3 м2</v>
      </c>
      <c r="C41" s="88" t="s">
        <v>35</v>
      </c>
      <c r="D41" s="92">
        <f>Source!I94</f>
        <v>1.6E-2</v>
      </c>
    </row>
    <row r="42" spans="1:4" ht="14.25" x14ac:dyDescent="0.2">
      <c r="A42" s="88" t="str">
        <f>Source!E95</f>
        <v>17</v>
      </c>
      <c r="B42" s="91" t="str">
        <f>Source!G95</f>
        <v>Замок врезной цилиндровый, тип ЗВ4, с защелкой</v>
      </c>
      <c r="C42" s="88" t="s">
        <v>245</v>
      </c>
      <c r="D42" s="92">
        <f>Source!I95</f>
        <v>1</v>
      </c>
    </row>
    <row r="43" spans="1:4" ht="14.25" x14ac:dyDescent="0.2">
      <c r="A43" s="88" t="str">
        <f>Source!E96</f>
        <v>18</v>
      </c>
      <c r="B43" s="91" t="str">
        <f>Source!G96</f>
        <v>Блок дверной для медицинских учреждений, прим</v>
      </c>
      <c r="C43" s="88" t="s">
        <v>185</v>
      </c>
      <c r="D43" s="92">
        <f>Source!I96</f>
        <v>1.6</v>
      </c>
    </row>
    <row r="44" spans="1:4" ht="28.5" x14ac:dyDescent="0.2">
      <c r="A44" s="88" t="str">
        <f>Source!E97</f>
        <v>19</v>
      </c>
      <c r="B44" s="91" t="str">
        <f>Source!G97</f>
        <v>Установка гарнитуры туалетной: вешалок, подстаканников, поручней для ванн и т.д./жалюзи</v>
      </c>
      <c r="C44" s="88" t="s">
        <v>94</v>
      </c>
      <c r="D44" s="92">
        <f>Source!I97</f>
        <v>0.1</v>
      </c>
    </row>
    <row r="45" spans="1:4" ht="28.5" x14ac:dyDescent="0.2">
      <c r="A45" s="88" t="str">
        <f>Source!E98</f>
        <v>19,1</v>
      </c>
      <c r="B45" s="91" t="str">
        <f>Source!G98</f>
        <v>Решетка жалюзийная , площадь проема от 5,01 до 6,5 м2/рулонные шторы</v>
      </c>
      <c r="C45" s="88" t="s">
        <v>203</v>
      </c>
      <c r="D45" s="92">
        <f>Source!I98</f>
        <v>1</v>
      </c>
    </row>
    <row r="46" spans="1:4" ht="28.5" x14ac:dyDescent="0.2">
      <c r="A46" s="88" t="str">
        <f>Source!E99</f>
        <v>20</v>
      </c>
      <c r="B46" s="91" t="str">
        <f>Source!G99</f>
        <v>Погрузка в автотранспортное средство: мусор строительный с погрузкой вручную</v>
      </c>
      <c r="C46" s="88" t="s">
        <v>263</v>
      </c>
      <c r="D46" s="92">
        <f>Source!I99</f>
        <v>0.2</v>
      </c>
    </row>
    <row r="47" spans="1:4" ht="71.25" x14ac:dyDescent="0.2">
      <c r="A47" s="88" t="str">
        <f>Source!E100</f>
        <v>21</v>
      </c>
      <c r="B47" s="91" t="str">
        <f>Source!G100</f>
        <v>Перевозка грузов I класса автомобилями бортовыми грузоподъемностью до 20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60 км</v>
      </c>
      <c r="C47" s="88" t="s">
        <v>263</v>
      </c>
      <c r="D47" s="92">
        <f>Source!I100</f>
        <v>0.2</v>
      </c>
    </row>
    <row r="48" spans="1:4" ht="16.5" x14ac:dyDescent="0.25">
      <c r="A48" s="133" t="str">
        <f>CONCATENATE("Раздел: ", Source!G162)</f>
        <v>Раздел: Электромонтажные работы</v>
      </c>
      <c r="B48" s="133"/>
      <c r="C48" s="133"/>
      <c r="D48" s="133"/>
    </row>
    <row r="49" spans="1:4" ht="16.5" x14ac:dyDescent="0.25">
      <c r="A49" s="133" t="str">
        <f>CONCATENATE("Подраздел: ", Source!G166)</f>
        <v>Подраздел: Демонтажные работы</v>
      </c>
      <c r="B49" s="133"/>
      <c r="C49" s="133"/>
      <c r="D49" s="133"/>
    </row>
    <row r="50" spans="1:4" ht="14.25" x14ac:dyDescent="0.2">
      <c r="A50" s="88" t="str">
        <f>Source!E170</f>
        <v>22</v>
      </c>
      <c r="B50" s="91" t="str">
        <f>Source!G170</f>
        <v>Демонтаж: выключателей, розеток</v>
      </c>
      <c r="C50" s="88" t="s">
        <v>281</v>
      </c>
      <c r="D50" s="92">
        <f>Source!I170</f>
        <v>0.06</v>
      </c>
    </row>
    <row r="51" spans="1:4" ht="14.25" x14ac:dyDescent="0.2">
      <c r="A51" s="88" t="str">
        <f>Source!E171</f>
        <v>23</v>
      </c>
      <c r="B51" s="91" t="str">
        <f>Source!G171</f>
        <v>Демонтаж: светильников для люминесцентных ламп</v>
      </c>
      <c r="C51" s="88" t="s">
        <v>281</v>
      </c>
      <c r="D51" s="92">
        <f>Source!I171</f>
        <v>0.03</v>
      </c>
    </row>
    <row r="52" spans="1:4" ht="14.25" x14ac:dyDescent="0.2">
      <c r="A52" s="88" t="str">
        <f>Source!E172</f>
        <v>24</v>
      </c>
      <c r="B52" s="91" t="str">
        <f>Source!G172</f>
        <v>Демонтаж, Коробка ответвительная на стене</v>
      </c>
      <c r="C52" s="88" t="s">
        <v>203</v>
      </c>
      <c r="D52" s="92">
        <f>Source!I172</f>
        <v>1</v>
      </c>
    </row>
    <row r="53" spans="1:4" ht="14.25" x14ac:dyDescent="0.2">
      <c r="A53" s="88" t="str">
        <f>Source!E173</f>
        <v>25</v>
      </c>
      <c r="B53" s="91" t="str">
        <f>Source!G173</f>
        <v>Демонтаж, Короба пластмассовые: шириной до 40 мм</v>
      </c>
      <c r="C53" s="88" t="s">
        <v>22</v>
      </c>
      <c r="D53" s="92">
        <f>Source!I173</f>
        <v>0.13</v>
      </c>
    </row>
    <row r="54" spans="1:4" ht="16.5" x14ac:dyDescent="0.25">
      <c r="A54" s="133" t="str">
        <f>CONCATENATE("Подраздел: ", Source!G205)</f>
        <v>Подраздел: Монтажные работы</v>
      </c>
      <c r="B54" s="133"/>
      <c r="C54" s="133"/>
      <c r="D54" s="133"/>
    </row>
    <row r="55" spans="1:4" ht="14.25" x14ac:dyDescent="0.2">
      <c r="A55" s="88" t="str">
        <f>Source!E209</f>
        <v>26</v>
      </c>
      <c r="B55" s="91" t="str">
        <f>Source!G209</f>
        <v>Выключатель: двухклавишный утопленного типа при скрытой проводке</v>
      </c>
      <c r="C55" s="88" t="s">
        <v>281</v>
      </c>
      <c r="D55" s="92">
        <f>Source!I209</f>
        <v>0.01</v>
      </c>
    </row>
    <row r="56" spans="1:4" ht="28.5" x14ac:dyDescent="0.2">
      <c r="A56" s="88" t="str">
        <f>Source!E210</f>
        <v>26,1</v>
      </c>
      <c r="B56" s="91" t="str">
        <f>Source!G210</f>
        <v>Сметная стоимость вспомогательных ненормируемых материальных ресурсов, не учтенная в сметной норме, 2%</v>
      </c>
      <c r="C56" s="88" t="s">
        <v>317</v>
      </c>
      <c r="D56" s="92">
        <f>Source!I210</f>
        <v>2</v>
      </c>
    </row>
    <row r="57" spans="1:4" ht="28.5" x14ac:dyDescent="0.2">
      <c r="A57" s="88" t="str">
        <f>Source!E211</f>
        <v>27</v>
      </c>
      <c r="B57" s="91" t="str">
        <f>Source!G211</f>
        <v>Выключатель скрытого монтажа, двухклавишный, с индикатором 10 А, цветной, IP20</v>
      </c>
      <c r="C57" s="88" t="s">
        <v>203</v>
      </c>
      <c r="D57" s="92">
        <f>Source!I211</f>
        <v>1</v>
      </c>
    </row>
    <row r="58" spans="1:4" ht="14.25" x14ac:dyDescent="0.2">
      <c r="A58" s="88" t="str">
        <f>Source!E212</f>
        <v>28</v>
      </c>
      <c r="B58" s="91" t="str">
        <f>Source!G212</f>
        <v>Коробки для установки розеток и выключателей скрытой проводки</v>
      </c>
      <c r="C58" s="88" t="s">
        <v>328</v>
      </c>
      <c r="D58" s="92">
        <f>Source!I212</f>
        <v>1E-3</v>
      </c>
    </row>
    <row r="59" spans="1:4" ht="14.25" x14ac:dyDescent="0.2">
      <c r="A59" s="88" t="str">
        <f>Source!E213</f>
        <v>29</v>
      </c>
      <c r="B59" s="91" t="str">
        <f>Source!G213</f>
        <v>Розетка штепсельная: неутопленного типа при открытой проводке</v>
      </c>
      <c r="C59" s="88" t="s">
        <v>281</v>
      </c>
      <c r="D59" s="92">
        <f>Source!I213</f>
        <v>0.03</v>
      </c>
    </row>
    <row r="60" spans="1:4" ht="14.25" x14ac:dyDescent="0.2">
      <c r="A60" s="88" t="str">
        <f>Source!E214</f>
        <v>29,1</v>
      </c>
      <c r="B60" s="91" t="str">
        <f>Source!G214</f>
        <v>Розетки открытой проводки с заземлением 16 А, 250 В, IP20</v>
      </c>
      <c r="C60" s="88" t="s">
        <v>281</v>
      </c>
      <c r="D60" s="92">
        <f>Source!I214</f>
        <v>0.03</v>
      </c>
    </row>
    <row r="61" spans="1:4" ht="28.5" x14ac:dyDescent="0.2">
      <c r="A61" s="88" t="str">
        <f>Source!E215</f>
        <v>29,2</v>
      </c>
      <c r="B61" s="91" t="str">
        <f>Source!G215</f>
        <v>Сметная стоимость вспомогательных ненормируемых материальных ресурсов, не учтенная в сметной норме, 2%</v>
      </c>
      <c r="C61" s="88" t="s">
        <v>317</v>
      </c>
      <c r="D61" s="92">
        <f>Source!I215</f>
        <v>2</v>
      </c>
    </row>
    <row r="62" spans="1:4" ht="14.25" x14ac:dyDescent="0.2">
      <c r="A62" s="88" t="str">
        <f>Source!E216</f>
        <v>30</v>
      </c>
      <c r="B62" s="91" t="str">
        <f>Source!G216</f>
        <v>Розетка штепсельная: неутопленного типа при открытой проводке</v>
      </c>
      <c r="C62" s="88" t="s">
        <v>281</v>
      </c>
      <c r="D62" s="92">
        <f>Source!I216</f>
        <v>0.02</v>
      </c>
    </row>
    <row r="63" spans="1:4" ht="28.5" x14ac:dyDescent="0.2">
      <c r="A63" s="88" t="str">
        <f>Source!E217</f>
        <v>30,1</v>
      </c>
      <c r="B63" s="91" t="str">
        <f>Source!G217</f>
        <v>Розетка компьютерная RJ-45 для монтажа в кабель-каналы, 2 модуля, 1,5 А, 150 В, цвет белый, IP20</v>
      </c>
      <c r="C63" s="88" t="s">
        <v>203</v>
      </c>
      <c r="D63" s="92">
        <f>Source!I217</f>
        <v>2</v>
      </c>
    </row>
    <row r="64" spans="1:4" ht="28.5" x14ac:dyDescent="0.2">
      <c r="A64" s="88" t="str">
        <f>Source!E218</f>
        <v>30,2</v>
      </c>
      <c r="B64" s="91" t="str">
        <f>Source!G218</f>
        <v>Сметная стоимость вспомогательных ненормируемых материальных ресурсов, не учтенная в сметной норме, 2%</v>
      </c>
      <c r="C64" s="88" t="s">
        <v>317</v>
      </c>
      <c r="D64" s="92">
        <f>Source!I218</f>
        <v>2</v>
      </c>
    </row>
    <row r="65" spans="1:4" ht="28.5" x14ac:dyDescent="0.2">
      <c r="A65" s="88" t="str">
        <f>Source!E219</f>
        <v>31</v>
      </c>
      <c r="B65" s="91" t="str">
        <f>Source!G219</f>
        <v>Светильник светодиодный накладной и подвесной одиночный с креплением на: бетонное основание (стена, потолок)</v>
      </c>
      <c r="C65" s="88" t="s">
        <v>281</v>
      </c>
      <c r="D65" s="92">
        <f>Source!I219</f>
        <v>0.03</v>
      </c>
    </row>
    <row r="66" spans="1:4" ht="28.5" x14ac:dyDescent="0.2">
      <c r="A66" s="88" t="str">
        <f>Source!E220</f>
        <v>31,1</v>
      </c>
      <c r="B66" s="91" t="str">
        <f>Source!G220</f>
        <v>Сметная стоимость вспомогательных ненормируемых материальных ресурсов, не учтенная в сметной норме, 2%</v>
      </c>
      <c r="C66" s="88" t="s">
        <v>317</v>
      </c>
      <c r="D66" s="92">
        <f>Source!I220</f>
        <v>2</v>
      </c>
    </row>
    <row r="67" spans="1:4" ht="57" x14ac:dyDescent="0.2">
      <c r="A67" s="88" t="str">
        <f>Source!E221</f>
        <v>31,2</v>
      </c>
      <c r="B67" s="91" t="str">
        <f>Source!G221</f>
        <v>Светильник с люминесцентными лампами потолочный, встраиваемый, с рассеивателем из полиметилметакрилата, степень защиты IP20, цоколь G13, мощность 4х18 Вт, ЭПРА, напряжение 220 В, размеры 595х595х70 мм</v>
      </c>
      <c r="C67" s="88" t="s">
        <v>203</v>
      </c>
      <c r="D67" s="92">
        <f>Source!I221</f>
        <v>3</v>
      </c>
    </row>
    <row r="68" spans="1:4" ht="42.75" x14ac:dyDescent="0.2">
      <c r="A68" s="88" t="str">
        <f>Source!E222</f>
        <v>32</v>
      </c>
      <c r="B68" s="91" t="str">
        <f>Source!G222</f>
        <v>Извещатель ПС автоматический: дымовой, фотоэлектрический, радиоизотопный, световой в нормальном исполнении/Датчик пожарной сигнализации</v>
      </c>
      <c r="C68" s="88" t="s">
        <v>203</v>
      </c>
      <c r="D68" s="92">
        <f>Source!I222</f>
        <v>2</v>
      </c>
    </row>
    <row r="69" spans="1:4" ht="71.25" x14ac:dyDescent="0.2">
      <c r="A69" s="88" t="str">
        <f>Source!E223</f>
        <v>32,1</v>
      </c>
      <c r="B69" s="91" t="str">
        <f>Source!G223</f>
        <v>Извещатель пожарный дымовой оптико-электронный адресно-аналоговый без базового основания и с настраиваемой чувствительностью в диапазоне от 0,05 до 0,2 дБ/м, в системе занимает один адрес, IP40, диаметр извещателя без базового основания 96 мм, высота извещателя без базового основания 35 мм</v>
      </c>
      <c r="C69" s="88" t="s">
        <v>203</v>
      </c>
      <c r="D69" s="92">
        <f>Source!I223</f>
        <v>2</v>
      </c>
    </row>
    <row r="70" spans="1:4" ht="28.5" x14ac:dyDescent="0.2">
      <c r="A70" s="88" t="str">
        <f>Source!E224</f>
        <v>32,2</v>
      </c>
      <c r="B70" s="91" t="str">
        <f>Source!G224</f>
        <v>Сметная стоимость вспомогательных ненормируемых материальных ресурсов, не учтенная в сметной норме, 2%</v>
      </c>
      <c r="C70" s="88" t="s">
        <v>317</v>
      </c>
      <c r="D70" s="92">
        <f>Source!I224</f>
        <v>2</v>
      </c>
    </row>
    <row r="71" spans="1:4" ht="42.75" x14ac:dyDescent="0.2">
      <c r="A71" s="88" t="str">
        <f>Source!E225</f>
        <v>33</v>
      </c>
      <c r="B71" s="91" t="str">
        <f>Source!G225</f>
        <v>Труба гофрированная ПВХ для защиты проводов и кабелей по установленным конструкциям, по стенам, колоннам, потолкам, основанию пола</v>
      </c>
      <c r="C71" s="88" t="s">
        <v>22</v>
      </c>
      <c r="D71" s="92">
        <f>Source!I225</f>
        <v>0.2</v>
      </c>
    </row>
    <row r="72" spans="1:4" ht="28.5" x14ac:dyDescent="0.2">
      <c r="A72" s="88" t="str">
        <f>Source!E226</f>
        <v>33,1</v>
      </c>
      <c r="B72" s="91" t="str">
        <f>Source!G226</f>
        <v>Трубы полиэтиленовые гибкие гофрированные легкие без протяжки, номинальный внутренний диаметр 20 мм</v>
      </c>
      <c r="C72" s="88" t="s">
        <v>194</v>
      </c>
      <c r="D72" s="92">
        <f>Source!I226</f>
        <v>20</v>
      </c>
    </row>
    <row r="73" spans="1:4" ht="28.5" x14ac:dyDescent="0.2">
      <c r="A73" s="88" t="str">
        <f>Source!E227</f>
        <v>33,2</v>
      </c>
      <c r="B73" s="91" t="str">
        <f>Source!G227</f>
        <v>Сметная стоимость вспомогательных ненормируемых материальных ресурсов, не учтенная в сметной норме, 2%</v>
      </c>
      <c r="C73" s="88" t="s">
        <v>317</v>
      </c>
      <c r="D73" s="92">
        <f>Source!I227</f>
        <v>2</v>
      </c>
    </row>
    <row r="74" spans="1:4" ht="42.75" x14ac:dyDescent="0.2">
      <c r="A74" s="88" t="str">
        <f>Source!E228</f>
        <v>34</v>
      </c>
      <c r="B74" s="91" t="str">
        <f>Source!G228</f>
        <v>Затягивание провода в проложенные трубы и металлические рукава первого одножильного или многожильного в общей оплетке, суммарное сечение: до 16 мм2</v>
      </c>
      <c r="C74" s="88" t="s">
        <v>22</v>
      </c>
      <c r="D74" s="92">
        <f>Source!I228</f>
        <v>0.2</v>
      </c>
    </row>
    <row r="75" spans="1:4" ht="14.25" x14ac:dyDescent="0.2">
      <c r="A75" s="88" t="str">
        <f>Source!E229</f>
        <v>34,1</v>
      </c>
      <c r="B75" s="91" t="str">
        <f>Source!G229</f>
        <v>Кабель силовой с медными жилами ВВГнг(A)-LS 3х2,5ок(N, PE)-660</v>
      </c>
      <c r="C75" s="88" t="s">
        <v>381</v>
      </c>
      <c r="D75" s="92">
        <f>Source!I229</f>
        <v>0.02</v>
      </c>
    </row>
    <row r="76" spans="1:4" ht="28.5" x14ac:dyDescent="0.2">
      <c r="A76" s="88" t="str">
        <f>Source!E230</f>
        <v>34,2</v>
      </c>
      <c r="B76" s="91" t="str">
        <f>Source!G230</f>
        <v>Сметная стоимость вспомогательных ненормируемых материальных ресурсов, не учтенная в сметной норме, 2%</v>
      </c>
      <c r="C76" s="88" t="s">
        <v>317</v>
      </c>
      <c r="D76" s="92">
        <f>Source!I230</f>
        <v>2</v>
      </c>
    </row>
    <row r="77" spans="1:4" ht="14.25" x14ac:dyDescent="0.2">
      <c r="A77" s="88" t="str">
        <f>Source!E231</f>
        <v>35</v>
      </c>
      <c r="B77" s="91" t="str">
        <f>Source!G231</f>
        <v>Короба пластмассовые: шириной до 40 мм</v>
      </c>
      <c r="C77" s="88" t="s">
        <v>22</v>
      </c>
      <c r="D77" s="92">
        <f>Source!I231</f>
        <v>0.25</v>
      </c>
    </row>
    <row r="78" spans="1:4" ht="14.25" x14ac:dyDescent="0.2">
      <c r="A78" s="88" t="str">
        <f>Source!E232</f>
        <v>35,1</v>
      </c>
      <c r="B78" s="91" t="str">
        <f>Source!G232</f>
        <v>Короб кабельный (кабель-канал) ПВХ с крышкой, размеры 25х16 мм</v>
      </c>
      <c r="C78" s="88" t="s">
        <v>22</v>
      </c>
      <c r="D78" s="92">
        <f>Source!I232</f>
        <v>0.25</v>
      </c>
    </row>
    <row r="79" spans="1:4" ht="28.5" x14ac:dyDescent="0.2">
      <c r="A79" s="88" t="str">
        <f>Source!E233</f>
        <v>35,2</v>
      </c>
      <c r="B79" s="91" t="str">
        <f>Source!G233</f>
        <v>Сметная стоимость вспомогательных ненормируемых материальных ресурсов, не учтенная в сметной норме, 2%</v>
      </c>
      <c r="C79" s="88" t="s">
        <v>317</v>
      </c>
      <c r="D79" s="92">
        <f>Source!I233</f>
        <v>2</v>
      </c>
    </row>
    <row r="80" spans="1:4" ht="14.25" x14ac:dyDescent="0.2">
      <c r="A80" s="88" t="str">
        <f>Source!E234</f>
        <v>36</v>
      </c>
      <c r="B80" s="91" t="str">
        <f>Source!G234</f>
        <v>Короба пластмассовые: шириной до 120 мм</v>
      </c>
      <c r="C80" s="88" t="s">
        <v>22</v>
      </c>
      <c r="D80" s="92">
        <f>Source!I234</f>
        <v>0.1</v>
      </c>
    </row>
    <row r="81" spans="1:4" ht="14.25" x14ac:dyDescent="0.2">
      <c r="A81" s="88" t="str">
        <f>Source!E235</f>
        <v>36,1</v>
      </c>
      <c r="B81" s="91" t="str">
        <f>Source!G235</f>
        <v>Короб кабельный (кабель-канал) ПВХ с крышкой, размеры 100х60 мм</v>
      </c>
      <c r="C81" s="88" t="s">
        <v>22</v>
      </c>
      <c r="D81" s="92">
        <f>Source!I235</f>
        <v>0.1</v>
      </c>
    </row>
    <row r="82" spans="1:4" ht="28.5" x14ac:dyDescent="0.2">
      <c r="A82" s="88" t="str">
        <f>Source!E236</f>
        <v>36,2</v>
      </c>
      <c r="B82" s="91" t="str">
        <f>Source!G236</f>
        <v>Сметная стоимость вспомогательных ненормируемых материальных ресурсов, не учтенная в сметной норме, 2%</v>
      </c>
      <c r="C82" s="88" t="s">
        <v>317</v>
      </c>
      <c r="D82" s="92">
        <f>Source!I236</f>
        <v>2</v>
      </c>
    </row>
    <row r="83" spans="1:4" ht="14.25" x14ac:dyDescent="0.2">
      <c r="A83" s="88" t="str">
        <f>Source!E237</f>
        <v>37</v>
      </c>
      <c r="B83" s="91" t="str">
        <f>Source!G237</f>
        <v>Провод в коробах, сечением: до 6 мм2</v>
      </c>
      <c r="C83" s="88" t="s">
        <v>22</v>
      </c>
      <c r="D83" s="92">
        <f>Source!I237</f>
        <v>0.3</v>
      </c>
    </row>
    <row r="84" spans="1:4" ht="14.25" x14ac:dyDescent="0.2">
      <c r="A84" s="88" t="str">
        <f>Source!E238</f>
        <v>37,1</v>
      </c>
      <c r="B84" s="91" t="str">
        <f>Source!G238</f>
        <v>Кабель силовой с медными жилами ВВГнг(A)-LS 3х1,5ок(N, PE)-660</v>
      </c>
      <c r="C84" s="88" t="s">
        <v>381</v>
      </c>
      <c r="D84" s="92">
        <f>Source!I238</f>
        <v>0.03</v>
      </c>
    </row>
    <row r="85" spans="1:4" ht="28.5" x14ac:dyDescent="0.2">
      <c r="A85" s="88" t="str">
        <f>Source!E239</f>
        <v>37,2</v>
      </c>
      <c r="B85" s="91" t="str">
        <f>Source!G239</f>
        <v>Сметная стоимость вспомогательных ненормируемых материальных ресурсов, не учтенная в сметной норме, 2%</v>
      </c>
      <c r="C85" s="88" t="s">
        <v>317</v>
      </c>
      <c r="D85" s="92">
        <f>Source!I239</f>
        <v>2</v>
      </c>
    </row>
    <row r="86" spans="1:4" ht="28.5" x14ac:dyDescent="0.2">
      <c r="A86" s="88" t="str">
        <f>Source!E240</f>
        <v>37,3</v>
      </c>
      <c r="B86" s="91" t="str">
        <f>Source!G240</f>
        <v>Блоки зажимов для соединения жил проводов сечением 1,5 мм2, количество пар винтовых клемм 2, на ток 10 А, БЗ26-1,5П10-В/ВУ3-2</v>
      </c>
      <c r="C86" s="88" t="s">
        <v>281</v>
      </c>
      <c r="D86" s="92">
        <f>Source!I240</f>
        <v>0.1</v>
      </c>
    </row>
    <row r="87" spans="1:4" ht="28.5" x14ac:dyDescent="0.2">
      <c r="A87" s="88" t="str">
        <f>Source!E241</f>
        <v>37,4</v>
      </c>
      <c r="B87" s="91" t="str">
        <f>Source!G241</f>
        <v>Блоки зажимов для соединения жил проводов сечением 1,5 мм2, количество пар винтовых клемм 4, на ток 10 А, БЗ26-1,5П10-В/ВУ3-4</v>
      </c>
      <c r="C87" s="88" t="s">
        <v>281</v>
      </c>
      <c r="D87" s="92">
        <f>Source!I241</f>
        <v>0.01</v>
      </c>
    </row>
    <row r="88" spans="1:4" ht="14.25" x14ac:dyDescent="0.2">
      <c r="A88" s="88" t="str">
        <f>Source!E242</f>
        <v>38</v>
      </c>
      <c r="B88" s="91" t="str">
        <f>Source!G242</f>
        <v>Провод в коробах, сечением: до 35 мм2</v>
      </c>
      <c r="C88" s="88" t="s">
        <v>22</v>
      </c>
      <c r="D88" s="92">
        <f>Source!I242</f>
        <v>0.25</v>
      </c>
    </row>
    <row r="89" spans="1:4" ht="14.25" x14ac:dyDescent="0.2">
      <c r="A89" s="88" t="str">
        <f>Source!E243</f>
        <v>38,1</v>
      </c>
      <c r="B89" s="91" t="str">
        <f>Source!G243</f>
        <v>Кабель силовой с медными жилами ВВГнг(A)-LS 3х2,5ок(N, PE)-660</v>
      </c>
      <c r="C89" s="88" t="s">
        <v>381</v>
      </c>
      <c r="D89" s="92">
        <f>Source!I243</f>
        <v>2.5000000000000001E-2</v>
      </c>
    </row>
    <row r="90" spans="1:4" ht="28.5" x14ac:dyDescent="0.2">
      <c r="A90" s="88" t="str">
        <f>Source!E244</f>
        <v>38,2</v>
      </c>
      <c r="B90" s="91" t="str">
        <f>Source!G244</f>
        <v>Сметная стоимость вспомогательных ненормируемых материальных ресурсов, не учтенная в сметной норме, 2%</v>
      </c>
      <c r="C90" s="88" t="s">
        <v>317</v>
      </c>
      <c r="D90" s="92">
        <f>Source!I244</f>
        <v>2</v>
      </c>
    </row>
    <row r="91" spans="1:4" ht="14.25" x14ac:dyDescent="0.2">
      <c r="A91" s="88" t="str">
        <f>Source!E245</f>
        <v>39</v>
      </c>
      <c r="B91" s="91" t="str">
        <f>Source!G245</f>
        <v>Коробка ответвительная на стене</v>
      </c>
      <c r="C91" s="88" t="s">
        <v>203</v>
      </c>
      <c r="D91" s="92">
        <f>Source!I245</f>
        <v>1</v>
      </c>
    </row>
    <row r="92" spans="1:4" ht="28.5" x14ac:dyDescent="0.2">
      <c r="A92" s="88" t="str">
        <f>Source!E246</f>
        <v>39,1</v>
      </c>
      <c r="B92" s="91" t="str">
        <f>Source!G246</f>
        <v>Сметная стоимость вспомогательных ненормируемых материальных ресурсов, не учтенная в сметной норме, 2%</v>
      </c>
      <c r="C92" s="88" t="s">
        <v>317</v>
      </c>
      <c r="D92" s="92">
        <f>Source!I246</f>
        <v>2</v>
      </c>
    </row>
    <row r="93" spans="1:4" ht="14.25" x14ac:dyDescent="0.2">
      <c r="A93" s="88" t="str">
        <f>Source!E247</f>
        <v>39,2</v>
      </c>
      <c r="B93" s="91" t="str">
        <f>Source!G247</f>
        <v>Коробка ответвительная, размеры 100х100х50 мм</v>
      </c>
      <c r="C93" s="88" t="s">
        <v>203</v>
      </c>
      <c r="D93" s="92">
        <f>Source!I247</f>
        <v>1</v>
      </c>
    </row>
    <row r="94" spans="1:4" ht="14.25" x14ac:dyDescent="0.2">
      <c r="A94" s="88" t="str">
        <f>Source!E248</f>
        <v>40</v>
      </c>
      <c r="B94" s="91" t="str">
        <f>Source!G248</f>
        <v>Прибор или аппарат</v>
      </c>
      <c r="C94" s="88" t="s">
        <v>203</v>
      </c>
      <c r="D94" s="92">
        <f>Source!I248</f>
        <v>2</v>
      </c>
    </row>
    <row r="95" spans="1:4" ht="28.5" x14ac:dyDescent="0.2">
      <c r="A95" s="88" t="str">
        <f>Source!E249</f>
        <v>40,1</v>
      </c>
      <c r="B95" s="91" t="str">
        <f>Source!G249</f>
        <v>Сметная стоимость вспомогательных ненормируемых материальных ресурсов, не учтенная в сметной норме, 2%</v>
      </c>
      <c r="C95" s="88" t="s">
        <v>317</v>
      </c>
      <c r="D95" s="92">
        <f>Source!I249</f>
        <v>2</v>
      </c>
    </row>
    <row r="96" spans="1:4" ht="14.25" x14ac:dyDescent="0.2">
      <c r="A96" s="88" t="str">
        <f>Source!E250</f>
        <v>40,2</v>
      </c>
      <c r="B96" s="91" t="str">
        <f>Source!G250</f>
        <v>Выключатель автоматический 1P, 10 А, 6 кА, характеристика C</v>
      </c>
      <c r="C96" s="88" t="s">
        <v>203</v>
      </c>
      <c r="D96" s="92">
        <f>Source!I250</f>
        <v>1</v>
      </c>
    </row>
    <row r="97" spans="1:4" ht="14.25" x14ac:dyDescent="0.2">
      <c r="A97" s="88" t="str">
        <f>Source!E251</f>
        <v>40,3</v>
      </c>
      <c r="B97" s="91" t="str">
        <f>Source!G251</f>
        <v>Выключатель автоматический 1P, 25 А, 6 кА, характеристика C</v>
      </c>
      <c r="C97" s="88" t="s">
        <v>203</v>
      </c>
      <c r="D97" s="92">
        <f>Source!I251</f>
        <v>1</v>
      </c>
    </row>
    <row r="98" spans="1:4" ht="28.5" x14ac:dyDescent="0.2">
      <c r="A98" s="88" t="str">
        <f>Source!E252</f>
        <v>41</v>
      </c>
      <c r="B98" s="91" t="str">
        <f>Source!G252</f>
        <v>Приборы, устанавливаемые на металлоконструкциях, щитах и пультах, масса: до 5 кг</v>
      </c>
      <c r="C98" s="88" t="s">
        <v>203</v>
      </c>
      <c r="D98" s="92">
        <f>Source!I252</f>
        <v>1</v>
      </c>
    </row>
    <row r="99" spans="1:4" ht="28.5" x14ac:dyDescent="0.2">
      <c r="A99" s="88" t="str">
        <f>Source!E253</f>
        <v>41,1</v>
      </c>
      <c r="B99" s="91" t="str">
        <f>Source!G253</f>
        <v>Сметная стоимость вспомогательных ненормируемых материальных ресурсов, не учтенная в сметной норме, 2%</v>
      </c>
      <c r="C99" s="88" t="s">
        <v>317</v>
      </c>
      <c r="D99" s="92">
        <f>Source!I253</f>
        <v>2</v>
      </c>
    </row>
    <row r="100" spans="1:4" ht="14.25" x14ac:dyDescent="0.2">
      <c r="A100" s="88" t="str">
        <f>Source!E254</f>
        <v>41,2</v>
      </c>
      <c r="B100" s="91" t="str">
        <f>Source!G254</f>
        <v>DIN-рейки металлические, оцинкованные, размеры 7,5х35х600 мм</v>
      </c>
      <c r="C100" s="88" t="s">
        <v>281</v>
      </c>
      <c r="D100" s="92">
        <f>Source!I254</f>
        <v>0.01</v>
      </c>
    </row>
    <row r="101" spans="1:4" ht="42.75" x14ac:dyDescent="0.2">
      <c r="A101" s="88" t="str">
        <f>Source!E255</f>
        <v>42</v>
      </c>
      <c r="B101" s="91" t="str">
        <f>Source!G255</f>
        <v>Сверление отверстий в строительных конструкциях из кирпича установками алмазного сверления, диаметр кольцевого алмазного сверла: 30 мм</v>
      </c>
      <c r="C101" s="88" t="s">
        <v>194</v>
      </c>
      <c r="D101" s="92">
        <f>Source!I255</f>
        <v>0.25</v>
      </c>
    </row>
    <row r="102" spans="1:4" ht="14.25" x14ac:dyDescent="0.2">
      <c r="A102" s="88" t="str">
        <f>Source!E256</f>
        <v>42,1</v>
      </c>
      <c r="B102" s="91" t="str">
        <f>Source!G256</f>
        <v>Сверла, буры</v>
      </c>
      <c r="C102" s="88" t="s">
        <v>203</v>
      </c>
      <c r="D102" s="92">
        <f>Source!I256</f>
        <v>1.4999999999999999E-2</v>
      </c>
    </row>
    <row r="103" spans="1:4" ht="16.5" x14ac:dyDescent="0.25">
      <c r="A103" s="133" t="str">
        <f>CONCATENATE("Раздел: ", Source!G318)</f>
        <v>Раздел: Слаботочные работы</v>
      </c>
      <c r="B103" s="133"/>
      <c r="C103" s="133"/>
      <c r="D103" s="133"/>
    </row>
    <row r="104" spans="1:4" ht="28.5" x14ac:dyDescent="0.2">
      <c r="A104" s="88" t="str">
        <f>Source!E322</f>
        <v>43</v>
      </c>
      <c r="B104" s="91" t="str">
        <f>Source!G322</f>
        <v>Розетка штепсельная: неутопленного типа при открытой проводке/в коробе</v>
      </c>
      <c r="C104" s="88" t="s">
        <v>281</v>
      </c>
      <c r="D104" s="92">
        <f>Source!I322</f>
        <v>0.04</v>
      </c>
    </row>
    <row r="105" spans="1:4" ht="28.5" x14ac:dyDescent="0.2">
      <c r="A105" s="88" t="str">
        <f>Source!E323</f>
        <v>43,1</v>
      </c>
      <c r="B105" s="91" t="str">
        <f>Source!G323</f>
        <v>Розетка компьютерная RJ-45 для монтажа в кабель-каналы, 1 модуль, 1,5 А, 150 В, цвет белый, IP20</v>
      </c>
      <c r="C105" s="88" t="s">
        <v>203</v>
      </c>
      <c r="D105" s="92">
        <f>Source!I323</f>
        <v>4</v>
      </c>
    </row>
    <row r="106" spans="1:4" ht="28.5" x14ac:dyDescent="0.2">
      <c r="A106" s="88" t="str">
        <f>Source!E324</f>
        <v>43,2</v>
      </c>
      <c r="B106" s="91" t="str">
        <f>Source!G324</f>
        <v>Сметная стоимость вспомогательных ненормируемых материальных ресурсов, не учтенная в сметной норме, 2%</v>
      </c>
      <c r="C106" s="88" t="s">
        <v>317</v>
      </c>
      <c r="D106" s="92">
        <f>Source!I324</f>
        <v>2</v>
      </c>
    </row>
    <row r="107" spans="1:4" ht="14.25" x14ac:dyDescent="0.2">
      <c r="A107" s="88" t="str">
        <f>Source!E325</f>
        <v>44</v>
      </c>
      <c r="B107" s="91" t="str">
        <f>Source!G325</f>
        <v>Провод в коробах, сечением: до 6 мм2</v>
      </c>
      <c r="C107" s="88" t="s">
        <v>22</v>
      </c>
      <c r="D107" s="92">
        <f>Source!I325</f>
        <v>0.8</v>
      </c>
    </row>
    <row r="108" spans="1:4" ht="14.25" x14ac:dyDescent="0.2">
      <c r="A108" s="88" t="str">
        <f>Source!E326</f>
        <v>44,1</v>
      </c>
      <c r="B108" s="91" t="str">
        <f>Source!G326</f>
        <v>Кабель витая пара F/UTP 2х2х0,52, категория 5e</v>
      </c>
      <c r="C108" s="88" t="s">
        <v>381</v>
      </c>
      <c r="D108" s="92">
        <f>Source!I326</f>
        <v>0.08</v>
      </c>
    </row>
    <row r="109" spans="1:4" ht="28.5" x14ac:dyDescent="0.2">
      <c r="A109" s="87" t="str">
        <f>Source!E327</f>
        <v>44,2</v>
      </c>
      <c r="B109" s="89" t="str">
        <f>Source!G327</f>
        <v>Сметная стоимость вспомогательных ненормируемых материальных ресурсов, не учтенная в сметной норме, 2%</v>
      </c>
      <c r="C109" s="87" t="s">
        <v>317</v>
      </c>
      <c r="D109" s="90">
        <f>Source!I327</f>
        <v>2</v>
      </c>
    </row>
    <row r="112" spans="1:4" ht="15" x14ac:dyDescent="0.25">
      <c r="B112" s="93" t="s">
        <v>1054</v>
      </c>
      <c r="C112" s="93" t="str">
        <f>IF(Source!X12&lt;&gt;"", Source!X12," ")</f>
        <v xml:space="preserve"> </v>
      </c>
      <c r="D112" s="94"/>
    </row>
    <row r="113" spans="2:4" ht="15" x14ac:dyDescent="0.25">
      <c r="B113" s="40"/>
      <c r="C113" s="94"/>
      <c r="D113" s="94"/>
    </row>
    <row r="114" spans="2:4" ht="15" x14ac:dyDescent="0.25">
      <c r="B114" s="93" t="s">
        <v>1055</v>
      </c>
      <c r="C114" s="93" t="str">
        <f>IF(Source!AB12&lt;&gt;"", Source!AB12," ")</f>
        <v xml:space="preserve"> </v>
      </c>
      <c r="D114" s="94"/>
    </row>
  </sheetData>
  <mergeCells count="10">
    <mergeCell ref="A48:D48"/>
    <mergeCell ref="A49:D49"/>
    <mergeCell ref="A54:D54"/>
    <mergeCell ref="A103:D103"/>
    <mergeCell ref="A4:D4"/>
    <mergeCell ref="A10:D10"/>
    <mergeCell ref="A11:D11"/>
    <mergeCell ref="A12:D12"/>
    <mergeCell ref="A25:D25"/>
    <mergeCell ref="A5:D5"/>
  </mergeCells>
  <pageMargins left="0.4" right="0.2" top="0.2" bottom="0.4" header="0.2" footer="0.2"/>
  <pageSetup paperSize="9" scale="87" fitToHeight="0" orientation="portrait" r:id="rId1"/>
  <headerFooter>
    <oddHeader>&amp;L&amp;8</oddHeader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K457"/>
  <sheetViews>
    <sheetView workbookViewId="0">
      <selection activeCell="A453" sqref="A453:AX453"/>
    </sheetView>
  </sheetViews>
  <sheetFormatPr defaultColWidth="9.140625" defaultRowHeight="12.75" x14ac:dyDescent="0.2"/>
  <cols>
    <col min="1" max="256" width="9.140625" customWidth="1"/>
  </cols>
  <sheetData>
    <row r="1" spans="1:133" x14ac:dyDescent="0.2">
      <c r="A1">
        <v>0</v>
      </c>
      <c r="B1" t="s">
        <v>0</v>
      </c>
      <c r="D1" t="s">
        <v>1</v>
      </c>
      <c r="F1">
        <v>0</v>
      </c>
      <c r="G1">
        <v>0</v>
      </c>
      <c r="H1">
        <v>0</v>
      </c>
      <c r="I1" t="s">
        <v>2</v>
      </c>
      <c r="J1" t="s">
        <v>3</v>
      </c>
      <c r="K1">
        <v>1</v>
      </c>
      <c r="L1">
        <v>30299</v>
      </c>
      <c r="M1">
        <v>10</v>
      </c>
      <c r="N1">
        <v>12</v>
      </c>
      <c r="O1">
        <v>0</v>
      </c>
      <c r="P1">
        <v>0</v>
      </c>
      <c r="Q1">
        <v>3</v>
      </c>
    </row>
    <row r="12" spans="1:133" x14ac:dyDescent="0.2">
      <c r="A12" s="1">
        <v>1</v>
      </c>
      <c r="B12" s="1">
        <v>451</v>
      </c>
      <c r="C12" s="1">
        <v>0</v>
      </c>
      <c r="D12" s="1">
        <f>ROW(A389)</f>
        <v>389</v>
      </c>
      <c r="E12" s="1">
        <v>0</v>
      </c>
      <c r="F12" s="1" t="s">
        <v>4</v>
      </c>
      <c r="G12" s="1" t="s">
        <v>5</v>
      </c>
      <c r="H12" s="1" t="s">
        <v>3</v>
      </c>
      <c r="I12" s="1">
        <v>0</v>
      </c>
      <c r="J12" s="1" t="s">
        <v>3</v>
      </c>
      <c r="K12" s="1">
        <v>0</v>
      </c>
      <c r="L12" s="1">
        <v>0</v>
      </c>
      <c r="M12" s="1">
        <v>523</v>
      </c>
      <c r="N12" s="1"/>
      <c r="O12" s="1">
        <v>0</v>
      </c>
      <c r="P12" s="1">
        <v>0</v>
      </c>
      <c r="Q12" s="1">
        <v>7</v>
      </c>
      <c r="R12" s="1">
        <v>0</v>
      </c>
      <c r="S12" s="1"/>
      <c r="T12" s="1">
        <v>4</v>
      </c>
      <c r="U12" s="1" t="s">
        <v>3</v>
      </c>
      <c r="V12" s="1">
        <v>0</v>
      </c>
      <c r="W12" s="1" t="s">
        <v>3</v>
      </c>
      <c r="X12" s="1" t="s">
        <v>3</v>
      </c>
      <c r="Y12" s="1" t="s">
        <v>3</v>
      </c>
      <c r="Z12" s="1" t="s">
        <v>3</v>
      </c>
      <c r="AA12" s="1" t="s">
        <v>3</v>
      </c>
      <c r="AB12" s="1" t="s">
        <v>3</v>
      </c>
      <c r="AC12" s="1" t="s">
        <v>3</v>
      </c>
      <c r="AD12" s="1" t="s">
        <v>3</v>
      </c>
      <c r="AE12" s="1" t="s">
        <v>3</v>
      </c>
      <c r="AF12" s="1" t="s">
        <v>3</v>
      </c>
      <c r="AG12" s="1" t="s">
        <v>3</v>
      </c>
      <c r="AH12" s="1" t="s">
        <v>3</v>
      </c>
      <c r="AI12" s="1" t="s">
        <v>3</v>
      </c>
      <c r="AJ12" s="1" t="s">
        <v>3</v>
      </c>
      <c r="AK12" s="1"/>
      <c r="AL12" s="1" t="s">
        <v>3</v>
      </c>
      <c r="AM12" s="1" t="s">
        <v>3</v>
      </c>
      <c r="AN12" s="1" t="s">
        <v>3</v>
      </c>
      <c r="AO12" s="1"/>
      <c r="AP12" s="1" t="s">
        <v>3</v>
      </c>
      <c r="AQ12" s="1" t="s">
        <v>3</v>
      </c>
      <c r="AR12" s="1" t="s">
        <v>3</v>
      </c>
      <c r="AS12" s="1"/>
      <c r="AT12" s="1"/>
      <c r="AU12" s="1"/>
      <c r="AV12" s="1"/>
      <c r="AW12" s="1"/>
      <c r="AX12" s="1" t="s">
        <v>3</v>
      </c>
      <c r="AY12" s="1" t="s">
        <v>3</v>
      </c>
      <c r="AZ12" s="1" t="s">
        <v>3</v>
      </c>
      <c r="BA12" s="1"/>
      <c r="BB12" s="1">
        <v>0</v>
      </c>
      <c r="BC12" s="1"/>
      <c r="BD12" s="1"/>
      <c r="BE12" s="1"/>
      <c r="BF12" s="1"/>
      <c r="BG12" s="1"/>
      <c r="BH12" s="1" t="s">
        <v>6</v>
      </c>
      <c r="BI12" s="1" t="s">
        <v>7</v>
      </c>
      <c r="BJ12" s="1">
        <v>1</v>
      </c>
      <c r="BK12" s="1">
        <v>1</v>
      </c>
      <c r="BL12" s="1">
        <v>0</v>
      </c>
      <c r="BM12" s="1">
        <v>0</v>
      </c>
      <c r="BN12" s="1">
        <v>1</v>
      </c>
      <c r="BO12" s="1">
        <v>0</v>
      </c>
      <c r="BP12" s="1">
        <v>6</v>
      </c>
      <c r="BQ12" s="1">
        <v>2</v>
      </c>
      <c r="BR12" s="1">
        <v>1</v>
      </c>
      <c r="BS12" s="1">
        <v>1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 t="s">
        <v>8</v>
      </c>
      <c r="BZ12" s="1" t="s">
        <v>9</v>
      </c>
      <c r="CA12" s="1" t="s">
        <v>10</v>
      </c>
      <c r="CB12" s="1" t="s">
        <v>10</v>
      </c>
      <c r="CC12" s="1" t="s">
        <v>10</v>
      </c>
      <c r="CD12" s="1" t="s">
        <v>10</v>
      </c>
      <c r="CE12" s="1" t="s">
        <v>11</v>
      </c>
      <c r="CF12" s="1">
        <v>0</v>
      </c>
      <c r="CG12" s="1">
        <v>0</v>
      </c>
      <c r="CH12" s="1">
        <v>487096328</v>
      </c>
      <c r="CI12" s="1" t="s">
        <v>3</v>
      </c>
      <c r="CJ12" s="1" t="s">
        <v>3</v>
      </c>
      <c r="CK12" s="1">
        <v>17</v>
      </c>
      <c r="CL12" s="1"/>
      <c r="CM12" s="1"/>
      <c r="CN12" s="1"/>
      <c r="CO12" s="1"/>
      <c r="CP12" s="1"/>
      <c r="CQ12" s="1" t="s">
        <v>12</v>
      </c>
      <c r="CR12" s="1" t="s">
        <v>13</v>
      </c>
      <c r="CS12" s="1">
        <v>46073</v>
      </c>
      <c r="CT12" s="1">
        <v>540</v>
      </c>
      <c r="CU12" s="1">
        <v>17</v>
      </c>
      <c r="CV12" s="1" t="s">
        <v>805</v>
      </c>
      <c r="CW12" s="1"/>
      <c r="CX12" s="1"/>
      <c r="CY12" s="1">
        <v>0</v>
      </c>
      <c r="CZ12" s="1" t="s">
        <v>3</v>
      </c>
      <c r="DA12" s="1" t="s">
        <v>3</v>
      </c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>
        <v>0</v>
      </c>
    </row>
    <row r="15" spans="1:133" x14ac:dyDescent="0.2">
      <c r="A15" s="1">
        <v>15</v>
      </c>
      <c r="B15" s="1">
        <v>1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</row>
    <row r="18" spans="1:245" x14ac:dyDescent="0.2">
      <c r="A18" s="2">
        <v>52</v>
      </c>
      <c r="B18" s="2">
        <f t="shared" ref="B18:G18" si="0">B389</f>
        <v>451</v>
      </c>
      <c r="C18" s="2">
        <f t="shared" si="0"/>
        <v>1</v>
      </c>
      <c r="D18" s="2">
        <f t="shared" si="0"/>
        <v>12</v>
      </c>
      <c r="E18" s="2">
        <f t="shared" si="0"/>
        <v>0</v>
      </c>
      <c r="F18" s="2" t="str">
        <f t="shared" si="0"/>
        <v>Новый объект</v>
      </c>
      <c r="G18" s="2" t="str">
        <f t="shared" si="0"/>
        <v>И17 Ремонт кабинета 131</v>
      </c>
      <c r="H18" s="2"/>
      <c r="I18" s="2"/>
      <c r="J18" s="2"/>
      <c r="K18" s="2"/>
      <c r="L18" s="2"/>
      <c r="M18" s="2"/>
      <c r="N18" s="2"/>
      <c r="O18" s="2">
        <f t="shared" ref="O18:AT18" si="1">O389</f>
        <v>218537.66</v>
      </c>
      <c r="P18" s="2">
        <f t="shared" si="1"/>
        <v>117546.42</v>
      </c>
      <c r="Q18" s="2">
        <f t="shared" si="1"/>
        <v>1340.83</v>
      </c>
      <c r="R18" s="2">
        <f t="shared" si="1"/>
        <v>2197.75</v>
      </c>
      <c r="S18" s="2">
        <f t="shared" si="1"/>
        <v>97452.66</v>
      </c>
      <c r="T18" s="2">
        <f t="shared" si="1"/>
        <v>0</v>
      </c>
      <c r="U18" s="2">
        <f t="shared" si="1"/>
        <v>145.89755590000001</v>
      </c>
      <c r="V18" s="2">
        <f t="shared" si="1"/>
        <v>2.9521544</v>
      </c>
      <c r="W18" s="2">
        <f t="shared" si="1"/>
        <v>0</v>
      </c>
      <c r="X18" s="2">
        <f t="shared" si="1"/>
        <v>92085.759999999995</v>
      </c>
      <c r="Y18" s="2">
        <f t="shared" si="1"/>
        <v>45909.66</v>
      </c>
      <c r="Z18" s="2">
        <f t="shared" si="1"/>
        <v>0</v>
      </c>
      <c r="AA18" s="2">
        <f t="shared" si="1"/>
        <v>0</v>
      </c>
      <c r="AB18" s="2">
        <f t="shared" si="1"/>
        <v>0</v>
      </c>
      <c r="AC18" s="2">
        <f t="shared" si="1"/>
        <v>0</v>
      </c>
      <c r="AD18" s="2">
        <f t="shared" si="1"/>
        <v>0</v>
      </c>
      <c r="AE18" s="2">
        <f t="shared" si="1"/>
        <v>0</v>
      </c>
      <c r="AF18" s="2">
        <f t="shared" si="1"/>
        <v>0</v>
      </c>
      <c r="AG18" s="2">
        <f t="shared" si="1"/>
        <v>0</v>
      </c>
      <c r="AH18" s="2">
        <f t="shared" si="1"/>
        <v>0</v>
      </c>
      <c r="AI18" s="2">
        <f t="shared" si="1"/>
        <v>0</v>
      </c>
      <c r="AJ18" s="2">
        <f t="shared" si="1"/>
        <v>0</v>
      </c>
      <c r="AK18" s="2">
        <f t="shared" si="1"/>
        <v>0</v>
      </c>
      <c r="AL18" s="2">
        <f t="shared" si="1"/>
        <v>0</v>
      </c>
      <c r="AM18" s="2">
        <f t="shared" si="1"/>
        <v>0</v>
      </c>
      <c r="AN18" s="2">
        <f t="shared" si="1"/>
        <v>0</v>
      </c>
      <c r="AO18" s="2">
        <f t="shared" si="1"/>
        <v>0</v>
      </c>
      <c r="AP18" s="2">
        <f t="shared" si="1"/>
        <v>2474.6999999999998</v>
      </c>
      <c r="AQ18" s="2">
        <f t="shared" si="1"/>
        <v>0</v>
      </c>
      <c r="AR18" s="2">
        <f t="shared" si="1"/>
        <v>356987.04</v>
      </c>
      <c r="AS18" s="2">
        <f t="shared" si="1"/>
        <v>268614.58</v>
      </c>
      <c r="AT18" s="2">
        <f t="shared" si="1"/>
        <v>85897.76</v>
      </c>
      <c r="AU18" s="2">
        <f t="shared" ref="AU18:BZ18" si="2">AU389</f>
        <v>0</v>
      </c>
      <c r="AV18" s="2">
        <f t="shared" si="2"/>
        <v>117546.42</v>
      </c>
      <c r="AW18" s="2">
        <f t="shared" si="2"/>
        <v>115071.72</v>
      </c>
      <c r="AX18" s="2">
        <f t="shared" si="2"/>
        <v>0</v>
      </c>
      <c r="AY18" s="2">
        <f t="shared" si="2"/>
        <v>115071.72</v>
      </c>
      <c r="AZ18" s="2">
        <f t="shared" si="2"/>
        <v>2474.6999999999998</v>
      </c>
      <c r="BA18" s="2">
        <f t="shared" si="2"/>
        <v>0</v>
      </c>
      <c r="BB18" s="2">
        <f t="shared" si="2"/>
        <v>0</v>
      </c>
      <c r="BC18" s="2">
        <f t="shared" si="2"/>
        <v>0</v>
      </c>
      <c r="BD18" s="2">
        <f t="shared" si="2"/>
        <v>453.96</v>
      </c>
      <c r="BE18" s="2">
        <f t="shared" si="2"/>
        <v>0</v>
      </c>
      <c r="BF18" s="2">
        <f t="shared" si="2"/>
        <v>0</v>
      </c>
      <c r="BG18" s="2">
        <f t="shared" si="2"/>
        <v>0</v>
      </c>
      <c r="BH18" s="2">
        <f t="shared" si="2"/>
        <v>0</v>
      </c>
      <c r="BI18" s="2">
        <f t="shared" si="2"/>
        <v>0</v>
      </c>
      <c r="BJ18" s="2">
        <f t="shared" si="2"/>
        <v>0</v>
      </c>
      <c r="BK18" s="2">
        <f t="shared" si="2"/>
        <v>0</v>
      </c>
      <c r="BL18" s="2">
        <f t="shared" si="2"/>
        <v>0</v>
      </c>
      <c r="BM18" s="2">
        <f t="shared" si="2"/>
        <v>0</v>
      </c>
      <c r="BN18" s="2">
        <f t="shared" si="2"/>
        <v>0</v>
      </c>
      <c r="BO18" s="2">
        <f t="shared" si="2"/>
        <v>0</v>
      </c>
      <c r="BP18" s="2">
        <f t="shared" si="2"/>
        <v>0</v>
      </c>
      <c r="BQ18" s="2">
        <f t="shared" si="2"/>
        <v>0</v>
      </c>
      <c r="BR18" s="2">
        <f t="shared" si="2"/>
        <v>0</v>
      </c>
      <c r="BS18" s="2">
        <f t="shared" si="2"/>
        <v>0</v>
      </c>
      <c r="BT18" s="2">
        <f t="shared" si="2"/>
        <v>0</v>
      </c>
      <c r="BU18" s="2">
        <f t="shared" si="2"/>
        <v>0</v>
      </c>
      <c r="BV18" s="2">
        <f t="shared" si="2"/>
        <v>0</v>
      </c>
      <c r="BW18" s="2">
        <f t="shared" si="2"/>
        <v>0</v>
      </c>
      <c r="BX18" s="2">
        <f t="shared" si="2"/>
        <v>0</v>
      </c>
      <c r="BY18" s="2">
        <f t="shared" si="2"/>
        <v>0</v>
      </c>
      <c r="BZ18" s="2">
        <f t="shared" si="2"/>
        <v>0</v>
      </c>
      <c r="CA18" s="2">
        <f t="shared" ref="CA18:DF18" si="3">CA389</f>
        <v>0</v>
      </c>
      <c r="CB18" s="2">
        <f t="shared" si="3"/>
        <v>0</v>
      </c>
      <c r="CC18" s="2">
        <f t="shared" si="3"/>
        <v>0</v>
      </c>
      <c r="CD18" s="2">
        <f t="shared" si="3"/>
        <v>0</v>
      </c>
      <c r="CE18" s="2">
        <f t="shared" si="3"/>
        <v>0</v>
      </c>
      <c r="CF18" s="2">
        <f t="shared" si="3"/>
        <v>0</v>
      </c>
      <c r="CG18" s="2">
        <f t="shared" si="3"/>
        <v>0</v>
      </c>
      <c r="CH18" s="2">
        <f t="shared" si="3"/>
        <v>0</v>
      </c>
      <c r="CI18" s="2">
        <f t="shared" si="3"/>
        <v>0</v>
      </c>
      <c r="CJ18" s="2">
        <f t="shared" si="3"/>
        <v>0</v>
      </c>
      <c r="CK18" s="2">
        <f t="shared" si="3"/>
        <v>0</v>
      </c>
      <c r="CL18" s="2">
        <f t="shared" si="3"/>
        <v>0</v>
      </c>
      <c r="CM18" s="2">
        <f t="shared" si="3"/>
        <v>0</v>
      </c>
      <c r="CN18" s="2">
        <f t="shared" si="3"/>
        <v>0</v>
      </c>
      <c r="CO18" s="2">
        <f t="shared" si="3"/>
        <v>0</v>
      </c>
      <c r="CP18" s="2">
        <f t="shared" si="3"/>
        <v>0</v>
      </c>
      <c r="CQ18" s="2">
        <f t="shared" si="3"/>
        <v>0</v>
      </c>
      <c r="CR18" s="2">
        <f t="shared" si="3"/>
        <v>0</v>
      </c>
      <c r="CS18" s="2">
        <f t="shared" si="3"/>
        <v>0</v>
      </c>
      <c r="CT18" s="2">
        <f t="shared" si="3"/>
        <v>0</v>
      </c>
      <c r="CU18" s="2">
        <f t="shared" si="3"/>
        <v>0</v>
      </c>
      <c r="CV18" s="2">
        <f t="shared" si="3"/>
        <v>0</v>
      </c>
      <c r="CW18" s="2">
        <f t="shared" si="3"/>
        <v>0</v>
      </c>
      <c r="CX18" s="2">
        <f t="shared" si="3"/>
        <v>0</v>
      </c>
      <c r="CY18" s="2">
        <f t="shared" si="3"/>
        <v>0</v>
      </c>
      <c r="CZ18" s="2">
        <f t="shared" si="3"/>
        <v>0</v>
      </c>
      <c r="DA18" s="2">
        <f t="shared" si="3"/>
        <v>0</v>
      </c>
      <c r="DB18" s="2">
        <f t="shared" si="3"/>
        <v>0</v>
      </c>
      <c r="DC18" s="2">
        <f t="shared" si="3"/>
        <v>0</v>
      </c>
      <c r="DD18" s="2">
        <f t="shared" si="3"/>
        <v>0</v>
      </c>
      <c r="DE18" s="2">
        <f t="shared" si="3"/>
        <v>0</v>
      </c>
      <c r="DF18" s="2">
        <f t="shared" si="3"/>
        <v>0</v>
      </c>
      <c r="DG18" s="3">
        <f t="shared" ref="DG18:EL18" si="4">DG389</f>
        <v>0</v>
      </c>
      <c r="DH18" s="3">
        <f t="shared" si="4"/>
        <v>0</v>
      </c>
      <c r="DI18" s="3">
        <f t="shared" si="4"/>
        <v>0</v>
      </c>
      <c r="DJ18" s="3">
        <f t="shared" si="4"/>
        <v>0</v>
      </c>
      <c r="DK18" s="3">
        <f t="shared" si="4"/>
        <v>0</v>
      </c>
      <c r="DL18" s="3">
        <f t="shared" si="4"/>
        <v>0</v>
      </c>
      <c r="DM18" s="3">
        <f t="shared" si="4"/>
        <v>0</v>
      </c>
      <c r="DN18" s="3">
        <f t="shared" si="4"/>
        <v>0</v>
      </c>
      <c r="DO18" s="3">
        <f t="shared" si="4"/>
        <v>0</v>
      </c>
      <c r="DP18" s="3">
        <f t="shared" si="4"/>
        <v>0</v>
      </c>
      <c r="DQ18" s="3">
        <f t="shared" si="4"/>
        <v>0</v>
      </c>
      <c r="DR18" s="3">
        <f t="shared" si="4"/>
        <v>0</v>
      </c>
      <c r="DS18" s="3">
        <f t="shared" si="4"/>
        <v>0</v>
      </c>
      <c r="DT18" s="3">
        <f t="shared" si="4"/>
        <v>0</v>
      </c>
      <c r="DU18" s="3">
        <f t="shared" si="4"/>
        <v>0</v>
      </c>
      <c r="DV18" s="3">
        <f t="shared" si="4"/>
        <v>0</v>
      </c>
      <c r="DW18" s="3">
        <f t="shared" si="4"/>
        <v>0</v>
      </c>
      <c r="DX18" s="3">
        <f t="shared" si="4"/>
        <v>0</v>
      </c>
      <c r="DY18" s="3">
        <f t="shared" si="4"/>
        <v>0</v>
      </c>
      <c r="DZ18" s="3">
        <f t="shared" si="4"/>
        <v>0</v>
      </c>
      <c r="EA18" s="3">
        <f t="shared" si="4"/>
        <v>0</v>
      </c>
      <c r="EB18" s="3">
        <f t="shared" si="4"/>
        <v>0</v>
      </c>
      <c r="EC18" s="3">
        <f t="shared" si="4"/>
        <v>0</v>
      </c>
      <c r="ED18" s="3">
        <f t="shared" si="4"/>
        <v>0</v>
      </c>
      <c r="EE18" s="3">
        <f t="shared" si="4"/>
        <v>0</v>
      </c>
      <c r="EF18" s="3">
        <f t="shared" si="4"/>
        <v>0</v>
      </c>
      <c r="EG18" s="3">
        <f t="shared" si="4"/>
        <v>0</v>
      </c>
      <c r="EH18" s="3">
        <f t="shared" si="4"/>
        <v>0</v>
      </c>
      <c r="EI18" s="3">
        <f t="shared" si="4"/>
        <v>0</v>
      </c>
      <c r="EJ18" s="3">
        <f t="shared" si="4"/>
        <v>0</v>
      </c>
      <c r="EK18" s="3">
        <f t="shared" si="4"/>
        <v>0</v>
      </c>
      <c r="EL18" s="3">
        <f t="shared" si="4"/>
        <v>0</v>
      </c>
      <c r="EM18" s="3">
        <f t="shared" ref="EM18:FR18" si="5">EM389</f>
        <v>0</v>
      </c>
      <c r="EN18" s="3">
        <f t="shared" si="5"/>
        <v>0</v>
      </c>
      <c r="EO18" s="3">
        <f t="shared" si="5"/>
        <v>0</v>
      </c>
      <c r="EP18" s="3">
        <f t="shared" si="5"/>
        <v>0</v>
      </c>
      <c r="EQ18" s="3">
        <f t="shared" si="5"/>
        <v>0</v>
      </c>
      <c r="ER18" s="3">
        <f t="shared" si="5"/>
        <v>0</v>
      </c>
      <c r="ES18" s="3">
        <f t="shared" si="5"/>
        <v>0</v>
      </c>
      <c r="ET18" s="3">
        <f t="shared" si="5"/>
        <v>0</v>
      </c>
      <c r="EU18" s="3">
        <f t="shared" si="5"/>
        <v>0</v>
      </c>
      <c r="EV18" s="3">
        <f t="shared" si="5"/>
        <v>0</v>
      </c>
      <c r="EW18" s="3">
        <f t="shared" si="5"/>
        <v>0</v>
      </c>
      <c r="EX18" s="3">
        <f t="shared" si="5"/>
        <v>0</v>
      </c>
      <c r="EY18" s="3">
        <f t="shared" si="5"/>
        <v>0</v>
      </c>
      <c r="EZ18" s="3">
        <f t="shared" si="5"/>
        <v>0</v>
      </c>
      <c r="FA18" s="3">
        <f t="shared" si="5"/>
        <v>0</v>
      </c>
      <c r="FB18" s="3">
        <f t="shared" si="5"/>
        <v>0</v>
      </c>
      <c r="FC18" s="3">
        <f t="shared" si="5"/>
        <v>0</v>
      </c>
      <c r="FD18" s="3">
        <f t="shared" si="5"/>
        <v>0</v>
      </c>
      <c r="FE18" s="3">
        <f t="shared" si="5"/>
        <v>0</v>
      </c>
      <c r="FF18" s="3">
        <f t="shared" si="5"/>
        <v>0</v>
      </c>
      <c r="FG18" s="3">
        <f t="shared" si="5"/>
        <v>0</v>
      </c>
      <c r="FH18" s="3">
        <f t="shared" si="5"/>
        <v>0</v>
      </c>
      <c r="FI18" s="3">
        <f t="shared" si="5"/>
        <v>0</v>
      </c>
      <c r="FJ18" s="3">
        <f t="shared" si="5"/>
        <v>0</v>
      </c>
      <c r="FK18" s="3">
        <f t="shared" si="5"/>
        <v>0</v>
      </c>
      <c r="FL18" s="3">
        <f t="shared" si="5"/>
        <v>0</v>
      </c>
      <c r="FM18" s="3">
        <f t="shared" si="5"/>
        <v>0</v>
      </c>
      <c r="FN18" s="3">
        <f t="shared" si="5"/>
        <v>0</v>
      </c>
      <c r="FO18" s="3">
        <f t="shared" si="5"/>
        <v>0</v>
      </c>
      <c r="FP18" s="3">
        <f t="shared" si="5"/>
        <v>0</v>
      </c>
      <c r="FQ18" s="3">
        <f t="shared" si="5"/>
        <v>0</v>
      </c>
      <c r="FR18" s="3">
        <f t="shared" si="5"/>
        <v>0</v>
      </c>
      <c r="FS18" s="3">
        <f t="shared" ref="FS18:GX18" si="6">FS389</f>
        <v>0</v>
      </c>
      <c r="FT18" s="3">
        <f t="shared" si="6"/>
        <v>0</v>
      </c>
      <c r="FU18" s="3">
        <f t="shared" si="6"/>
        <v>0</v>
      </c>
      <c r="FV18" s="3">
        <f t="shared" si="6"/>
        <v>0</v>
      </c>
      <c r="FW18" s="3">
        <f t="shared" si="6"/>
        <v>0</v>
      </c>
      <c r="FX18" s="3">
        <f t="shared" si="6"/>
        <v>0</v>
      </c>
      <c r="FY18" s="3">
        <f t="shared" si="6"/>
        <v>0</v>
      </c>
      <c r="FZ18" s="3">
        <f t="shared" si="6"/>
        <v>0</v>
      </c>
      <c r="GA18" s="3">
        <f t="shared" si="6"/>
        <v>0</v>
      </c>
      <c r="GB18" s="3">
        <f t="shared" si="6"/>
        <v>0</v>
      </c>
      <c r="GC18" s="3">
        <f t="shared" si="6"/>
        <v>0</v>
      </c>
      <c r="GD18" s="3">
        <f t="shared" si="6"/>
        <v>0</v>
      </c>
      <c r="GE18" s="3">
        <f t="shared" si="6"/>
        <v>0</v>
      </c>
      <c r="GF18" s="3">
        <f t="shared" si="6"/>
        <v>0</v>
      </c>
      <c r="GG18" s="3">
        <f t="shared" si="6"/>
        <v>0</v>
      </c>
      <c r="GH18" s="3">
        <f t="shared" si="6"/>
        <v>0</v>
      </c>
      <c r="GI18" s="3">
        <f t="shared" si="6"/>
        <v>0</v>
      </c>
      <c r="GJ18" s="3">
        <f t="shared" si="6"/>
        <v>0</v>
      </c>
      <c r="GK18" s="3">
        <f t="shared" si="6"/>
        <v>0</v>
      </c>
      <c r="GL18" s="3">
        <f t="shared" si="6"/>
        <v>0</v>
      </c>
      <c r="GM18" s="3">
        <f t="shared" si="6"/>
        <v>0</v>
      </c>
      <c r="GN18" s="3">
        <f t="shared" si="6"/>
        <v>0</v>
      </c>
      <c r="GO18" s="3">
        <f t="shared" si="6"/>
        <v>0</v>
      </c>
      <c r="GP18" s="3">
        <f t="shared" si="6"/>
        <v>0</v>
      </c>
      <c r="GQ18" s="3">
        <f t="shared" si="6"/>
        <v>0</v>
      </c>
      <c r="GR18" s="3">
        <f t="shared" si="6"/>
        <v>0</v>
      </c>
      <c r="GS18" s="3">
        <f t="shared" si="6"/>
        <v>0</v>
      </c>
      <c r="GT18" s="3">
        <f t="shared" si="6"/>
        <v>0</v>
      </c>
      <c r="GU18" s="3">
        <f t="shared" si="6"/>
        <v>0</v>
      </c>
      <c r="GV18" s="3">
        <f t="shared" si="6"/>
        <v>0</v>
      </c>
      <c r="GW18" s="3">
        <f t="shared" si="6"/>
        <v>0</v>
      </c>
      <c r="GX18" s="3">
        <f t="shared" si="6"/>
        <v>0</v>
      </c>
    </row>
    <row r="20" spans="1:245" x14ac:dyDescent="0.2">
      <c r="A20" s="1">
        <v>3</v>
      </c>
      <c r="B20" s="1">
        <v>1</v>
      </c>
      <c r="C20" s="1"/>
      <c r="D20" s="1">
        <f>ROW(A359)</f>
        <v>359</v>
      </c>
      <c r="E20" s="1"/>
      <c r="F20" s="1" t="s">
        <v>14</v>
      </c>
      <c r="G20" s="1" t="s">
        <v>14</v>
      </c>
      <c r="H20" s="1" t="s">
        <v>3</v>
      </c>
      <c r="I20" s="1">
        <v>0</v>
      </c>
      <c r="J20" s="1" t="s">
        <v>3</v>
      </c>
      <c r="K20" s="1">
        <v>0</v>
      </c>
      <c r="L20" s="1" t="s">
        <v>14</v>
      </c>
      <c r="M20" s="1" t="s">
        <v>3</v>
      </c>
      <c r="N20" s="1"/>
      <c r="O20" s="1"/>
      <c r="P20" s="1"/>
      <c r="Q20" s="1"/>
      <c r="R20" s="1"/>
      <c r="S20" s="1">
        <v>0</v>
      </c>
      <c r="T20" s="1"/>
      <c r="U20" s="1" t="s">
        <v>3</v>
      </c>
      <c r="V20" s="1">
        <v>0</v>
      </c>
      <c r="W20" s="1"/>
      <c r="X20" s="1"/>
      <c r="Y20" s="1"/>
      <c r="Z20" s="1"/>
      <c r="AA20" s="1"/>
      <c r="AB20" s="1" t="s">
        <v>3</v>
      </c>
      <c r="AC20" s="1" t="s">
        <v>3</v>
      </c>
      <c r="AD20" s="1" t="s">
        <v>3</v>
      </c>
      <c r="AE20" s="1" t="s">
        <v>3</v>
      </c>
      <c r="AF20" s="1" t="s">
        <v>3</v>
      </c>
      <c r="AG20" s="1" t="s">
        <v>3</v>
      </c>
      <c r="AH20" s="1"/>
      <c r="AI20" s="1"/>
      <c r="AJ20" s="1"/>
      <c r="AK20" s="1"/>
      <c r="AL20" s="1"/>
      <c r="AM20" s="1"/>
      <c r="AN20" s="1"/>
      <c r="AO20" s="1"/>
      <c r="AP20" s="1" t="s">
        <v>3</v>
      </c>
      <c r="AQ20" s="1" t="s">
        <v>3</v>
      </c>
      <c r="AR20" s="1" t="s">
        <v>3</v>
      </c>
      <c r="AS20" s="1"/>
      <c r="AT20" s="1"/>
      <c r="AU20" s="1"/>
      <c r="AV20" s="1"/>
      <c r="AW20" s="1"/>
      <c r="AX20" s="1"/>
      <c r="AY20" s="1"/>
      <c r="AZ20" s="1" t="s">
        <v>3</v>
      </c>
      <c r="BA20" s="1"/>
      <c r="BB20" s="1" t="s">
        <v>3</v>
      </c>
      <c r="BC20" s="1" t="s">
        <v>3</v>
      </c>
      <c r="BD20" s="1" t="s">
        <v>3</v>
      </c>
      <c r="BE20" s="1" t="s">
        <v>3</v>
      </c>
      <c r="BF20" s="1" t="s">
        <v>3</v>
      </c>
      <c r="BG20" s="1" t="s">
        <v>3</v>
      </c>
      <c r="BH20" s="1" t="s">
        <v>3</v>
      </c>
      <c r="BI20" s="1" t="s">
        <v>3</v>
      </c>
      <c r="BJ20" s="1" t="s">
        <v>3</v>
      </c>
      <c r="BK20" s="1" t="s">
        <v>3</v>
      </c>
      <c r="BL20" s="1" t="s">
        <v>3</v>
      </c>
      <c r="BM20" s="1" t="s">
        <v>3</v>
      </c>
      <c r="BN20" s="1" t="s">
        <v>3</v>
      </c>
      <c r="BO20" s="1" t="s">
        <v>3</v>
      </c>
      <c r="BP20" s="1" t="s">
        <v>3</v>
      </c>
      <c r="BQ20" s="1"/>
      <c r="BR20" s="1"/>
      <c r="BS20" s="1"/>
      <c r="BT20" s="1"/>
      <c r="BU20" s="1"/>
      <c r="BV20" s="1"/>
      <c r="BW20" s="1"/>
      <c r="BX20" s="1">
        <v>0</v>
      </c>
      <c r="BY20" s="1"/>
      <c r="BZ20" s="1"/>
      <c r="CA20" s="1"/>
      <c r="CB20" s="1"/>
      <c r="CC20" s="1"/>
      <c r="CD20" s="1"/>
      <c r="CE20" s="1"/>
      <c r="CF20" s="1">
        <v>0</v>
      </c>
      <c r="CG20" s="1">
        <v>0</v>
      </c>
      <c r="CH20" s="1"/>
      <c r="CI20" s="1" t="s">
        <v>3</v>
      </c>
      <c r="CJ20" s="1" t="s">
        <v>3</v>
      </c>
      <c r="CK20" t="s">
        <v>3</v>
      </c>
      <c r="CL20" t="s">
        <v>3</v>
      </c>
      <c r="CM20" t="s">
        <v>3</v>
      </c>
      <c r="CN20" t="s">
        <v>3</v>
      </c>
      <c r="CO20" t="s">
        <v>3</v>
      </c>
      <c r="CP20" t="s">
        <v>3</v>
      </c>
      <c r="CQ20" t="s">
        <v>3</v>
      </c>
    </row>
    <row r="22" spans="1:245" x14ac:dyDescent="0.2">
      <c r="A22" s="2">
        <v>52</v>
      </c>
      <c r="B22" s="2">
        <f t="shared" ref="B22:G22" si="7">B359</f>
        <v>1</v>
      </c>
      <c r="C22" s="2">
        <f t="shared" si="7"/>
        <v>3</v>
      </c>
      <c r="D22" s="2">
        <f t="shared" si="7"/>
        <v>20</v>
      </c>
      <c r="E22" s="2">
        <f t="shared" si="7"/>
        <v>0</v>
      </c>
      <c r="F22" s="2" t="str">
        <f t="shared" si="7"/>
        <v>Новая локальная смета</v>
      </c>
      <c r="G22" s="2" t="str">
        <f t="shared" si="7"/>
        <v>Новая локальная смета</v>
      </c>
      <c r="H22" s="2"/>
      <c r="I22" s="2"/>
      <c r="J22" s="2"/>
      <c r="K22" s="2"/>
      <c r="L22" s="2"/>
      <c r="M22" s="2"/>
      <c r="N22" s="2"/>
      <c r="O22" s="2">
        <f t="shared" ref="O22:AT22" si="8">O359</f>
        <v>218537.66</v>
      </c>
      <c r="P22" s="2">
        <f t="shared" si="8"/>
        <v>117546.42</v>
      </c>
      <c r="Q22" s="2">
        <f t="shared" si="8"/>
        <v>1340.83</v>
      </c>
      <c r="R22" s="2">
        <f t="shared" si="8"/>
        <v>2197.75</v>
      </c>
      <c r="S22" s="2">
        <f t="shared" si="8"/>
        <v>97452.66</v>
      </c>
      <c r="T22" s="2">
        <f t="shared" si="8"/>
        <v>0</v>
      </c>
      <c r="U22" s="2">
        <f t="shared" si="8"/>
        <v>145.89755590000001</v>
      </c>
      <c r="V22" s="2">
        <f t="shared" si="8"/>
        <v>2.9521544</v>
      </c>
      <c r="W22" s="2">
        <f t="shared" si="8"/>
        <v>0</v>
      </c>
      <c r="X22" s="2">
        <f t="shared" si="8"/>
        <v>92085.759999999995</v>
      </c>
      <c r="Y22" s="2">
        <f t="shared" si="8"/>
        <v>45909.66</v>
      </c>
      <c r="Z22" s="2">
        <f t="shared" si="8"/>
        <v>0</v>
      </c>
      <c r="AA22" s="2">
        <f t="shared" si="8"/>
        <v>0</v>
      </c>
      <c r="AB22" s="2">
        <f t="shared" si="8"/>
        <v>0</v>
      </c>
      <c r="AC22" s="2">
        <f t="shared" si="8"/>
        <v>0</v>
      </c>
      <c r="AD22" s="2">
        <f t="shared" si="8"/>
        <v>0</v>
      </c>
      <c r="AE22" s="2">
        <f t="shared" si="8"/>
        <v>0</v>
      </c>
      <c r="AF22" s="2">
        <f t="shared" si="8"/>
        <v>0</v>
      </c>
      <c r="AG22" s="2">
        <f t="shared" si="8"/>
        <v>0</v>
      </c>
      <c r="AH22" s="2">
        <f t="shared" si="8"/>
        <v>0</v>
      </c>
      <c r="AI22" s="2">
        <f t="shared" si="8"/>
        <v>0</v>
      </c>
      <c r="AJ22" s="2">
        <f t="shared" si="8"/>
        <v>0</v>
      </c>
      <c r="AK22" s="2">
        <f t="shared" si="8"/>
        <v>0</v>
      </c>
      <c r="AL22" s="2">
        <f t="shared" si="8"/>
        <v>0</v>
      </c>
      <c r="AM22" s="2">
        <f t="shared" si="8"/>
        <v>0</v>
      </c>
      <c r="AN22" s="2">
        <f t="shared" si="8"/>
        <v>0</v>
      </c>
      <c r="AO22" s="2">
        <f t="shared" si="8"/>
        <v>0</v>
      </c>
      <c r="AP22" s="2">
        <f t="shared" si="8"/>
        <v>2474.6999999999998</v>
      </c>
      <c r="AQ22" s="2">
        <f t="shared" si="8"/>
        <v>0</v>
      </c>
      <c r="AR22" s="2">
        <f t="shared" si="8"/>
        <v>356987.04</v>
      </c>
      <c r="AS22" s="2">
        <f t="shared" si="8"/>
        <v>268614.58</v>
      </c>
      <c r="AT22" s="2">
        <f t="shared" si="8"/>
        <v>85897.76</v>
      </c>
      <c r="AU22" s="2">
        <f t="shared" ref="AU22:BZ22" si="9">AU359</f>
        <v>0</v>
      </c>
      <c r="AV22" s="2">
        <f t="shared" si="9"/>
        <v>117546.42</v>
      </c>
      <c r="AW22" s="2">
        <f t="shared" si="9"/>
        <v>115071.72</v>
      </c>
      <c r="AX22" s="2">
        <f t="shared" si="9"/>
        <v>0</v>
      </c>
      <c r="AY22" s="2">
        <f t="shared" si="9"/>
        <v>115071.72</v>
      </c>
      <c r="AZ22" s="2">
        <f t="shared" si="9"/>
        <v>2474.6999999999998</v>
      </c>
      <c r="BA22" s="2">
        <f t="shared" si="9"/>
        <v>0</v>
      </c>
      <c r="BB22" s="2">
        <f t="shared" si="9"/>
        <v>0</v>
      </c>
      <c r="BC22" s="2">
        <f t="shared" si="9"/>
        <v>0</v>
      </c>
      <c r="BD22" s="2">
        <f t="shared" si="9"/>
        <v>453.96</v>
      </c>
      <c r="BE22" s="2">
        <f t="shared" si="9"/>
        <v>0</v>
      </c>
      <c r="BF22" s="2">
        <f t="shared" si="9"/>
        <v>0</v>
      </c>
      <c r="BG22" s="2">
        <f t="shared" si="9"/>
        <v>0</v>
      </c>
      <c r="BH22" s="2">
        <f t="shared" si="9"/>
        <v>0</v>
      </c>
      <c r="BI22" s="2">
        <f t="shared" si="9"/>
        <v>0</v>
      </c>
      <c r="BJ22" s="2">
        <f t="shared" si="9"/>
        <v>0</v>
      </c>
      <c r="BK22" s="2">
        <f t="shared" si="9"/>
        <v>0</v>
      </c>
      <c r="BL22" s="2">
        <f t="shared" si="9"/>
        <v>0</v>
      </c>
      <c r="BM22" s="2">
        <f t="shared" si="9"/>
        <v>0</v>
      </c>
      <c r="BN22" s="2">
        <f t="shared" si="9"/>
        <v>0</v>
      </c>
      <c r="BO22" s="2">
        <f t="shared" si="9"/>
        <v>0</v>
      </c>
      <c r="BP22" s="2">
        <f t="shared" si="9"/>
        <v>0</v>
      </c>
      <c r="BQ22" s="2">
        <f t="shared" si="9"/>
        <v>0</v>
      </c>
      <c r="BR22" s="2">
        <f t="shared" si="9"/>
        <v>0</v>
      </c>
      <c r="BS22" s="2">
        <f t="shared" si="9"/>
        <v>0</v>
      </c>
      <c r="BT22" s="2">
        <f t="shared" si="9"/>
        <v>0</v>
      </c>
      <c r="BU22" s="2">
        <f t="shared" si="9"/>
        <v>0</v>
      </c>
      <c r="BV22" s="2">
        <f t="shared" si="9"/>
        <v>0</v>
      </c>
      <c r="BW22" s="2">
        <f t="shared" si="9"/>
        <v>0</v>
      </c>
      <c r="BX22" s="2">
        <f t="shared" si="9"/>
        <v>0</v>
      </c>
      <c r="BY22" s="2">
        <f t="shared" si="9"/>
        <v>0</v>
      </c>
      <c r="BZ22" s="2">
        <f t="shared" si="9"/>
        <v>0</v>
      </c>
      <c r="CA22" s="2">
        <f t="shared" ref="CA22:DF22" si="10">CA359</f>
        <v>0</v>
      </c>
      <c r="CB22" s="2">
        <f t="shared" si="10"/>
        <v>0</v>
      </c>
      <c r="CC22" s="2">
        <f t="shared" si="10"/>
        <v>0</v>
      </c>
      <c r="CD22" s="2">
        <f t="shared" si="10"/>
        <v>0</v>
      </c>
      <c r="CE22" s="2">
        <f t="shared" si="10"/>
        <v>0</v>
      </c>
      <c r="CF22" s="2">
        <f t="shared" si="10"/>
        <v>0</v>
      </c>
      <c r="CG22" s="2">
        <f t="shared" si="10"/>
        <v>0</v>
      </c>
      <c r="CH22" s="2">
        <f t="shared" si="10"/>
        <v>0</v>
      </c>
      <c r="CI22" s="2">
        <f t="shared" si="10"/>
        <v>0</v>
      </c>
      <c r="CJ22" s="2">
        <f t="shared" si="10"/>
        <v>0</v>
      </c>
      <c r="CK22" s="2">
        <f t="shared" si="10"/>
        <v>0</v>
      </c>
      <c r="CL22" s="2">
        <f t="shared" si="10"/>
        <v>0</v>
      </c>
      <c r="CM22" s="2">
        <f t="shared" si="10"/>
        <v>0</v>
      </c>
      <c r="CN22" s="2">
        <f t="shared" si="10"/>
        <v>0</v>
      </c>
      <c r="CO22" s="2">
        <f t="shared" si="10"/>
        <v>0</v>
      </c>
      <c r="CP22" s="2">
        <f t="shared" si="10"/>
        <v>0</v>
      </c>
      <c r="CQ22" s="2">
        <f t="shared" si="10"/>
        <v>0</v>
      </c>
      <c r="CR22" s="2">
        <f t="shared" si="10"/>
        <v>0</v>
      </c>
      <c r="CS22" s="2">
        <f t="shared" si="10"/>
        <v>0</v>
      </c>
      <c r="CT22" s="2">
        <f t="shared" si="10"/>
        <v>0</v>
      </c>
      <c r="CU22" s="2">
        <f t="shared" si="10"/>
        <v>0</v>
      </c>
      <c r="CV22" s="2">
        <f t="shared" si="10"/>
        <v>0</v>
      </c>
      <c r="CW22" s="2">
        <f t="shared" si="10"/>
        <v>0</v>
      </c>
      <c r="CX22" s="2">
        <f t="shared" si="10"/>
        <v>0</v>
      </c>
      <c r="CY22" s="2">
        <f t="shared" si="10"/>
        <v>0</v>
      </c>
      <c r="CZ22" s="2">
        <f t="shared" si="10"/>
        <v>0</v>
      </c>
      <c r="DA22" s="2">
        <f t="shared" si="10"/>
        <v>0</v>
      </c>
      <c r="DB22" s="2">
        <f t="shared" si="10"/>
        <v>0</v>
      </c>
      <c r="DC22" s="2">
        <f t="shared" si="10"/>
        <v>0</v>
      </c>
      <c r="DD22" s="2">
        <f t="shared" si="10"/>
        <v>0</v>
      </c>
      <c r="DE22" s="2">
        <f t="shared" si="10"/>
        <v>0</v>
      </c>
      <c r="DF22" s="2">
        <f t="shared" si="10"/>
        <v>0</v>
      </c>
      <c r="DG22" s="3">
        <f t="shared" ref="DG22:EL22" si="11">DG359</f>
        <v>0</v>
      </c>
      <c r="DH22" s="3">
        <f t="shared" si="11"/>
        <v>0</v>
      </c>
      <c r="DI22" s="3">
        <f t="shared" si="11"/>
        <v>0</v>
      </c>
      <c r="DJ22" s="3">
        <f t="shared" si="11"/>
        <v>0</v>
      </c>
      <c r="DK22" s="3">
        <f t="shared" si="11"/>
        <v>0</v>
      </c>
      <c r="DL22" s="3">
        <f t="shared" si="11"/>
        <v>0</v>
      </c>
      <c r="DM22" s="3">
        <f t="shared" si="11"/>
        <v>0</v>
      </c>
      <c r="DN22" s="3">
        <f t="shared" si="11"/>
        <v>0</v>
      </c>
      <c r="DO22" s="3">
        <f t="shared" si="11"/>
        <v>0</v>
      </c>
      <c r="DP22" s="3">
        <f t="shared" si="11"/>
        <v>0</v>
      </c>
      <c r="DQ22" s="3">
        <f t="shared" si="11"/>
        <v>0</v>
      </c>
      <c r="DR22" s="3">
        <f t="shared" si="11"/>
        <v>0</v>
      </c>
      <c r="DS22" s="3">
        <f t="shared" si="11"/>
        <v>0</v>
      </c>
      <c r="DT22" s="3">
        <f t="shared" si="11"/>
        <v>0</v>
      </c>
      <c r="DU22" s="3">
        <f t="shared" si="11"/>
        <v>0</v>
      </c>
      <c r="DV22" s="3">
        <f t="shared" si="11"/>
        <v>0</v>
      </c>
      <c r="DW22" s="3">
        <f t="shared" si="11"/>
        <v>0</v>
      </c>
      <c r="DX22" s="3">
        <f t="shared" si="11"/>
        <v>0</v>
      </c>
      <c r="DY22" s="3">
        <f t="shared" si="11"/>
        <v>0</v>
      </c>
      <c r="DZ22" s="3">
        <f t="shared" si="11"/>
        <v>0</v>
      </c>
      <c r="EA22" s="3">
        <f t="shared" si="11"/>
        <v>0</v>
      </c>
      <c r="EB22" s="3">
        <f t="shared" si="11"/>
        <v>0</v>
      </c>
      <c r="EC22" s="3">
        <f t="shared" si="11"/>
        <v>0</v>
      </c>
      <c r="ED22" s="3">
        <f t="shared" si="11"/>
        <v>0</v>
      </c>
      <c r="EE22" s="3">
        <f t="shared" si="11"/>
        <v>0</v>
      </c>
      <c r="EF22" s="3">
        <f t="shared" si="11"/>
        <v>0</v>
      </c>
      <c r="EG22" s="3">
        <f t="shared" si="11"/>
        <v>0</v>
      </c>
      <c r="EH22" s="3">
        <f t="shared" si="11"/>
        <v>0</v>
      </c>
      <c r="EI22" s="3">
        <f t="shared" si="11"/>
        <v>0</v>
      </c>
      <c r="EJ22" s="3">
        <f t="shared" si="11"/>
        <v>0</v>
      </c>
      <c r="EK22" s="3">
        <f t="shared" si="11"/>
        <v>0</v>
      </c>
      <c r="EL22" s="3">
        <f t="shared" si="11"/>
        <v>0</v>
      </c>
      <c r="EM22" s="3">
        <f t="shared" ref="EM22:FR22" si="12">EM359</f>
        <v>0</v>
      </c>
      <c r="EN22" s="3">
        <f t="shared" si="12"/>
        <v>0</v>
      </c>
      <c r="EO22" s="3">
        <f t="shared" si="12"/>
        <v>0</v>
      </c>
      <c r="EP22" s="3">
        <f t="shared" si="12"/>
        <v>0</v>
      </c>
      <c r="EQ22" s="3">
        <f t="shared" si="12"/>
        <v>0</v>
      </c>
      <c r="ER22" s="3">
        <f t="shared" si="12"/>
        <v>0</v>
      </c>
      <c r="ES22" s="3">
        <f t="shared" si="12"/>
        <v>0</v>
      </c>
      <c r="ET22" s="3">
        <f t="shared" si="12"/>
        <v>0</v>
      </c>
      <c r="EU22" s="3">
        <f t="shared" si="12"/>
        <v>0</v>
      </c>
      <c r="EV22" s="3">
        <f t="shared" si="12"/>
        <v>0</v>
      </c>
      <c r="EW22" s="3">
        <f t="shared" si="12"/>
        <v>0</v>
      </c>
      <c r="EX22" s="3">
        <f t="shared" si="12"/>
        <v>0</v>
      </c>
      <c r="EY22" s="3">
        <f t="shared" si="12"/>
        <v>0</v>
      </c>
      <c r="EZ22" s="3">
        <f t="shared" si="12"/>
        <v>0</v>
      </c>
      <c r="FA22" s="3">
        <f t="shared" si="12"/>
        <v>0</v>
      </c>
      <c r="FB22" s="3">
        <f t="shared" si="12"/>
        <v>0</v>
      </c>
      <c r="FC22" s="3">
        <f t="shared" si="12"/>
        <v>0</v>
      </c>
      <c r="FD22" s="3">
        <f t="shared" si="12"/>
        <v>0</v>
      </c>
      <c r="FE22" s="3">
        <f t="shared" si="12"/>
        <v>0</v>
      </c>
      <c r="FF22" s="3">
        <f t="shared" si="12"/>
        <v>0</v>
      </c>
      <c r="FG22" s="3">
        <f t="shared" si="12"/>
        <v>0</v>
      </c>
      <c r="FH22" s="3">
        <f t="shared" si="12"/>
        <v>0</v>
      </c>
      <c r="FI22" s="3">
        <f t="shared" si="12"/>
        <v>0</v>
      </c>
      <c r="FJ22" s="3">
        <f t="shared" si="12"/>
        <v>0</v>
      </c>
      <c r="FK22" s="3">
        <f t="shared" si="12"/>
        <v>0</v>
      </c>
      <c r="FL22" s="3">
        <f t="shared" si="12"/>
        <v>0</v>
      </c>
      <c r="FM22" s="3">
        <f t="shared" si="12"/>
        <v>0</v>
      </c>
      <c r="FN22" s="3">
        <f t="shared" si="12"/>
        <v>0</v>
      </c>
      <c r="FO22" s="3">
        <f t="shared" si="12"/>
        <v>0</v>
      </c>
      <c r="FP22" s="3">
        <f t="shared" si="12"/>
        <v>0</v>
      </c>
      <c r="FQ22" s="3">
        <f t="shared" si="12"/>
        <v>0</v>
      </c>
      <c r="FR22" s="3">
        <f t="shared" si="12"/>
        <v>0</v>
      </c>
      <c r="FS22" s="3">
        <f t="shared" ref="FS22:GX22" si="13">FS359</f>
        <v>0</v>
      </c>
      <c r="FT22" s="3">
        <f t="shared" si="13"/>
        <v>0</v>
      </c>
      <c r="FU22" s="3">
        <f t="shared" si="13"/>
        <v>0</v>
      </c>
      <c r="FV22" s="3">
        <f t="shared" si="13"/>
        <v>0</v>
      </c>
      <c r="FW22" s="3">
        <f t="shared" si="13"/>
        <v>0</v>
      </c>
      <c r="FX22" s="3">
        <f t="shared" si="13"/>
        <v>0</v>
      </c>
      <c r="FY22" s="3">
        <f t="shared" si="13"/>
        <v>0</v>
      </c>
      <c r="FZ22" s="3">
        <f t="shared" si="13"/>
        <v>0</v>
      </c>
      <c r="GA22" s="3">
        <f t="shared" si="13"/>
        <v>0</v>
      </c>
      <c r="GB22" s="3">
        <f t="shared" si="13"/>
        <v>0</v>
      </c>
      <c r="GC22" s="3">
        <f t="shared" si="13"/>
        <v>0</v>
      </c>
      <c r="GD22" s="3">
        <f t="shared" si="13"/>
        <v>0</v>
      </c>
      <c r="GE22" s="3">
        <f t="shared" si="13"/>
        <v>0</v>
      </c>
      <c r="GF22" s="3">
        <f t="shared" si="13"/>
        <v>0</v>
      </c>
      <c r="GG22" s="3">
        <f t="shared" si="13"/>
        <v>0</v>
      </c>
      <c r="GH22" s="3">
        <f t="shared" si="13"/>
        <v>0</v>
      </c>
      <c r="GI22" s="3">
        <f t="shared" si="13"/>
        <v>0</v>
      </c>
      <c r="GJ22" s="3">
        <f t="shared" si="13"/>
        <v>0</v>
      </c>
      <c r="GK22" s="3">
        <f t="shared" si="13"/>
        <v>0</v>
      </c>
      <c r="GL22" s="3">
        <f t="shared" si="13"/>
        <v>0</v>
      </c>
      <c r="GM22" s="3">
        <f t="shared" si="13"/>
        <v>0</v>
      </c>
      <c r="GN22" s="3">
        <f t="shared" si="13"/>
        <v>0</v>
      </c>
      <c r="GO22" s="3">
        <f t="shared" si="13"/>
        <v>0</v>
      </c>
      <c r="GP22" s="3">
        <f t="shared" si="13"/>
        <v>0</v>
      </c>
      <c r="GQ22" s="3">
        <f t="shared" si="13"/>
        <v>0</v>
      </c>
      <c r="GR22" s="3">
        <f t="shared" si="13"/>
        <v>0</v>
      </c>
      <c r="GS22" s="3">
        <f t="shared" si="13"/>
        <v>0</v>
      </c>
      <c r="GT22" s="3">
        <f t="shared" si="13"/>
        <v>0</v>
      </c>
      <c r="GU22" s="3">
        <f t="shared" si="13"/>
        <v>0</v>
      </c>
      <c r="GV22" s="3">
        <f t="shared" si="13"/>
        <v>0</v>
      </c>
      <c r="GW22" s="3">
        <f t="shared" si="13"/>
        <v>0</v>
      </c>
      <c r="GX22" s="3">
        <f t="shared" si="13"/>
        <v>0</v>
      </c>
    </row>
    <row r="24" spans="1:245" x14ac:dyDescent="0.2">
      <c r="A24" s="1">
        <v>4</v>
      </c>
      <c r="B24" s="1">
        <v>1</v>
      </c>
      <c r="C24" s="1"/>
      <c r="D24" s="1">
        <f>ROW(A132)</f>
        <v>132</v>
      </c>
      <c r="E24" s="1"/>
      <c r="F24" s="1" t="s">
        <v>15</v>
      </c>
      <c r="G24" s="1" t="s">
        <v>16</v>
      </c>
      <c r="H24" s="1" t="s">
        <v>3</v>
      </c>
      <c r="I24" s="1">
        <v>0</v>
      </c>
      <c r="J24" s="1"/>
      <c r="K24" s="1">
        <v>0</v>
      </c>
      <c r="L24" s="1"/>
      <c r="M24" s="1" t="s">
        <v>3</v>
      </c>
      <c r="N24" s="1"/>
      <c r="O24" s="1"/>
      <c r="P24" s="1"/>
      <c r="Q24" s="1"/>
      <c r="R24" s="1"/>
      <c r="S24" s="1">
        <v>0</v>
      </c>
      <c r="T24" s="1"/>
      <c r="U24" s="1" t="s">
        <v>3</v>
      </c>
      <c r="V24" s="1">
        <v>0</v>
      </c>
      <c r="W24" s="1"/>
      <c r="X24" s="1"/>
      <c r="Y24" s="1"/>
      <c r="Z24" s="1"/>
      <c r="AA24" s="1"/>
      <c r="AB24" s="1" t="s">
        <v>3</v>
      </c>
      <c r="AC24" s="1" t="s">
        <v>3</v>
      </c>
      <c r="AD24" s="1" t="s">
        <v>3</v>
      </c>
      <c r="AE24" s="1" t="s">
        <v>3</v>
      </c>
      <c r="AF24" s="1" t="s">
        <v>3</v>
      </c>
      <c r="AG24" s="1" t="s">
        <v>3</v>
      </c>
      <c r="AH24" s="1"/>
      <c r="AI24" s="1"/>
      <c r="AJ24" s="1"/>
      <c r="AK24" s="1"/>
      <c r="AL24" s="1"/>
      <c r="AM24" s="1"/>
      <c r="AN24" s="1"/>
      <c r="AO24" s="1"/>
      <c r="AP24" s="1" t="s">
        <v>3</v>
      </c>
      <c r="AQ24" s="1" t="s">
        <v>3</v>
      </c>
      <c r="AR24" s="1" t="s">
        <v>3</v>
      </c>
      <c r="AS24" s="1"/>
      <c r="AT24" s="1"/>
      <c r="AU24" s="1"/>
      <c r="AV24" s="1"/>
      <c r="AW24" s="1"/>
      <c r="AX24" s="1"/>
      <c r="AY24" s="1"/>
      <c r="AZ24" s="1" t="s">
        <v>3</v>
      </c>
      <c r="BA24" s="1"/>
      <c r="BB24" s="1" t="s">
        <v>3</v>
      </c>
      <c r="BC24" s="1" t="s">
        <v>3</v>
      </c>
      <c r="BD24" s="1" t="s">
        <v>3</v>
      </c>
      <c r="BE24" s="1" t="s">
        <v>3</v>
      </c>
      <c r="BF24" s="1" t="s">
        <v>3</v>
      </c>
      <c r="BG24" s="1" t="s">
        <v>3</v>
      </c>
      <c r="BH24" s="1" t="s">
        <v>3</v>
      </c>
      <c r="BI24" s="1" t="s">
        <v>3</v>
      </c>
      <c r="BJ24" s="1" t="s">
        <v>3</v>
      </c>
      <c r="BK24" s="1" t="s">
        <v>3</v>
      </c>
      <c r="BL24" s="1" t="s">
        <v>3</v>
      </c>
      <c r="BM24" s="1" t="s">
        <v>3</v>
      </c>
      <c r="BN24" s="1" t="s">
        <v>3</v>
      </c>
      <c r="BO24" s="1" t="s">
        <v>3</v>
      </c>
      <c r="BP24" s="1" t="s">
        <v>3</v>
      </c>
      <c r="BQ24" s="1"/>
      <c r="BR24" s="1"/>
      <c r="BS24" s="1"/>
      <c r="BT24" s="1"/>
      <c r="BU24" s="1"/>
      <c r="BV24" s="1"/>
      <c r="BW24" s="1"/>
      <c r="BX24" s="1">
        <v>0</v>
      </c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>
        <v>0</v>
      </c>
    </row>
    <row r="26" spans="1:245" x14ac:dyDescent="0.2">
      <c r="A26" s="2">
        <v>52</v>
      </c>
      <c r="B26" s="2">
        <f t="shared" ref="B26:G26" si="14">B132</f>
        <v>1</v>
      </c>
      <c r="C26" s="2">
        <f t="shared" si="14"/>
        <v>4</v>
      </c>
      <c r="D26" s="2">
        <f t="shared" si="14"/>
        <v>24</v>
      </c>
      <c r="E26" s="2">
        <f t="shared" si="14"/>
        <v>0</v>
      </c>
      <c r="F26" s="2" t="str">
        <f t="shared" si="14"/>
        <v>Новый раздел</v>
      </c>
      <c r="G26" s="2" t="str">
        <f t="shared" si="14"/>
        <v>Строительные работы</v>
      </c>
      <c r="H26" s="2"/>
      <c r="I26" s="2"/>
      <c r="J26" s="2"/>
      <c r="K26" s="2"/>
      <c r="L26" s="2"/>
      <c r="M26" s="2"/>
      <c r="N26" s="2"/>
      <c r="O26" s="2">
        <f t="shared" ref="O26:AT26" si="15">O132</f>
        <v>164691.71</v>
      </c>
      <c r="P26" s="2">
        <f t="shared" si="15"/>
        <v>90749.55</v>
      </c>
      <c r="Q26" s="2">
        <f t="shared" si="15"/>
        <v>1254.19</v>
      </c>
      <c r="R26" s="2">
        <f t="shared" si="15"/>
        <v>1710.13</v>
      </c>
      <c r="S26" s="2">
        <f t="shared" si="15"/>
        <v>70977.84</v>
      </c>
      <c r="T26" s="2">
        <f t="shared" si="15"/>
        <v>0</v>
      </c>
      <c r="U26" s="2">
        <f t="shared" si="15"/>
        <v>109.02345740000001</v>
      </c>
      <c r="V26" s="2">
        <f t="shared" si="15"/>
        <v>2.3635978999999998</v>
      </c>
      <c r="W26" s="2">
        <f t="shared" si="15"/>
        <v>0</v>
      </c>
      <c r="X26" s="2">
        <f t="shared" si="15"/>
        <v>66346.45</v>
      </c>
      <c r="Y26" s="2">
        <f t="shared" si="15"/>
        <v>32492.68</v>
      </c>
      <c r="Z26" s="2">
        <f t="shared" si="15"/>
        <v>0</v>
      </c>
      <c r="AA26" s="2">
        <f t="shared" si="15"/>
        <v>0</v>
      </c>
      <c r="AB26" s="2">
        <f t="shared" si="15"/>
        <v>0</v>
      </c>
      <c r="AC26" s="2">
        <f t="shared" si="15"/>
        <v>0</v>
      </c>
      <c r="AD26" s="2">
        <f t="shared" si="15"/>
        <v>0</v>
      </c>
      <c r="AE26" s="2">
        <f t="shared" si="15"/>
        <v>0</v>
      </c>
      <c r="AF26" s="2">
        <f t="shared" si="15"/>
        <v>0</v>
      </c>
      <c r="AG26" s="2">
        <f t="shared" si="15"/>
        <v>0</v>
      </c>
      <c r="AH26" s="2">
        <f t="shared" si="15"/>
        <v>0</v>
      </c>
      <c r="AI26" s="2">
        <f t="shared" si="15"/>
        <v>0</v>
      </c>
      <c r="AJ26" s="2">
        <f t="shared" si="15"/>
        <v>0</v>
      </c>
      <c r="AK26" s="2">
        <f t="shared" si="15"/>
        <v>0</v>
      </c>
      <c r="AL26" s="2">
        <f t="shared" si="15"/>
        <v>0</v>
      </c>
      <c r="AM26" s="2">
        <f t="shared" si="15"/>
        <v>0</v>
      </c>
      <c r="AN26" s="2">
        <f t="shared" si="15"/>
        <v>0</v>
      </c>
      <c r="AO26" s="2">
        <f t="shared" si="15"/>
        <v>0</v>
      </c>
      <c r="AP26" s="2">
        <f t="shared" si="15"/>
        <v>0</v>
      </c>
      <c r="AQ26" s="2">
        <f t="shared" si="15"/>
        <v>0</v>
      </c>
      <c r="AR26" s="2">
        <f t="shared" si="15"/>
        <v>263984.8</v>
      </c>
      <c r="AS26" s="2">
        <f t="shared" si="15"/>
        <v>263984.8</v>
      </c>
      <c r="AT26" s="2">
        <f t="shared" si="15"/>
        <v>0</v>
      </c>
      <c r="AU26" s="2">
        <f t="shared" ref="AU26:BZ26" si="16">AU132</f>
        <v>0</v>
      </c>
      <c r="AV26" s="2">
        <f t="shared" si="16"/>
        <v>90749.55</v>
      </c>
      <c r="AW26" s="2">
        <f t="shared" si="16"/>
        <v>90749.55</v>
      </c>
      <c r="AX26" s="2">
        <f t="shared" si="16"/>
        <v>0</v>
      </c>
      <c r="AY26" s="2">
        <f t="shared" si="16"/>
        <v>90749.55</v>
      </c>
      <c r="AZ26" s="2">
        <f t="shared" si="16"/>
        <v>0</v>
      </c>
      <c r="BA26" s="2">
        <f t="shared" si="16"/>
        <v>0</v>
      </c>
      <c r="BB26" s="2">
        <f t="shared" si="16"/>
        <v>0</v>
      </c>
      <c r="BC26" s="2">
        <f t="shared" si="16"/>
        <v>0</v>
      </c>
      <c r="BD26" s="2">
        <f t="shared" si="16"/>
        <v>453.96</v>
      </c>
      <c r="BE26" s="2">
        <f t="shared" si="16"/>
        <v>0</v>
      </c>
      <c r="BF26" s="2">
        <f t="shared" si="16"/>
        <v>0</v>
      </c>
      <c r="BG26" s="2">
        <f t="shared" si="16"/>
        <v>0</v>
      </c>
      <c r="BH26" s="2">
        <f t="shared" si="16"/>
        <v>0</v>
      </c>
      <c r="BI26" s="2">
        <f t="shared" si="16"/>
        <v>0</v>
      </c>
      <c r="BJ26" s="2">
        <f t="shared" si="16"/>
        <v>0</v>
      </c>
      <c r="BK26" s="2">
        <f t="shared" si="16"/>
        <v>0</v>
      </c>
      <c r="BL26" s="2">
        <f t="shared" si="16"/>
        <v>0</v>
      </c>
      <c r="BM26" s="2">
        <f t="shared" si="16"/>
        <v>0</v>
      </c>
      <c r="BN26" s="2">
        <f t="shared" si="16"/>
        <v>0</v>
      </c>
      <c r="BO26" s="2">
        <f t="shared" si="16"/>
        <v>0</v>
      </c>
      <c r="BP26" s="2">
        <f t="shared" si="16"/>
        <v>0</v>
      </c>
      <c r="BQ26" s="2">
        <f t="shared" si="16"/>
        <v>0</v>
      </c>
      <c r="BR26" s="2">
        <f t="shared" si="16"/>
        <v>0</v>
      </c>
      <c r="BS26" s="2">
        <f t="shared" si="16"/>
        <v>0</v>
      </c>
      <c r="BT26" s="2">
        <f t="shared" si="16"/>
        <v>0</v>
      </c>
      <c r="BU26" s="2">
        <f t="shared" si="16"/>
        <v>0</v>
      </c>
      <c r="BV26" s="2">
        <f t="shared" si="16"/>
        <v>0</v>
      </c>
      <c r="BW26" s="2">
        <f t="shared" si="16"/>
        <v>0</v>
      </c>
      <c r="BX26" s="2">
        <f t="shared" si="16"/>
        <v>0</v>
      </c>
      <c r="BY26" s="2">
        <f t="shared" si="16"/>
        <v>0</v>
      </c>
      <c r="BZ26" s="2">
        <f t="shared" si="16"/>
        <v>0</v>
      </c>
      <c r="CA26" s="2">
        <f t="shared" ref="CA26:DF26" si="17">CA132</f>
        <v>0</v>
      </c>
      <c r="CB26" s="2">
        <f t="shared" si="17"/>
        <v>0</v>
      </c>
      <c r="CC26" s="2">
        <f t="shared" si="17"/>
        <v>0</v>
      </c>
      <c r="CD26" s="2">
        <f t="shared" si="17"/>
        <v>0</v>
      </c>
      <c r="CE26" s="2">
        <f t="shared" si="17"/>
        <v>0</v>
      </c>
      <c r="CF26" s="2">
        <f t="shared" si="17"/>
        <v>0</v>
      </c>
      <c r="CG26" s="2">
        <f t="shared" si="17"/>
        <v>0</v>
      </c>
      <c r="CH26" s="2">
        <f t="shared" si="17"/>
        <v>0</v>
      </c>
      <c r="CI26" s="2">
        <f t="shared" si="17"/>
        <v>0</v>
      </c>
      <c r="CJ26" s="2">
        <f t="shared" si="17"/>
        <v>0</v>
      </c>
      <c r="CK26" s="2">
        <f t="shared" si="17"/>
        <v>0</v>
      </c>
      <c r="CL26" s="2">
        <f t="shared" si="17"/>
        <v>0</v>
      </c>
      <c r="CM26" s="2">
        <f t="shared" si="17"/>
        <v>0</v>
      </c>
      <c r="CN26" s="2">
        <f t="shared" si="17"/>
        <v>0</v>
      </c>
      <c r="CO26" s="2">
        <f t="shared" si="17"/>
        <v>0</v>
      </c>
      <c r="CP26" s="2">
        <f t="shared" si="17"/>
        <v>0</v>
      </c>
      <c r="CQ26" s="2">
        <f t="shared" si="17"/>
        <v>0</v>
      </c>
      <c r="CR26" s="2">
        <f t="shared" si="17"/>
        <v>0</v>
      </c>
      <c r="CS26" s="2">
        <f t="shared" si="17"/>
        <v>0</v>
      </c>
      <c r="CT26" s="2">
        <f t="shared" si="17"/>
        <v>0</v>
      </c>
      <c r="CU26" s="2">
        <f t="shared" si="17"/>
        <v>0</v>
      </c>
      <c r="CV26" s="2">
        <f t="shared" si="17"/>
        <v>0</v>
      </c>
      <c r="CW26" s="2">
        <f t="shared" si="17"/>
        <v>0</v>
      </c>
      <c r="CX26" s="2">
        <f t="shared" si="17"/>
        <v>0</v>
      </c>
      <c r="CY26" s="2">
        <f t="shared" si="17"/>
        <v>0</v>
      </c>
      <c r="CZ26" s="2">
        <f t="shared" si="17"/>
        <v>0</v>
      </c>
      <c r="DA26" s="2">
        <f t="shared" si="17"/>
        <v>0</v>
      </c>
      <c r="DB26" s="2">
        <f t="shared" si="17"/>
        <v>0</v>
      </c>
      <c r="DC26" s="2">
        <f t="shared" si="17"/>
        <v>0</v>
      </c>
      <c r="DD26" s="2">
        <f t="shared" si="17"/>
        <v>0</v>
      </c>
      <c r="DE26" s="2">
        <f t="shared" si="17"/>
        <v>0</v>
      </c>
      <c r="DF26" s="2">
        <f t="shared" si="17"/>
        <v>0</v>
      </c>
      <c r="DG26" s="3">
        <f t="shared" ref="DG26:EL26" si="18">DG132</f>
        <v>0</v>
      </c>
      <c r="DH26" s="3">
        <f t="shared" si="18"/>
        <v>0</v>
      </c>
      <c r="DI26" s="3">
        <f t="shared" si="18"/>
        <v>0</v>
      </c>
      <c r="DJ26" s="3">
        <f t="shared" si="18"/>
        <v>0</v>
      </c>
      <c r="DK26" s="3">
        <f t="shared" si="18"/>
        <v>0</v>
      </c>
      <c r="DL26" s="3">
        <f t="shared" si="18"/>
        <v>0</v>
      </c>
      <c r="DM26" s="3">
        <f t="shared" si="18"/>
        <v>0</v>
      </c>
      <c r="DN26" s="3">
        <f t="shared" si="18"/>
        <v>0</v>
      </c>
      <c r="DO26" s="3">
        <f t="shared" si="18"/>
        <v>0</v>
      </c>
      <c r="DP26" s="3">
        <f t="shared" si="18"/>
        <v>0</v>
      </c>
      <c r="DQ26" s="3">
        <f t="shared" si="18"/>
        <v>0</v>
      </c>
      <c r="DR26" s="3">
        <f t="shared" si="18"/>
        <v>0</v>
      </c>
      <c r="DS26" s="3">
        <f t="shared" si="18"/>
        <v>0</v>
      </c>
      <c r="DT26" s="3">
        <f t="shared" si="18"/>
        <v>0</v>
      </c>
      <c r="DU26" s="3">
        <f t="shared" si="18"/>
        <v>0</v>
      </c>
      <c r="DV26" s="3">
        <f t="shared" si="18"/>
        <v>0</v>
      </c>
      <c r="DW26" s="3">
        <f t="shared" si="18"/>
        <v>0</v>
      </c>
      <c r="DX26" s="3">
        <f t="shared" si="18"/>
        <v>0</v>
      </c>
      <c r="DY26" s="3">
        <f t="shared" si="18"/>
        <v>0</v>
      </c>
      <c r="DZ26" s="3">
        <f t="shared" si="18"/>
        <v>0</v>
      </c>
      <c r="EA26" s="3">
        <f t="shared" si="18"/>
        <v>0</v>
      </c>
      <c r="EB26" s="3">
        <f t="shared" si="18"/>
        <v>0</v>
      </c>
      <c r="EC26" s="3">
        <f t="shared" si="18"/>
        <v>0</v>
      </c>
      <c r="ED26" s="3">
        <f t="shared" si="18"/>
        <v>0</v>
      </c>
      <c r="EE26" s="3">
        <f t="shared" si="18"/>
        <v>0</v>
      </c>
      <c r="EF26" s="3">
        <f t="shared" si="18"/>
        <v>0</v>
      </c>
      <c r="EG26" s="3">
        <f t="shared" si="18"/>
        <v>0</v>
      </c>
      <c r="EH26" s="3">
        <f t="shared" si="18"/>
        <v>0</v>
      </c>
      <c r="EI26" s="3">
        <f t="shared" si="18"/>
        <v>0</v>
      </c>
      <c r="EJ26" s="3">
        <f t="shared" si="18"/>
        <v>0</v>
      </c>
      <c r="EK26" s="3">
        <f t="shared" si="18"/>
        <v>0</v>
      </c>
      <c r="EL26" s="3">
        <f t="shared" si="18"/>
        <v>0</v>
      </c>
      <c r="EM26" s="3">
        <f t="shared" ref="EM26:FR26" si="19">EM132</f>
        <v>0</v>
      </c>
      <c r="EN26" s="3">
        <f t="shared" si="19"/>
        <v>0</v>
      </c>
      <c r="EO26" s="3">
        <f t="shared" si="19"/>
        <v>0</v>
      </c>
      <c r="EP26" s="3">
        <f t="shared" si="19"/>
        <v>0</v>
      </c>
      <c r="EQ26" s="3">
        <f t="shared" si="19"/>
        <v>0</v>
      </c>
      <c r="ER26" s="3">
        <f t="shared" si="19"/>
        <v>0</v>
      </c>
      <c r="ES26" s="3">
        <f t="shared" si="19"/>
        <v>0</v>
      </c>
      <c r="ET26" s="3">
        <f t="shared" si="19"/>
        <v>0</v>
      </c>
      <c r="EU26" s="3">
        <f t="shared" si="19"/>
        <v>0</v>
      </c>
      <c r="EV26" s="3">
        <f t="shared" si="19"/>
        <v>0</v>
      </c>
      <c r="EW26" s="3">
        <f t="shared" si="19"/>
        <v>0</v>
      </c>
      <c r="EX26" s="3">
        <f t="shared" si="19"/>
        <v>0</v>
      </c>
      <c r="EY26" s="3">
        <f t="shared" si="19"/>
        <v>0</v>
      </c>
      <c r="EZ26" s="3">
        <f t="shared" si="19"/>
        <v>0</v>
      </c>
      <c r="FA26" s="3">
        <f t="shared" si="19"/>
        <v>0</v>
      </c>
      <c r="FB26" s="3">
        <f t="shared" si="19"/>
        <v>0</v>
      </c>
      <c r="FC26" s="3">
        <f t="shared" si="19"/>
        <v>0</v>
      </c>
      <c r="FD26" s="3">
        <f t="shared" si="19"/>
        <v>0</v>
      </c>
      <c r="FE26" s="3">
        <f t="shared" si="19"/>
        <v>0</v>
      </c>
      <c r="FF26" s="3">
        <f t="shared" si="19"/>
        <v>0</v>
      </c>
      <c r="FG26" s="3">
        <f t="shared" si="19"/>
        <v>0</v>
      </c>
      <c r="FH26" s="3">
        <f t="shared" si="19"/>
        <v>0</v>
      </c>
      <c r="FI26" s="3">
        <f t="shared" si="19"/>
        <v>0</v>
      </c>
      <c r="FJ26" s="3">
        <f t="shared" si="19"/>
        <v>0</v>
      </c>
      <c r="FK26" s="3">
        <f t="shared" si="19"/>
        <v>0</v>
      </c>
      <c r="FL26" s="3">
        <f t="shared" si="19"/>
        <v>0</v>
      </c>
      <c r="FM26" s="3">
        <f t="shared" si="19"/>
        <v>0</v>
      </c>
      <c r="FN26" s="3">
        <f t="shared" si="19"/>
        <v>0</v>
      </c>
      <c r="FO26" s="3">
        <f t="shared" si="19"/>
        <v>0</v>
      </c>
      <c r="FP26" s="3">
        <f t="shared" si="19"/>
        <v>0</v>
      </c>
      <c r="FQ26" s="3">
        <f t="shared" si="19"/>
        <v>0</v>
      </c>
      <c r="FR26" s="3">
        <f t="shared" si="19"/>
        <v>0</v>
      </c>
      <c r="FS26" s="3">
        <f t="shared" ref="FS26:GX26" si="20">FS132</f>
        <v>0</v>
      </c>
      <c r="FT26" s="3">
        <f t="shared" si="20"/>
        <v>0</v>
      </c>
      <c r="FU26" s="3">
        <f t="shared" si="20"/>
        <v>0</v>
      </c>
      <c r="FV26" s="3">
        <f t="shared" si="20"/>
        <v>0</v>
      </c>
      <c r="FW26" s="3">
        <f t="shared" si="20"/>
        <v>0</v>
      </c>
      <c r="FX26" s="3">
        <f t="shared" si="20"/>
        <v>0</v>
      </c>
      <c r="FY26" s="3">
        <f t="shared" si="20"/>
        <v>0</v>
      </c>
      <c r="FZ26" s="3">
        <f t="shared" si="20"/>
        <v>0</v>
      </c>
      <c r="GA26" s="3">
        <f t="shared" si="20"/>
        <v>0</v>
      </c>
      <c r="GB26" s="3">
        <f t="shared" si="20"/>
        <v>0</v>
      </c>
      <c r="GC26" s="3">
        <f t="shared" si="20"/>
        <v>0</v>
      </c>
      <c r="GD26" s="3">
        <f t="shared" si="20"/>
        <v>0</v>
      </c>
      <c r="GE26" s="3">
        <f t="shared" si="20"/>
        <v>0</v>
      </c>
      <c r="GF26" s="3">
        <f t="shared" si="20"/>
        <v>0</v>
      </c>
      <c r="GG26" s="3">
        <f t="shared" si="20"/>
        <v>0</v>
      </c>
      <c r="GH26" s="3">
        <f t="shared" si="20"/>
        <v>0</v>
      </c>
      <c r="GI26" s="3">
        <f t="shared" si="20"/>
        <v>0</v>
      </c>
      <c r="GJ26" s="3">
        <f t="shared" si="20"/>
        <v>0</v>
      </c>
      <c r="GK26" s="3">
        <f t="shared" si="20"/>
        <v>0</v>
      </c>
      <c r="GL26" s="3">
        <f t="shared" si="20"/>
        <v>0</v>
      </c>
      <c r="GM26" s="3">
        <f t="shared" si="20"/>
        <v>0</v>
      </c>
      <c r="GN26" s="3">
        <f t="shared" si="20"/>
        <v>0</v>
      </c>
      <c r="GO26" s="3">
        <f t="shared" si="20"/>
        <v>0</v>
      </c>
      <c r="GP26" s="3">
        <f t="shared" si="20"/>
        <v>0</v>
      </c>
      <c r="GQ26" s="3">
        <f t="shared" si="20"/>
        <v>0</v>
      </c>
      <c r="GR26" s="3">
        <f t="shared" si="20"/>
        <v>0</v>
      </c>
      <c r="GS26" s="3">
        <f t="shared" si="20"/>
        <v>0</v>
      </c>
      <c r="GT26" s="3">
        <f t="shared" si="20"/>
        <v>0</v>
      </c>
      <c r="GU26" s="3">
        <f t="shared" si="20"/>
        <v>0</v>
      </c>
      <c r="GV26" s="3">
        <f t="shared" si="20"/>
        <v>0</v>
      </c>
      <c r="GW26" s="3">
        <f t="shared" si="20"/>
        <v>0</v>
      </c>
      <c r="GX26" s="3">
        <f t="shared" si="20"/>
        <v>0</v>
      </c>
    </row>
    <row r="28" spans="1:245" x14ac:dyDescent="0.2">
      <c r="A28" s="1">
        <v>5</v>
      </c>
      <c r="B28" s="1">
        <v>1</v>
      </c>
      <c r="C28" s="1"/>
      <c r="D28" s="1">
        <f>ROW(A45)</f>
        <v>45</v>
      </c>
      <c r="E28" s="1"/>
      <c r="F28" s="1" t="s">
        <v>17</v>
      </c>
      <c r="G28" s="1" t="s">
        <v>18</v>
      </c>
      <c r="H28" s="1" t="s">
        <v>3</v>
      </c>
      <c r="I28" s="1">
        <v>0</v>
      </c>
      <c r="J28" s="1"/>
      <c r="K28" s="1">
        <v>0</v>
      </c>
      <c r="L28" s="1"/>
      <c r="M28" s="1" t="s">
        <v>3</v>
      </c>
      <c r="N28" s="1"/>
      <c r="O28" s="1"/>
      <c r="P28" s="1"/>
      <c r="Q28" s="1"/>
      <c r="R28" s="1"/>
      <c r="S28" s="1">
        <v>0</v>
      </c>
      <c r="T28" s="1"/>
      <c r="U28" s="1" t="s">
        <v>3</v>
      </c>
      <c r="V28" s="1">
        <v>0</v>
      </c>
      <c r="W28" s="1"/>
      <c r="X28" s="1"/>
      <c r="Y28" s="1"/>
      <c r="Z28" s="1"/>
      <c r="AA28" s="1"/>
      <c r="AB28" s="1" t="s">
        <v>3</v>
      </c>
      <c r="AC28" s="1" t="s">
        <v>3</v>
      </c>
      <c r="AD28" s="1" t="s">
        <v>3</v>
      </c>
      <c r="AE28" s="1" t="s">
        <v>3</v>
      </c>
      <c r="AF28" s="1" t="s">
        <v>3</v>
      </c>
      <c r="AG28" s="1" t="s">
        <v>3</v>
      </c>
      <c r="AH28" s="1"/>
      <c r="AI28" s="1"/>
      <c r="AJ28" s="1"/>
      <c r="AK28" s="1"/>
      <c r="AL28" s="1"/>
      <c r="AM28" s="1"/>
      <c r="AN28" s="1"/>
      <c r="AO28" s="1"/>
      <c r="AP28" s="1" t="s">
        <v>3</v>
      </c>
      <c r="AQ28" s="1" t="s">
        <v>3</v>
      </c>
      <c r="AR28" s="1" t="s">
        <v>3</v>
      </c>
      <c r="AS28" s="1"/>
      <c r="AT28" s="1"/>
      <c r="AU28" s="1"/>
      <c r="AV28" s="1"/>
      <c r="AW28" s="1"/>
      <c r="AX28" s="1"/>
      <c r="AY28" s="1"/>
      <c r="AZ28" s="1" t="s">
        <v>3</v>
      </c>
      <c r="BA28" s="1"/>
      <c r="BB28" s="1" t="s">
        <v>3</v>
      </c>
      <c r="BC28" s="1" t="s">
        <v>3</v>
      </c>
      <c r="BD28" s="1" t="s">
        <v>3</v>
      </c>
      <c r="BE28" s="1" t="s">
        <v>3</v>
      </c>
      <c r="BF28" s="1" t="s">
        <v>3</v>
      </c>
      <c r="BG28" s="1" t="s">
        <v>3</v>
      </c>
      <c r="BH28" s="1" t="s">
        <v>3</v>
      </c>
      <c r="BI28" s="1" t="s">
        <v>3</v>
      </c>
      <c r="BJ28" s="1" t="s">
        <v>3</v>
      </c>
      <c r="BK28" s="1" t="s">
        <v>3</v>
      </c>
      <c r="BL28" s="1" t="s">
        <v>3</v>
      </c>
      <c r="BM28" s="1" t="s">
        <v>3</v>
      </c>
      <c r="BN28" s="1" t="s">
        <v>3</v>
      </c>
      <c r="BO28" s="1" t="s">
        <v>3</v>
      </c>
      <c r="BP28" s="1" t="s">
        <v>3</v>
      </c>
      <c r="BQ28" s="1"/>
      <c r="BR28" s="1"/>
      <c r="BS28" s="1"/>
      <c r="BT28" s="1"/>
      <c r="BU28" s="1"/>
      <c r="BV28" s="1"/>
      <c r="BW28" s="1"/>
      <c r="BX28" s="1">
        <v>0</v>
      </c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>
        <v>0</v>
      </c>
    </row>
    <row r="30" spans="1:245" x14ac:dyDescent="0.2">
      <c r="A30" s="2">
        <v>52</v>
      </c>
      <c r="B30" s="2">
        <f t="shared" ref="B30:G30" si="21">B45</f>
        <v>1</v>
      </c>
      <c r="C30" s="2">
        <f t="shared" si="21"/>
        <v>5</v>
      </c>
      <c r="D30" s="2">
        <f t="shared" si="21"/>
        <v>28</v>
      </c>
      <c r="E30" s="2">
        <f t="shared" si="21"/>
        <v>0</v>
      </c>
      <c r="F30" s="2" t="str">
        <f t="shared" si="21"/>
        <v>Новый подраздел</v>
      </c>
      <c r="G30" s="2" t="str">
        <f t="shared" si="21"/>
        <v>Демонтажные работы</v>
      </c>
      <c r="H30" s="2"/>
      <c r="I30" s="2"/>
      <c r="J30" s="2"/>
      <c r="K30" s="2"/>
      <c r="L30" s="2"/>
      <c r="M30" s="2"/>
      <c r="N30" s="2"/>
      <c r="O30" s="2">
        <f t="shared" ref="O30:AT30" si="22">O45</f>
        <v>14426.46</v>
      </c>
      <c r="P30" s="2">
        <f t="shared" si="22"/>
        <v>130.44</v>
      </c>
      <c r="Q30" s="2">
        <f t="shared" si="22"/>
        <v>9.7100000000000009</v>
      </c>
      <c r="R30" s="2">
        <f t="shared" si="22"/>
        <v>104.46</v>
      </c>
      <c r="S30" s="2">
        <f t="shared" si="22"/>
        <v>14181.85</v>
      </c>
      <c r="T30" s="2">
        <f t="shared" si="22"/>
        <v>0</v>
      </c>
      <c r="U30" s="2">
        <f t="shared" si="22"/>
        <v>23.395548400000003</v>
      </c>
      <c r="V30" s="2">
        <f t="shared" si="22"/>
        <v>0.1628328</v>
      </c>
      <c r="W30" s="2">
        <f t="shared" si="22"/>
        <v>0</v>
      </c>
      <c r="X30" s="2">
        <f t="shared" si="22"/>
        <v>12890.41</v>
      </c>
      <c r="Y30" s="2">
        <f t="shared" si="22"/>
        <v>6681.43</v>
      </c>
      <c r="Z30" s="2">
        <f t="shared" si="22"/>
        <v>0</v>
      </c>
      <c r="AA30" s="2">
        <f t="shared" si="22"/>
        <v>0</v>
      </c>
      <c r="AB30" s="2">
        <f t="shared" si="22"/>
        <v>14426.46</v>
      </c>
      <c r="AC30" s="2">
        <f t="shared" si="22"/>
        <v>130.44</v>
      </c>
      <c r="AD30" s="2">
        <f t="shared" si="22"/>
        <v>9.7100000000000009</v>
      </c>
      <c r="AE30" s="2">
        <f t="shared" si="22"/>
        <v>104.46</v>
      </c>
      <c r="AF30" s="2">
        <f t="shared" si="22"/>
        <v>14181.85</v>
      </c>
      <c r="AG30" s="2">
        <f t="shared" si="22"/>
        <v>0</v>
      </c>
      <c r="AH30" s="2">
        <f t="shared" si="22"/>
        <v>23.395548400000003</v>
      </c>
      <c r="AI30" s="2">
        <f t="shared" si="22"/>
        <v>0.1628328</v>
      </c>
      <c r="AJ30" s="2">
        <f t="shared" si="22"/>
        <v>0</v>
      </c>
      <c r="AK30" s="2">
        <f t="shared" si="22"/>
        <v>12890.41</v>
      </c>
      <c r="AL30" s="2">
        <f t="shared" si="22"/>
        <v>6681.43</v>
      </c>
      <c r="AM30" s="2">
        <f t="shared" si="22"/>
        <v>0</v>
      </c>
      <c r="AN30" s="2">
        <f t="shared" si="22"/>
        <v>0</v>
      </c>
      <c r="AO30" s="2">
        <f t="shared" si="22"/>
        <v>0</v>
      </c>
      <c r="AP30" s="2">
        <f t="shared" si="22"/>
        <v>0</v>
      </c>
      <c r="AQ30" s="2">
        <f t="shared" si="22"/>
        <v>0</v>
      </c>
      <c r="AR30" s="2">
        <f t="shared" si="22"/>
        <v>33998.300000000003</v>
      </c>
      <c r="AS30" s="2">
        <f t="shared" si="22"/>
        <v>33998.300000000003</v>
      </c>
      <c r="AT30" s="2">
        <f t="shared" si="22"/>
        <v>0</v>
      </c>
      <c r="AU30" s="2">
        <f t="shared" ref="AU30:BZ30" si="23">AU45</f>
        <v>0</v>
      </c>
      <c r="AV30" s="2">
        <f t="shared" si="23"/>
        <v>130.44</v>
      </c>
      <c r="AW30" s="2">
        <f t="shared" si="23"/>
        <v>130.44</v>
      </c>
      <c r="AX30" s="2">
        <f t="shared" si="23"/>
        <v>0</v>
      </c>
      <c r="AY30" s="2">
        <f t="shared" si="23"/>
        <v>130.44</v>
      </c>
      <c r="AZ30" s="2">
        <f t="shared" si="23"/>
        <v>0</v>
      </c>
      <c r="BA30" s="2">
        <f t="shared" si="23"/>
        <v>0</v>
      </c>
      <c r="BB30" s="2">
        <f t="shared" si="23"/>
        <v>0</v>
      </c>
      <c r="BC30" s="2">
        <f t="shared" si="23"/>
        <v>0</v>
      </c>
      <c r="BD30" s="2">
        <f t="shared" si="23"/>
        <v>0</v>
      </c>
      <c r="BE30" s="2">
        <f t="shared" si="23"/>
        <v>0</v>
      </c>
      <c r="BF30" s="2">
        <f t="shared" si="23"/>
        <v>0</v>
      </c>
      <c r="BG30" s="2">
        <f t="shared" si="23"/>
        <v>0</v>
      </c>
      <c r="BH30" s="2">
        <f t="shared" si="23"/>
        <v>0</v>
      </c>
      <c r="BI30" s="2">
        <f t="shared" si="23"/>
        <v>0</v>
      </c>
      <c r="BJ30" s="2">
        <f t="shared" si="23"/>
        <v>0</v>
      </c>
      <c r="BK30" s="2">
        <f t="shared" si="23"/>
        <v>0</v>
      </c>
      <c r="BL30" s="2">
        <f t="shared" si="23"/>
        <v>0</v>
      </c>
      <c r="BM30" s="2">
        <f t="shared" si="23"/>
        <v>0</v>
      </c>
      <c r="BN30" s="2">
        <f t="shared" si="23"/>
        <v>0</v>
      </c>
      <c r="BO30" s="2">
        <f t="shared" si="23"/>
        <v>0</v>
      </c>
      <c r="BP30" s="2">
        <f t="shared" si="23"/>
        <v>0</v>
      </c>
      <c r="BQ30" s="2">
        <f t="shared" si="23"/>
        <v>0</v>
      </c>
      <c r="BR30" s="2">
        <f t="shared" si="23"/>
        <v>0</v>
      </c>
      <c r="BS30" s="2">
        <f t="shared" si="23"/>
        <v>0</v>
      </c>
      <c r="BT30" s="2">
        <f t="shared" si="23"/>
        <v>0</v>
      </c>
      <c r="BU30" s="2">
        <f t="shared" si="23"/>
        <v>0</v>
      </c>
      <c r="BV30" s="2">
        <f t="shared" si="23"/>
        <v>0</v>
      </c>
      <c r="BW30" s="2">
        <f t="shared" si="23"/>
        <v>0</v>
      </c>
      <c r="BX30" s="2">
        <f t="shared" si="23"/>
        <v>0</v>
      </c>
      <c r="BY30" s="2">
        <f t="shared" si="23"/>
        <v>0</v>
      </c>
      <c r="BZ30" s="2">
        <f t="shared" si="23"/>
        <v>0</v>
      </c>
      <c r="CA30" s="2">
        <f t="shared" ref="CA30:DF30" si="24">CA45</f>
        <v>33998.300000000003</v>
      </c>
      <c r="CB30" s="2">
        <f t="shared" si="24"/>
        <v>33998.300000000003</v>
      </c>
      <c r="CC30" s="2">
        <f t="shared" si="24"/>
        <v>0</v>
      </c>
      <c r="CD30" s="2">
        <f t="shared" si="24"/>
        <v>0</v>
      </c>
      <c r="CE30" s="2">
        <f t="shared" si="24"/>
        <v>130.44</v>
      </c>
      <c r="CF30" s="2">
        <f t="shared" si="24"/>
        <v>130.44</v>
      </c>
      <c r="CG30" s="2">
        <f t="shared" si="24"/>
        <v>0</v>
      </c>
      <c r="CH30" s="2">
        <f t="shared" si="24"/>
        <v>130.44</v>
      </c>
      <c r="CI30" s="2">
        <f t="shared" si="24"/>
        <v>0</v>
      </c>
      <c r="CJ30" s="2">
        <f t="shared" si="24"/>
        <v>0</v>
      </c>
      <c r="CK30" s="2">
        <f t="shared" si="24"/>
        <v>0</v>
      </c>
      <c r="CL30" s="2">
        <f t="shared" si="24"/>
        <v>0</v>
      </c>
      <c r="CM30" s="2">
        <f t="shared" si="24"/>
        <v>0</v>
      </c>
      <c r="CN30" s="2">
        <f t="shared" si="24"/>
        <v>0</v>
      </c>
      <c r="CO30" s="2">
        <f t="shared" si="24"/>
        <v>0</v>
      </c>
      <c r="CP30" s="2">
        <f t="shared" si="24"/>
        <v>0</v>
      </c>
      <c r="CQ30" s="2">
        <f t="shared" si="24"/>
        <v>0</v>
      </c>
      <c r="CR30" s="2">
        <f t="shared" si="24"/>
        <v>0</v>
      </c>
      <c r="CS30" s="2">
        <f t="shared" si="24"/>
        <v>0</v>
      </c>
      <c r="CT30" s="2">
        <f t="shared" si="24"/>
        <v>0</v>
      </c>
      <c r="CU30" s="2">
        <f t="shared" si="24"/>
        <v>0</v>
      </c>
      <c r="CV30" s="2">
        <f t="shared" si="24"/>
        <v>0</v>
      </c>
      <c r="CW30" s="2">
        <f t="shared" si="24"/>
        <v>0</v>
      </c>
      <c r="CX30" s="2">
        <f t="shared" si="24"/>
        <v>0</v>
      </c>
      <c r="CY30" s="2">
        <f t="shared" si="24"/>
        <v>0</v>
      </c>
      <c r="CZ30" s="2">
        <f t="shared" si="24"/>
        <v>0</v>
      </c>
      <c r="DA30" s="2">
        <f t="shared" si="24"/>
        <v>0</v>
      </c>
      <c r="DB30" s="2">
        <f t="shared" si="24"/>
        <v>0</v>
      </c>
      <c r="DC30" s="2">
        <f t="shared" si="24"/>
        <v>0</v>
      </c>
      <c r="DD30" s="2">
        <f t="shared" si="24"/>
        <v>0</v>
      </c>
      <c r="DE30" s="2">
        <f t="shared" si="24"/>
        <v>0</v>
      </c>
      <c r="DF30" s="2">
        <f t="shared" si="24"/>
        <v>0</v>
      </c>
      <c r="DG30" s="3">
        <f t="shared" ref="DG30:EL30" si="25">DG45</f>
        <v>0</v>
      </c>
      <c r="DH30" s="3">
        <f t="shared" si="25"/>
        <v>0</v>
      </c>
      <c r="DI30" s="3">
        <f t="shared" si="25"/>
        <v>0</v>
      </c>
      <c r="DJ30" s="3">
        <f t="shared" si="25"/>
        <v>0</v>
      </c>
      <c r="DK30" s="3">
        <f t="shared" si="25"/>
        <v>0</v>
      </c>
      <c r="DL30" s="3">
        <f t="shared" si="25"/>
        <v>0</v>
      </c>
      <c r="DM30" s="3">
        <f t="shared" si="25"/>
        <v>0</v>
      </c>
      <c r="DN30" s="3">
        <f t="shared" si="25"/>
        <v>0</v>
      </c>
      <c r="DO30" s="3">
        <f t="shared" si="25"/>
        <v>0</v>
      </c>
      <c r="DP30" s="3">
        <f t="shared" si="25"/>
        <v>0</v>
      </c>
      <c r="DQ30" s="3">
        <f t="shared" si="25"/>
        <v>0</v>
      </c>
      <c r="DR30" s="3">
        <f t="shared" si="25"/>
        <v>0</v>
      </c>
      <c r="DS30" s="3">
        <f t="shared" si="25"/>
        <v>0</v>
      </c>
      <c r="DT30" s="3">
        <f t="shared" si="25"/>
        <v>0</v>
      </c>
      <c r="DU30" s="3">
        <f t="shared" si="25"/>
        <v>0</v>
      </c>
      <c r="DV30" s="3">
        <f t="shared" si="25"/>
        <v>0</v>
      </c>
      <c r="DW30" s="3">
        <f t="shared" si="25"/>
        <v>0</v>
      </c>
      <c r="DX30" s="3">
        <f t="shared" si="25"/>
        <v>0</v>
      </c>
      <c r="DY30" s="3">
        <f t="shared" si="25"/>
        <v>0</v>
      </c>
      <c r="DZ30" s="3">
        <f t="shared" si="25"/>
        <v>0</v>
      </c>
      <c r="EA30" s="3">
        <f t="shared" si="25"/>
        <v>0</v>
      </c>
      <c r="EB30" s="3">
        <f t="shared" si="25"/>
        <v>0</v>
      </c>
      <c r="EC30" s="3">
        <f t="shared" si="25"/>
        <v>0</v>
      </c>
      <c r="ED30" s="3">
        <f t="shared" si="25"/>
        <v>0</v>
      </c>
      <c r="EE30" s="3">
        <f t="shared" si="25"/>
        <v>0</v>
      </c>
      <c r="EF30" s="3">
        <f t="shared" si="25"/>
        <v>0</v>
      </c>
      <c r="EG30" s="3">
        <f t="shared" si="25"/>
        <v>0</v>
      </c>
      <c r="EH30" s="3">
        <f t="shared" si="25"/>
        <v>0</v>
      </c>
      <c r="EI30" s="3">
        <f t="shared" si="25"/>
        <v>0</v>
      </c>
      <c r="EJ30" s="3">
        <f t="shared" si="25"/>
        <v>0</v>
      </c>
      <c r="EK30" s="3">
        <f t="shared" si="25"/>
        <v>0</v>
      </c>
      <c r="EL30" s="3">
        <f t="shared" si="25"/>
        <v>0</v>
      </c>
      <c r="EM30" s="3">
        <f t="shared" ref="EM30:FR30" si="26">EM45</f>
        <v>0</v>
      </c>
      <c r="EN30" s="3">
        <f t="shared" si="26"/>
        <v>0</v>
      </c>
      <c r="EO30" s="3">
        <f t="shared" si="26"/>
        <v>0</v>
      </c>
      <c r="EP30" s="3">
        <f t="shared" si="26"/>
        <v>0</v>
      </c>
      <c r="EQ30" s="3">
        <f t="shared" si="26"/>
        <v>0</v>
      </c>
      <c r="ER30" s="3">
        <f t="shared" si="26"/>
        <v>0</v>
      </c>
      <c r="ES30" s="3">
        <f t="shared" si="26"/>
        <v>0</v>
      </c>
      <c r="ET30" s="3">
        <f t="shared" si="26"/>
        <v>0</v>
      </c>
      <c r="EU30" s="3">
        <f t="shared" si="26"/>
        <v>0</v>
      </c>
      <c r="EV30" s="3">
        <f t="shared" si="26"/>
        <v>0</v>
      </c>
      <c r="EW30" s="3">
        <f t="shared" si="26"/>
        <v>0</v>
      </c>
      <c r="EX30" s="3">
        <f t="shared" si="26"/>
        <v>0</v>
      </c>
      <c r="EY30" s="3">
        <f t="shared" si="26"/>
        <v>0</v>
      </c>
      <c r="EZ30" s="3">
        <f t="shared" si="26"/>
        <v>0</v>
      </c>
      <c r="FA30" s="3">
        <f t="shared" si="26"/>
        <v>0</v>
      </c>
      <c r="FB30" s="3">
        <f t="shared" si="26"/>
        <v>0</v>
      </c>
      <c r="FC30" s="3">
        <f t="shared" si="26"/>
        <v>0</v>
      </c>
      <c r="FD30" s="3">
        <f t="shared" si="26"/>
        <v>0</v>
      </c>
      <c r="FE30" s="3">
        <f t="shared" si="26"/>
        <v>0</v>
      </c>
      <c r="FF30" s="3">
        <f t="shared" si="26"/>
        <v>0</v>
      </c>
      <c r="FG30" s="3">
        <f t="shared" si="26"/>
        <v>0</v>
      </c>
      <c r="FH30" s="3">
        <f t="shared" si="26"/>
        <v>0</v>
      </c>
      <c r="FI30" s="3">
        <f t="shared" si="26"/>
        <v>0</v>
      </c>
      <c r="FJ30" s="3">
        <f t="shared" si="26"/>
        <v>0</v>
      </c>
      <c r="FK30" s="3">
        <f t="shared" si="26"/>
        <v>0</v>
      </c>
      <c r="FL30" s="3">
        <f t="shared" si="26"/>
        <v>0</v>
      </c>
      <c r="FM30" s="3">
        <f t="shared" si="26"/>
        <v>0</v>
      </c>
      <c r="FN30" s="3">
        <f t="shared" si="26"/>
        <v>0</v>
      </c>
      <c r="FO30" s="3">
        <f t="shared" si="26"/>
        <v>0</v>
      </c>
      <c r="FP30" s="3">
        <f t="shared" si="26"/>
        <v>0</v>
      </c>
      <c r="FQ30" s="3">
        <f t="shared" si="26"/>
        <v>0</v>
      </c>
      <c r="FR30" s="3">
        <f t="shared" si="26"/>
        <v>0</v>
      </c>
      <c r="FS30" s="3">
        <f t="shared" ref="FS30:GX30" si="27">FS45</f>
        <v>0</v>
      </c>
      <c r="FT30" s="3">
        <f t="shared" si="27"/>
        <v>0</v>
      </c>
      <c r="FU30" s="3">
        <f t="shared" si="27"/>
        <v>0</v>
      </c>
      <c r="FV30" s="3">
        <f t="shared" si="27"/>
        <v>0</v>
      </c>
      <c r="FW30" s="3">
        <f t="shared" si="27"/>
        <v>0</v>
      </c>
      <c r="FX30" s="3">
        <f t="shared" si="27"/>
        <v>0</v>
      </c>
      <c r="FY30" s="3">
        <f t="shared" si="27"/>
        <v>0</v>
      </c>
      <c r="FZ30" s="3">
        <f t="shared" si="27"/>
        <v>0</v>
      </c>
      <c r="GA30" s="3">
        <f t="shared" si="27"/>
        <v>0</v>
      </c>
      <c r="GB30" s="3">
        <f t="shared" si="27"/>
        <v>0</v>
      </c>
      <c r="GC30" s="3">
        <f t="shared" si="27"/>
        <v>0</v>
      </c>
      <c r="GD30" s="3">
        <f t="shared" si="27"/>
        <v>0</v>
      </c>
      <c r="GE30" s="3">
        <f t="shared" si="27"/>
        <v>0</v>
      </c>
      <c r="GF30" s="3">
        <f t="shared" si="27"/>
        <v>0</v>
      </c>
      <c r="GG30" s="3">
        <f t="shared" si="27"/>
        <v>0</v>
      </c>
      <c r="GH30" s="3">
        <f t="shared" si="27"/>
        <v>0</v>
      </c>
      <c r="GI30" s="3">
        <f t="shared" si="27"/>
        <v>0</v>
      </c>
      <c r="GJ30" s="3">
        <f t="shared" si="27"/>
        <v>0</v>
      </c>
      <c r="GK30" s="3">
        <f t="shared" si="27"/>
        <v>0</v>
      </c>
      <c r="GL30" s="3">
        <f t="shared" si="27"/>
        <v>0</v>
      </c>
      <c r="GM30" s="3">
        <f t="shared" si="27"/>
        <v>0</v>
      </c>
      <c r="GN30" s="3">
        <f t="shared" si="27"/>
        <v>0</v>
      </c>
      <c r="GO30" s="3">
        <f t="shared" si="27"/>
        <v>0</v>
      </c>
      <c r="GP30" s="3">
        <f t="shared" si="27"/>
        <v>0</v>
      </c>
      <c r="GQ30" s="3">
        <f t="shared" si="27"/>
        <v>0</v>
      </c>
      <c r="GR30" s="3">
        <f t="shared" si="27"/>
        <v>0</v>
      </c>
      <c r="GS30" s="3">
        <f t="shared" si="27"/>
        <v>0</v>
      </c>
      <c r="GT30" s="3">
        <f t="shared" si="27"/>
        <v>0</v>
      </c>
      <c r="GU30" s="3">
        <f t="shared" si="27"/>
        <v>0</v>
      </c>
      <c r="GV30" s="3">
        <f t="shared" si="27"/>
        <v>0</v>
      </c>
      <c r="GW30" s="3">
        <f t="shared" si="27"/>
        <v>0</v>
      </c>
      <c r="GX30" s="3">
        <f t="shared" si="27"/>
        <v>0</v>
      </c>
    </row>
    <row r="32" spans="1:245" x14ac:dyDescent="0.2">
      <c r="A32">
        <v>17</v>
      </c>
      <c r="B32">
        <v>1</v>
      </c>
      <c r="C32">
        <f>ROW(SmtRes!A5)</f>
        <v>5</v>
      </c>
      <c r="D32">
        <f>ROW(EtalonRes!A7)</f>
        <v>7</v>
      </c>
      <c r="E32" t="s">
        <v>19</v>
      </c>
      <c r="F32" t="s">
        <v>20</v>
      </c>
      <c r="G32" t="s">
        <v>21</v>
      </c>
      <c r="H32" t="s">
        <v>22</v>
      </c>
      <c r="I32">
        <v>8.0000000000000002E-3</v>
      </c>
      <c r="J32">
        <v>0</v>
      </c>
      <c r="K32">
        <v>8.0000000000000002E-3</v>
      </c>
      <c r="O32">
        <f t="shared" ref="O32:O43" si="28">ROUND(CP32,2)</f>
        <v>67.09</v>
      </c>
      <c r="P32">
        <f>SUMIF(SmtRes!AQ1:'SmtRes'!AQ5,"=1",SmtRes!DF1:'SmtRes'!DF5)</f>
        <v>0</v>
      </c>
      <c r="Q32">
        <f>SUMIF(SmtRes!AQ1:'SmtRes'!AQ5,"=1",SmtRes!DG1:'SmtRes'!DG5)</f>
        <v>0.24</v>
      </c>
      <c r="R32">
        <f>SUMIF(SmtRes!AQ1:'SmtRes'!AQ5,"=1",SmtRes!DH1:'SmtRes'!DH5)</f>
        <v>0.27</v>
      </c>
      <c r="S32">
        <f>SUMIF(SmtRes!AQ1:'SmtRes'!AQ5,"=1",SmtRes!DI1:'SmtRes'!DI5)</f>
        <v>66.58</v>
      </c>
      <c r="T32">
        <f t="shared" ref="T32:T43" si="29">ROUND(CU32*I32,2)</f>
        <v>0</v>
      </c>
      <c r="U32">
        <f>SUMIF(SmtRes!AQ1:'SmtRes'!AQ5,"=1",SmtRes!CV1:'SmtRes'!CV5)</f>
        <v>9.5407199999999998E-2</v>
      </c>
      <c r="V32">
        <f>SUMIF(SmtRes!AQ1:'SmtRes'!AQ5,"=1",SmtRes!CW1:'SmtRes'!CW5)</f>
        <v>3.7800000000000003E-4</v>
      </c>
      <c r="W32">
        <f t="shared" ref="W32:W43" si="30">ROUND(CX32*I32,2)</f>
        <v>0</v>
      </c>
      <c r="X32">
        <f t="shared" ref="X32:X43" si="31">ROUND(CY32,2)</f>
        <v>62.17</v>
      </c>
      <c r="Y32">
        <f t="shared" ref="Y32:Y43" si="32">ROUND(CZ32,2)</f>
        <v>41.45</v>
      </c>
      <c r="AA32">
        <v>104121951</v>
      </c>
      <c r="AB32">
        <f t="shared" ref="AB32:AB43" si="33">ROUND((AC32+AD32+AF32),6)</f>
        <v>8352.2884730000005</v>
      </c>
      <c r="AC32">
        <f>ROUND((0),6)</f>
        <v>0</v>
      </c>
      <c r="AD32">
        <f>ROUND((((SUM(SmtRes!BR1:'SmtRes'!BR5))-(SUM(SmtRes!BS1:'SmtRes'!BS5)))+AE32),6)</f>
        <v>30.395453</v>
      </c>
      <c r="AE32">
        <f>ROUND((SUM(SmtRes!BS1:'SmtRes'!BS5)),6)</f>
        <v>34.116863000000002</v>
      </c>
      <c r="AF32">
        <f>ROUND((SUM(SmtRes!BT1:'SmtRes'!BT5)),6)</f>
        <v>8321.8930199999995</v>
      </c>
      <c r="AG32">
        <f t="shared" ref="AG32:AG43" si="34">ROUND((AP32),6)</f>
        <v>0</v>
      </c>
      <c r="AH32">
        <f>(SUM(SmtRes!BU1:'SmtRes'!BU5))</f>
        <v>11.925899999999999</v>
      </c>
      <c r="AI32">
        <f>(SUM(SmtRes!BV1:'SmtRes'!BV5))</f>
        <v>4.725E-2</v>
      </c>
      <c r="AJ32">
        <f t="shared" ref="AJ32:AJ43" si="35">(AS32)</f>
        <v>0</v>
      </c>
      <c r="AK32">
        <v>8990.0228000000006</v>
      </c>
      <c r="AL32">
        <v>115.5198</v>
      </c>
      <c r="AM32">
        <v>32.164499999999997</v>
      </c>
      <c r="AN32">
        <v>36.102499999999999</v>
      </c>
      <c r="AO32">
        <v>8806.235999999999</v>
      </c>
      <c r="AP32">
        <v>0</v>
      </c>
      <c r="AQ32">
        <v>12.62</v>
      </c>
      <c r="AR32">
        <v>0.05</v>
      </c>
      <c r="AS32">
        <v>0</v>
      </c>
      <c r="AT32">
        <v>93</v>
      </c>
      <c r="AU32">
        <v>62</v>
      </c>
      <c r="AV32">
        <v>1</v>
      </c>
      <c r="AW32">
        <v>1</v>
      </c>
      <c r="AZ32">
        <v>1</v>
      </c>
      <c r="BA32">
        <v>1</v>
      </c>
      <c r="BB32">
        <v>1</v>
      </c>
      <c r="BC32">
        <v>1</v>
      </c>
      <c r="BD32" t="s">
        <v>3</v>
      </c>
      <c r="BE32" t="s">
        <v>3</v>
      </c>
      <c r="BF32" t="s">
        <v>3</v>
      </c>
      <c r="BG32" t="s">
        <v>3</v>
      </c>
      <c r="BH32">
        <v>0</v>
      </c>
      <c r="BI32">
        <v>1</v>
      </c>
      <c r="BJ32" t="s">
        <v>23</v>
      </c>
      <c r="BM32">
        <v>9001</v>
      </c>
      <c r="BN32">
        <v>0</v>
      </c>
      <c r="BO32" t="s">
        <v>3</v>
      </c>
      <c r="BP32">
        <v>0</v>
      </c>
      <c r="BQ32">
        <v>2</v>
      </c>
      <c r="BR32">
        <v>0</v>
      </c>
      <c r="BS32">
        <v>1</v>
      </c>
      <c r="BT32">
        <v>1</v>
      </c>
      <c r="BU32">
        <v>1</v>
      </c>
      <c r="BV32">
        <v>1</v>
      </c>
      <c r="BW32">
        <v>1</v>
      </c>
      <c r="BX32">
        <v>1</v>
      </c>
      <c r="BY32" t="s">
        <v>3</v>
      </c>
      <c r="BZ32">
        <v>93</v>
      </c>
      <c r="CA32">
        <v>62</v>
      </c>
      <c r="CB32" t="s">
        <v>3</v>
      </c>
      <c r="CE32">
        <v>0</v>
      </c>
      <c r="CF32">
        <v>0</v>
      </c>
      <c r="CG32">
        <v>0</v>
      </c>
      <c r="CM32">
        <v>0</v>
      </c>
      <c r="CN32" t="s">
        <v>807</v>
      </c>
      <c r="CO32">
        <v>0</v>
      </c>
      <c r="CP32">
        <f t="shared" ref="CP32:CP43" si="36">(P32+Q32+S32+R32)</f>
        <v>67.089999999999989</v>
      </c>
      <c r="CQ32">
        <f>SUMIF(SmtRes!AQ1:'SmtRes'!AQ5,"=1",SmtRes!AA1:'SmtRes'!AA5)</f>
        <v>142305.34</v>
      </c>
      <c r="CR32">
        <f>SUMIF(SmtRes!AQ1:'SmtRes'!AQ5,"=1",SmtRes!AB1:'SmtRes'!AB5)</f>
        <v>643.29</v>
      </c>
      <c r="CS32">
        <f>SUMIF(SmtRes!AQ1:'SmtRes'!AQ5,"=1",SmtRes!AC1:'SmtRes'!AC5)</f>
        <v>722.05</v>
      </c>
      <c r="CT32">
        <f>SUMIF(SmtRes!AQ1:'SmtRes'!AQ5,"=1",SmtRes!AD1:'SmtRes'!AD5)</f>
        <v>697.8</v>
      </c>
      <c r="CU32">
        <f t="shared" ref="CU32:CU43" si="37">AG32</f>
        <v>0</v>
      </c>
      <c r="CV32">
        <f>SUMIF(SmtRes!AQ1:'SmtRes'!AQ5,"=1",SmtRes!BU1:'SmtRes'!BU5)</f>
        <v>11.925899999999999</v>
      </c>
      <c r="CW32">
        <f>SUMIF(SmtRes!AQ1:'SmtRes'!AQ5,"=1",SmtRes!BV1:'SmtRes'!BV5)</f>
        <v>4.725E-2</v>
      </c>
      <c r="CX32">
        <f t="shared" ref="CX32:CX43" si="38">AJ32</f>
        <v>0</v>
      </c>
      <c r="CY32">
        <f t="shared" ref="CY32:CY43" si="39">(((S32+R32)*AT32)/100)</f>
        <v>62.17049999999999</v>
      </c>
      <c r="CZ32">
        <f t="shared" ref="CZ32:CZ43" si="40">(((S32+R32)*AU32)/100)</f>
        <v>41.446999999999996</v>
      </c>
      <c r="DB32">
        <v>1</v>
      </c>
      <c r="DC32" t="s">
        <v>3</v>
      </c>
      <c r="DD32" t="s">
        <v>24</v>
      </c>
      <c r="DE32" t="s">
        <v>25</v>
      </c>
      <c r="DF32" t="s">
        <v>25</v>
      </c>
      <c r="DG32" t="s">
        <v>25</v>
      </c>
      <c r="DH32" t="s">
        <v>3</v>
      </c>
      <c r="DI32" t="s">
        <v>25</v>
      </c>
      <c r="DJ32" t="s">
        <v>25</v>
      </c>
      <c r="DK32" t="s">
        <v>3</v>
      </c>
      <c r="DL32" t="s">
        <v>3</v>
      </c>
      <c r="DM32" t="s">
        <v>3</v>
      </c>
      <c r="DN32">
        <v>0</v>
      </c>
      <c r="DO32">
        <v>0</v>
      </c>
      <c r="DP32">
        <v>1</v>
      </c>
      <c r="DQ32">
        <v>1</v>
      </c>
      <c r="DU32">
        <v>1003</v>
      </c>
      <c r="DV32" t="s">
        <v>22</v>
      </c>
      <c r="DW32" t="s">
        <v>22</v>
      </c>
      <c r="DX32">
        <v>100</v>
      </c>
      <c r="DZ32" t="s">
        <v>3</v>
      </c>
      <c r="EA32" t="s">
        <v>3</v>
      </c>
      <c r="EB32" t="s">
        <v>3</v>
      </c>
      <c r="EC32" t="s">
        <v>3</v>
      </c>
      <c r="EE32">
        <v>101027109</v>
      </c>
      <c r="EF32">
        <v>2</v>
      </c>
      <c r="EG32" t="s">
        <v>26</v>
      </c>
      <c r="EH32">
        <v>9</v>
      </c>
      <c r="EI32" t="s">
        <v>27</v>
      </c>
      <c r="EJ32">
        <v>1</v>
      </c>
      <c r="EK32">
        <v>9001</v>
      </c>
      <c r="EL32" t="s">
        <v>27</v>
      </c>
      <c r="EM32" t="s">
        <v>28</v>
      </c>
      <c r="EO32" t="s">
        <v>29</v>
      </c>
      <c r="EQ32">
        <v>131072</v>
      </c>
      <c r="ER32">
        <v>0</v>
      </c>
      <c r="ES32">
        <v>0</v>
      </c>
      <c r="ET32">
        <v>0</v>
      </c>
      <c r="EU32">
        <v>0</v>
      </c>
      <c r="EV32">
        <v>0</v>
      </c>
      <c r="EW32">
        <v>12.62</v>
      </c>
      <c r="EX32">
        <v>0.05</v>
      </c>
      <c r="EY32">
        <v>0</v>
      </c>
      <c r="FQ32">
        <v>0</v>
      </c>
      <c r="FR32">
        <v>0</v>
      </c>
      <c r="FS32">
        <v>0</v>
      </c>
      <c r="FX32">
        <v>93</v>
      </c>
      <c r="FY32">
        <v>62</v>
      </c>
      <c r="GA32" t="s">
        <v>3</v>
      </c>
      <c r="GD32">
        <v>1</v>
      </c>
      <c r="GF32">
        <v>-2087179350</v>
      </c>
      <c r="GG32">
        <v>2</v>
      </c>
      <c r="GH32">
        <v>1</v>
      </c>
      <c r="GI32">
        <v>-2</v>
      </c>
      <c r="GJ32">
        <v>0</v>
      </c>
      <c r="GK32">
        <v>0</v>
      </c>
      <c r="GL32">
        <f t="shared" ref="GL32:GL43" si="41">ROUND(IF(AND(BH32=3,BI32=3,FS32&lt;&gt;0),P32,0),2)</f>
        <v>0</v>
      </c>
      <c r="GM32">
        <f t="shared" ref="GM32:GM43" si="42">ROUND(O32+X32+Y32,2)+GX32</f>
        <v>170.71</v>
      </c>
      <c r="GN32">
        <f t="shared" ref="GN32:GN43" si="43">IF(OR(BI32=0,BI32=1),GM32-GX32,0)</f>
        <v>170.71</v>
      </c>
      <c r="GO32">
        <f t="shared" ref="GO32:GO43" si="44">IF(BI32=2,GM32-GX32,0)</f>
        <v>0</v>
      </c>
      <c r="GP32">
        <f t="shared" ref="GP32:GP43" si="45">IF(BI32=4,GM32-GX32,0)</f>
        <v>0</v>
      </c>
      <c r="GR32">
        <v>0</v>
      </c>
      <c r="GS32">
        <v>3</v>
      </c>
      <c r="GT32">
        <v>0</v>
      </c>
      <c r="GU32" t="s">
        <v>3</v>
      </c>
      <c r="GV32">
        <f t="shared" ref="GV32:GV43" si="46">ROUND((GT32),6)</f>
        <v>0</v>
      </c>
      <c r="GW32">
        <v>1</v>
      </c>
      <c r="GX32">
        <f t="shared" ref="GX32:GX43" si="47">ROUND(HC32*I32,2)</f>
        <v>0</v>
      </c>
      <c r="HA32">
        <v>0</v>
      </c>
      <c r="HB32">
        <v>0</v>
      </c>
      <c r="HC32">
        <f t="shared" ref="HC32:HC43" si="48">GV32*GW32</f>
        <v>0</v>
      </c>
      <c r="HE32" t="s">
        <v>3</v>
      </c>
      <c r="HF32" t="s">
        <v>3</v>
      </c>
      <c r="HM32" t="s">
        <v>3</v>
      </c>
      <c r="HN32" t="s">
        <v>30</v>
      </c>
      <c r="HO32" t="s">
        <v>31</v>
      </c>
      <c r="HP32" t="s">
        <v>27</v>
      </c>
      <c r="HQ32" t="s">
        <v>27</v>
      </c>
      <c r="HS32">
        <v>0</v>
      </c>
      <c r="IK32">
        <v>0</v>
      </c>
    </row>
    <row r="33" spans="1:245" x14ac:dyDescent="0.2">
      <c r="A33">
        <v>17</v>
      </c>
      <c r="B33">
        <v>1</v>
      </c>
      <c r="C33">
        <f>ROW(SmtRes!A9)</f>
        <v>9</v>
      </c>
      <c r="D33">
        <f>ROW(EtalonRes!A11)</f>
        <v>11</v>
      </c>
      <c r="E33" t="s">
        <v>32</v>
      </c>
      <c r="F33" t="s">
        <v>33</v>
      </c>
      <c r="G33" t="s">
        <v>34</v>
      </c>
      <c r="H33" t="s">
        <v>35</v>
      </c>
      <c r="I33">
        <v>0.13250000000000001</v>
      </c>
      <c r="J33">
        <v>0</v>
      </c>
      <c r="K33">
        <v>0.13250000000000001</v>
      </c>
      <c r="O33">
        <f t="shared" si="28"/>
        <v>1033.2</v>
      </c>
      <c r="P33">
        <f>SUMIF(SmtRes!AQ6:'SmtRes'!AQ9,"=1",SmtRes!DF6:'SmtRes'!DF9)</f>
        <v>0</v>
      </c>
      <c r="Q33">
        <f>SUMIF(SmtRes!AQ6:'SmtRes'!AQ9,"=1",SmtRes!DG6:'SmtRes'!DG9)</f>
        <v>1.1399999999999999</v>
      </c>
      <c r="R33">
        <f>SUMIF(SmtRes!AQ6:'SmtRes'!AQ9,"=1",SmtRes!DH6:'SmtRes'!DH9)</f>
        <v>12.7</v>
      </c>
      <c r="S33">
        <f>SUMIF(SmtRes!AQ6:'SmtRes'!AQ9,"=1",SmtRes!DI6:'SmtRes'!DI9)</f>
        <v>1019.36</v>
      </c>
      <c r="T33">
        <f t="shared" si="29"/>
        <v>0</v>
      </c>
      <c r="U33">
        <f>SUMIF(SmtRes!AQ6:'SmtRes'!AQ9,"=1",SmtRes!CV6:'SmtRes'!CV9)</f>
        <v>1.7355513</v>
      </c>
      <c r="V33">
        <f>SUMIF(SmtRes!AQ6:'SmtRes'!AQ9,"=1",SmtRes!CW6:'SmtRes'!CW9)</f>
        <v>1.9808800000000001E-2</v>
      </c>
      <c r="W33">
        <f t="shared" si="30"/>
        <v>0</v>
      </c>
      <c r="X33">
        <f t="shared" si="31"/>
        <v>918.53</v>
      </c>
      <c r="Y33">
        <f t="shared" si="32"/>
        <v>505.71</v>
      </c>
      <c r="AA33">
        <v>104121951</v>
      </c>
      <c r="AB33">
        <f t="shared" si="33"/>
        <v>7698.8523299999997</v>
      </c>
      <c r="AC33">
        <f>ROUND((0),6)</f>
        <v>0</v>
      </c>
      <c r="AD33">
        <f>ROUND((((SUM(SmtRes!BR6:'SmtRes'!BR9))-(SUM(SmtRes!BS6:'SmtRes'!BS9)))+AE33),6)</f>
        <v>5.5793400000000002</v>
      </c>
      <c r="AE33">
        <f>ROUND((SUM(SmtRes!BS6:'SmtRes'!BS9)),6)</f>
        <v>95.862390000000005</v>
      </c>
      <c r="AF33">
        <f>ROUND((SUM(SmtRes!BT6:'SmtRes'!BT9)),6)</f>
        <v>7693.2729900000004</v>
      </c>
      <c r="AG33">
        <f t="shared" si="34"/>
        <v>0</v>
      </c>
      <c r="AH33">
        <f>(SUM(SmtRes!BU6:'SmtRes'!BU9))</f>
        <v>13.0985</v>
      </c>
      <c r="AI33">
        <f>(SUM(SmtRes!BV6:'SmtRes'!BV9))</f>
        <v>0.14949999999999999</v>
      </c>
      <c r="AJ33">
        <f t="shared" si="35"/>
        <v>0</v>
      </c>
      <c r="AK33">
        <v>6778.0128000000004</v>
      </c>
      <c r="AL33">
        <v>0</v>
      </c>
      <c r="AM33">
        <v>4.8516000000000004</v>
      </c>
      <c r="AN33">
        <v>83.35860000000001</v>
      </c>
      <c r="AO33">
        <v>6689.8026000000009</v>
      </c>
      <c r="AP33">
        <v>0</v>
      </c>
      <c r="AQ33">
        <v>11.39</v>
      </c>
      <c r="AR33">
        <v>0.13</v>
      </c>
      <c r="AS33">
        <v>0</v>
      </c>
      <c r="AT33">
        <v>89</v>
      </c>
      <c r="AU33">
        <v>49</v>
      </c>
      <c r="AV33">
        <v>1</v>
      </c>
      <c r="AW33">
        <v>1</v>
      </c>
      <c r="AZ33">
        <v>1</v>
      </c>
      <c r="BA33">
        <v>1</v>
      </c>
      <c r="BB33">
        <v>1</v>
      </c>
      <c r="BC33">
        <v>1</v>
      </c>
      <c r="BD33" t="s">
        <v>3</v>
      </c>
      <c r="BE33" t="s">
        <v>3</v>
      </c>
      <c r="BF33" t="s">
        <v>3</v>
      </c>
      <c r="BG33" t="s">
        <v>3</v>
      </c>
      <c r="BH33">
        <v>0</v>
      </c>
      <c r="BI33">
        <v>1</v>
      </c>
      <c r="BJ33" t="s">
        <v>36</v>
      </c>
      <c r="BM33">
        <v>57001</v>
      </c>
      <c r="BN33">
        <v>0</v>
      </c>
      <c r="BO33" t="s">
        <v>3</v>
      </c>
      <c r="BP33">
        <v>0</v>
      </c>
      <c r="BQ33">
        <v>6</v>
      </c>
      <c r="BR33">
        <v>0</v>
      </c>
      <c r="BS33">
        <v>1</v>
      </c>
      <c r="BT33">
        <v>1</v>
      </c>
      <c r="BU33">
        <v>1</v>
      </c>
      <c r="BV33">
        <v>1</v>
      </c>
      <c r="BW33">
        <v>1</v>
      </c>
      <c r="BX33">
        <v>1</v>
      </c>
      <c r="BY33" t="s">
        <v>3</v>
      </c>
      <c r="BZ33">
        <v>89</v>
      </c>
      <c r="CA33">
        <v>49</v>
      </c>
      <c r="CB33" t="s">
        <v>3</v>
      </c>
      <c r="CE33">
        <v>0</v>
      </c>
      <c r="CF33">
        <v>0</v>
      </c>
      <c r="CG33">
        <v>0</v>
      </c>
      <c r="CM33">
        <v>0</v>
      </c>
      <c r="CN33" t="s">
        <v>808</v>
      </c>
      <c r="CO33">
        <v>0</v>
      </c>
      <c r="CP33">
        <f t="shared" si="36"/>
        <v>1033.2</v>
      </c>
      <c r="CQ33">
        <f>SUMIF(SmtRes!AQ6:'SmtRes'!AQ9,"=1",SmtRes!AA6:'SmtRes'!AA9)</f>
        <v>0</v>
      </c>
      <c r="CR33">
        <f>SUMIF(SmtRes!AQ6:'SmtRes'!AQ9,"=1",SmtRes!AB6:'SmtRes'!AB9)</f>
        <v>57.47</v>
      </c>
      <c r="CS33">
        <f>SUMIF(SmtRes!AQ6:'SmtRes'!AQ9,"=1",SmtRes!AC6:'SmtRes'!AC9)</f>
        <v>641.22</v>
      </c>
      <c r="CT33">
        <f>SUMIF(SmtRes!AQ6:'SmtRes'!AQ9,"=1",SmtRes!AD6:'SmtRes'!AD9)</f>
        <v>587.34</v>
      </c>
      <c r="CU33">
        <f t="shared" si="37"/>
        <v>0</v>
      </c>
      <c r="CV33">
        <f>SUMIF(SmtRes!AQ6:'SmtRes'!AQ9,"=1",SmtRes!BU6:'SmtRes'!BU9)</f>
        <v>13.0985</v>
      </c>
      <c r="CW33">
        <f>SUMIF(SmtRes!AQ6:'SmtRes'!AQ9,"=1",SmtRes!BV6:'SmtRes'!BV9)</f>
        <v>0.14949999999999999</v>
      </c>
      <c r="CX33">
        <f t="shared" si="38"/>
        <v>0</v>
      </c>
      <c r="CY33">
        <f t="shared" si="39"/>
        <v>918.53339999999992</v>
      </c>
      <c r="CZ33">
        <f t="shared" si="40"/>
        <v>505.70939999999996</v>
      </c>
      <c r="DB33">
        <v>3</v>
      </c>
      <c r="DC33" t="s">
        <v>3</v>
      </c>
      <c r="DD33" t="s">
        <v>3</v>
      </c>
      <c r="DE33" t="s">
        <v>37</v>
      </c>
      <c r="DF33" t="s">
        <v>37</v>
      </c>
      <c r="DG33" t="s">
        <v>37</v>
      </c>
      <c r="DH33" t="s">
        <v>3</v>
      </c>
      <c r="DI33" t="s">
        <v>37</v>
      </c>
      <c r="DJ33" t="s">
        <v>37</v>
      </c>
      <c r="DK33" t="s">
        <v>3</v>
      </c>
      <c r="DL33" t="s">
        <v>3</v>
      </c>
      <c r="DM33" t="s">
        <v>3</v>
      </c>
      <c r="DN33">
        <v>0</v>
      </c>
      <c r="DO33">
        <v>0</v>
      </c>
      <c r="DP33">
        <v>1</v>
      </c>
      <c r="DQ33">
        <v>1</v>
      </c>
      <c r="DU33">
        <v>1005</v>
      </c>
      <c r="DV33" t="s">
        <v>35</v>
      </c>
      <c r="DW33" t="s">
        <v>35</v>
      </c>
      <c r="DX33">
        <v>100</v>
      </c>
      <c r="DZ33" t="s">
        <v>3</v>
      </c>
      <c r="EA33" t="s">
        <v>3</v>
      </c>
      <c r="EB33" t="s">
        <v>3</v>
      </c>
      <c r="EC33" t="s">
        <v>3</v>
      </c>
      <c r="EE33">
        <v>101027188</v>
      </c>
      <c r="EF33">
        <v>6</v>
      </c>
      <c r="EG33" t="s">
        <v>38</v>
      </c>
      <c r="EH33">
        <v>11</v>
      </c>
      <c r="EI33" t="s">
        <v>39</v>
      </c>
      <c r="EJ33">
        <v>1</v>
      </c>
      <c r="EK33">
        <v>57001</v>
      </c>
      <c r="EL33" t="s">
        <v>39</v>
      </c>
      <c r="EM33" t="s">
        <v>40</v>
      </c>
      <c r="EO33" t="s">
        <v>41</v>
      </c>
      <c r="EQ33">
        <v>131072</v>
      </c>
      <c r="ER33">
        <v>0</v>
      </c>
      <c r="ES33">
        <v>0</v>
      </c>
      <c r="ET33">
        <v>0</v>
      </c>
      <c r="EU33">
        <v>0</v>
      </c>
      <c r="EV33">
        <v>0</v>
      </c>
      <c r="EW33">
        <v>11.39</v>
      </c>
      <c r="EX33">
        <v>0.13</v>
      </c>
      <c r="EY33">
        <v>0</v>
      </c>
      <c r="FQ33">
        <v>0</v>
      </c>
      <c r="FR33">
        <v>0</v>
      </c>
      <c r="FS33">
        <v>0</v>
      </c>
      <c r="FX33">
        <v>89</v>
      </c>
      <c r="FY33">
        <v>49</v>
      </c>
      <c r="GA33" t="s">
        <v>3</v>
      </c>
      <c r="GD33">
        <v>1</v>
      </c>
      <c r="GF33">
        <v>1434297126</v>
      </c>
      <c r="GG33">
        <v>2</v>
      </c>
      <c r="GH33">
        <v>1</v>
      </c>
      <c r="GI33">
        <v>-2</v>
      </c>
      <c r="GJ33">
        <v>0</v>
      </c>
      <c r="GK33">
        <v>0</v>
      </c>
      <c r="GL33">
        <f t="shared" si="41"/>
        <v>0</v>
      </c>
      <c r="GM33">
        <f t="shared" si="42"/>
        <v>2457.44</v>
      </c>
      <c r="GN33">
        <f t="shared" si="43"/>
        <v>2457.44</v>
      </c>
      <c r="GO33">
        <f t="shared" si="44"/>
        <v>0</v>
      </c>
      <c r="GP33">
        <f t="shared" si="45"/>
        <v>0</v>
      </c>
      <c r="GR33">
        <v>0</v>
      </c>
      <c r="GS33">
        <v>3</v>
      </c>
      <c r="GT33">
        <v>0</v>
      </c>
      <c r="GU33" t="s">
        <v>3</v>
      </c>
      <c r="GV33">
        <f t="shared" si="46"/>
        <v>0</v>
      </c>
      <c r="GW33">
        <v>1</v>
      </c>
      <c r="GX33">
        <f t="shared" si="47"/>
        <v>0</v>
      </c>
      <c r="HA33">
        <v>0</v>
      </c>
      <c r="HB33">
        <v>0</v>
      </c>
      <c r="HC33">
        <f t="shared" si="48"/>
        <v>0</v>
      </c>
      <c r="HE33" t="s">
        <v>3</v>
      </c>
      <c r="HF33" t="s">
        <v>3</v>
      </c>
      <c r="HM33" t="s">
        <v>3</v>
      </c>
      <c r="HN33" t="s">
        <v>42</v>
      </c>
      <c r="HO33" t="s">
        <v>43</v>
      </c>
      <c r="HP33" t="s">
        <v>39</v>
      </c>
      <c r="HQ33" t="s">
        <v>39</v>
      </c>
      <c r="HS33">
        <v>0</v>
      </c>
      <c r="IK33">
        <v>0</v>
      </c>
    </row>
    <row r="34" spans="1:245" x14ac:dyDescent="0.2">
      <c r="A34">
        <v>18</v>
      </c>
      <c r="B34">
        <v>1</v>
      </c>
      <c r="C34">
        <v>9</v>
      </c>
      <c r="E34" t="s">
        <v>44</v>
      </c>
      <c r="F34" t="s">
        <v>45</v>
      </c>
      <c r="G34" t="s">
        <v>46</v>
      </c>
      <c r="H34" t="s">
        <v>47</v>
      </c>
      <c r="I34">
        <f>I33*J34</f>
        <v>6.2274999999999997E-2</v>
      </c>
      <c r="J34">
        <v>0.47</v>
      </c>
      <c r="K34">
        <v>0.47</v>
      </c>
      <c r="O34">
        <f t="shared" si="28"/>
        <v>0</v>
      </c>
      <c r="P34">
        <f>ROUND(CQ34*I34,2)</f>
        <v>0</v>
      </c>
      <c r="Q34">
        <f>ROUND(CR34*I34,2)</f>
        <v>0</v>
      </c>
      <c r="R34">
        <f>ROUND(CS34*I34,2)</f>
        <v>0</v>
      </c>
      <c r="S34">
        <f>ROUND(CT34*I34,2)</f>
        <v>0</v>
      </c>
      <c r="T34">
        <f t="shared" si="29"/>
        <v>0</v>
      </c>
      <c r="U34">
        <f>ROUND(CV34*I34,7)</f>
        <v>0</v>
      </c>
      <c r="V34">
        <f>ROUND(CW34*I34,7)</f>
        <v>0</v>
      </c>
      <c r="W34">
        <f t="shared" si="30"/>
        <v>0</v>
      </c>
      <c r="X34">
        <f t="shared" si="31"/>
        <v>0</v>
      </c>
      <c r="Y34">
        <f t="shared" si="32"/>
        <v>0</v>
      </c>
      <c r="AA34">
        <v>104121951</v>
      </c>
      <c r="AB34">
        <f t="shared" si="33"/>
        <v>0</v>
      </c>
      <c r="AC34">
        <f>ROUND((ES34),6)</f>
        <v>0</v>
      </c>
      <c r="AD34">
        <f>ROUND((((ET34)-(EU34))+AE34),6)</f>
        <v>0</v>
      </c>
      <c r="AE34">
        <f>ROUND((EU34),6)</f>
        <v>0</v>
      </c>
      <c r="AF34">
        <f>ROUND((EV34),6)</f>
        <v>0</v>
      </c>
      <c r="AG34">
        <f t="shared" si="34"/>
        <v>0</v>
      </c>
      <c r="AH34">
        <f>(EW34)</f>
        <v>0</v>
      </c>
      <c r="AI34">
        <f>(EX34)</f>
        <v>0</v>
      </c>
      <c r="AJ34">
        <f t="shared" si="35"/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89</v>
      </c>
      <c r="AU34">
        <v>49</v>
      </c>
      <c r="AV34">
        <v>1</v>
      </c>
      <c r="AW34">
        <v>1</v>
      </c>
      <c r="AZ34">
        <v>1</v>
      </c>
      <c r="BA34">
        <v>1</v>
      </c>
      <c r="BB34">
        <v>1</v>
      </c>
      <c r="BC34">
        <v>1</v>
      </c>
      <c r="BD34" t="s">
        <v>3</v>
      </c>
      <c r="BE34" t="s">
        <v>3</v>
      </c>
      <c r="BF34" t="s">
        <v>3</v>
      </c>
      <c r="BG34" t="s">
        <v>3</v>
      </c>
      <c r="BH34">
        <v>3</v>
      </c>
      <c r="BI34">
        <v>1</v>
      </c>
      <c r="BJ34" t="s">
        <v>3</v>
      </c>
      <c r="BM34">
        <v>57001</v>
      </c>
      <c r="BN34">
        <v>0</v>
      </c>
      <c r="BO34" t="s">
        <v>3</v>
      </c>
      <c r="BP34">
        <v>0</v>
      </c>
      <c r="BQ34">
        <v>6</v>
      </c>
      <c r="BR34">
        <v>0</v>
      </c>
      <c r="BS34">
        <v>1</v>
      </c>
      <c r="BT34">
        <v>1</v>
      </c>
      <c r="BU34">
        <v>1</v>
      </c>
      <c r="BV34">
        <v>1</v>
      </c>
      <c r="BW34">
        <v>1</v>
      </c>
      <c r="BX34">
        <v>1</v>
      </c>
      <c r="BY34" t="s">
        <v>3</v>
      </c>
      <c r="BZ34">
        <v>89</v>
      </c>
      <c r="CA34">
        <v>49</v>
      </c>
      <c r="CB34" t="s">
        <v>3</v>
      </c>
      <c r="CE34">
        <v>0</v>
      </c>
      <c r="CF34">
        <v>0</v>
      </c>
      <c r="CG34">
        <v>0</v>
      </c>
      <c r="CM34">
        <v>0</v>
      </c>
      <c r="CN34" t="s">
        <v>3</v>
      </c>
      <c r="CO34">
        <v>0</v>
      </c>
      <c r="CP34">
        <f t="shared" si="36"/>
        <v>0</v>
      </c>
      <c r="CQ34">
        <f>ROUND(AL34*BC34,2)</f>
        <v>0</v>
      </c>
      <c r="CR34">
        <f>ROUND(AM34*BB34,2)</f>
        <v>0</v>
      </c>
      <c r="CS34">
        <f>ROUND(AN34*BS34,2)</f>
        <v>0</v>
      </c>
      <c r="CT34">
        <f>ROUND(AO34*BA34,2)</f>
        <v>0</v>
      </c>
      <c r="CU34">
        <f t="shared" si="37"/>
        <v>0</v>
      </c>
      <c r="CV34">
        <f>AH34</f>
        <v>0</v>
      </c>
      <c r="CW34">
        <f>AI34</f>
        <v>0</v>
      </c>
      <c r="CX34">
        <f t="shared" si="38"/>
        <v>0</v>
      </c>
      <c r="CY34">
        <f t="shared" si="39"/>
        <v>0</v>
      </c>
      <c r="CZ34">
        <f t="shared" si="40"/>
        <v>0</v>
      </c>
      <c r="DC34" t="s">
        <v>3</v>
      </c>
      <c r="DD34" t="s">
        <v>3</v>
      </c>
      <c r="DE34" t="s">
        <v>3</v>
      </c>
      <c r="DF34" t="s">
        <v>3</v>
      </c>
      <c r="DG34" t="s">
        <v>3</v>
      </c>
      <c r="DH34" t="s">
        <v>3</v>
      </c>
      <c r="DI34" t="s">
        <v>3</v>
      </c>
      <c r="DJ34" t="s">
        <v>3</v>
      </c>
      <c r="DK34" t="s">
        <v>3</v>
      </c>
      <c r="DL34" t="s">
        <v>3</v>
      </c>
      <c r="DM34" t="s">
        <v>3</v>
      </c>
      <c r="DN34">
        <v>0</v>
      </c>
      <c r="DO34">
        <v>0</v>
      </c>
      <c r="DP34">
        <v>1</v>
      </c>
      <c r="DQ34">
        <v>1</v>
      </c>
      <c r="DU34">
        <v>1009</v>
      </c>
      <c r="DV34" t="s">
        <v>47</v>
      </c>
      <c r="DW34" t="s">
        <v>47</v>
      </c>
      <c r="DX34">
        <v>1000</v>
      </c>
      <c r="DZ34" t="s">
        <v>3</v>
      </c>
      <c r="EA34" t="s">
        <v>3</v>
      </c>
      <c r="EB34" t="s">
        <v>3</v>
      </c>
      <c r="EC34" t="s">
        <v>3</v>
      </c>
      <c r="EE34">
        <v>101027188</v>
      </c>
      <c r="EF34">
        <v>6</v>
      </c>
      <c r="EG34" t="s">
        <v>38</v>
      </c>
      <c r="EH34">
        <v>11</v>
      </c>
      <c r="EI34" t="s">
        <v>39</v>
      </c>
      <c r="EJ34">
        <v>1</v>
      </c>
      <c r="EK34">
        <v>57001</v>
      </c>
      <c r="EL34" t="s">
        <v>39</v>
      </c>
      <c r="EM34" t="s">
        <v>40</v>
      </c>
      <c r="EO34" t="s">
        <v>3</v>
      </c>
      <c r="EQ34">
        <v>0</v>
      </c>
      <c r="ER34">
        <v>0</v>
      </c>
      <c r="ES34">
        <v>0</v>
      </c>
      <c r="ET34">
        <v>0</v>
      </c>
      <c r="EU34">
        <v>0</v>
      </c>
      <c r="EV34">
        <v>0</v>
      </c>
      <c r="EW34">
        <v>0</v>
      </c>
      <c r="EX34">
        <v>0</v>
      </c>
      <c r="FQ34">
        <v>0</v>
      </c>
      <c r="FR34">
        <v>0</v>
      </c>
      <c r="FS34">
        <v>0</v>
      </c>
      <c r="FX34">
        <v>89</v>
      </c>
      <c r="FY34">
        <v>49</v>
      </c>
      <c r="GA34" t="s">
        <v>3</v>
      </c>
      <c r="GD34">
        <v>1</v>
      </c>
      <c r="GF34">
        <v>2102561428</v>
      </c>
      <c r="GG34">
        <v>2</v>
      </c>
      <c r="GH34">
        <v>1</v>
      </c>
      <c r="GI34">
        <v>-2</v>
      </c>
      <c r="GJ34">
        <v>0</v>
      </c>
      <c r="GK34">
        <v>0</v>
      </c>
      <c r="GL34">
        <f t="shared" si="41"/>
        <v>0</v>
      </c>
      <c r="GM34">
        <f t="shared" si="42"/>
        <v>0</v>
      </c>
      <c r="GN34">
        <f t="shared" si="43"/>
        <v>0</v>
      </c>
      <c r="GO34">
        <f t="shared" si="44"/>
        <v>0</v>
      </c>
      <c r="GP34">
        <f t="shared" si="45"/>
        <v>0</v>
      </c>
      <c r="GR34">
        <v>0</v>
      </c>
      <c r="GS34">
        <v>3</v>
      </c>
      <c r="GT34">
        <v>0</v>
      </c>
      <c r="GU34" t="s">
        <v>3</v>
      </c>
      <c r="GV34">
        <f t="shared" si="46"/>
        <v>0</v>
      </c>
      <c r="GW34">
        <v>1</v>
      </c>
      <c r="GX34">
        <f t="shared" si="47"/>
        <v>0</v>
      </c>
      <c r="HA34">
        <v>0</v>
      </c>
      <c r="HB34">
        <v>0</v>
      </c>
      <c r="HC34">
        <f t="shared" si="48"/>
        <v>0</v>
      </c>
      <c r="HE34" t="s">
        <v>3</v>
      </c>
      <c r="HF34" t="s">
        <v>3</v>
      </c>
      <c r="HM34" t="s">
        <v>3</v>
      </c>
      <c r="HN34" t="s">
        <v>42</v>
      </c>
      <c r="HO34" t="s">
        <v>43</v>
      </c>
      <c r="HP34" t="s">
        <v>39</v>
      </c>
      <c r="HQ34" t="s">
        <v>39</v>
      </c>
      <c r="HS34">
        <v>0</v>
      </c>
      <c r="IK34">
        <v>0</v>
      </c>
    </row>
    <row r="35" spans="1:245" x14ac:dyDescent="0.2">
      <c r="A35">
        <v>17</v>
      </c>
      <c r="B35">
        <v>1</v>
      </c>
      <c r="C35">
        <f>ROW(SmtRes!A11)</f>
        <v>11</v>
      </c>
      <c r="D35">
        <f>ROW(EtalonRes!A13)</f>
        <v>13</v>
      </c>
      <c r="E35" t="s">
        <v>48</v>
      </c>
      <c r="F35" t="s">
        <v>49</v>
      </c>
      <c r="G35" t="s">
        <v>50</v>
      </c>
      <c r="H35" t="s">
        <v>22</v>
      </c>
      <c r="I35">
        <v>0.154</v>
      </c>
      <c r="J35">
        <v>0</v>
      </c>
      <c r="K35">
        <v>0.154</v>
      </c>
      <c r="O35">
        <f t="shared" si="28"/>
        <v>392.15</v>
      </c>
      <c r="P35">
        <f>SUMIF(SmtRes!AQ10:'SmtRes'!AQ11,"=1",SmtRes!DF10:'SmtRes'!DF11)</f>
        <v>0</v>
      </c>
      <c r="Q35">
        <f>SUMIF(SmtRes!AQ10:'SmtRes'!AQ11,"=1",SmtRes!DG10:'SmtRes'!DG11)</f>
        <v>0</v>
      </c>
      <c r="R35">
        <f>SUMIF(SmtRes!AQ10:'SmtRes'!AQ11,"=1",SmtRes!DH10:'SmtRes'!DH11)</f>
        <v>0</v>
      </c>
      <c r="S35">
        <f>SUMIF(SmtRes!AQ10:'SmtRes'!AQ11,"=1",SmtRes!DI10:'SmtRes'!DI11)</f>
        <v>392.15</v>
      </c>
      <c r="T35">
        <f t="shared" si="29"/>
        <v>0</v>
      </c>
      <c r="U35">
        <f>SUMIF(SmtRes!AQ10:'SmtRes'!AQ11,"=1",SmtRes!CV10:'SmtRes'!CV11)</f>
        <v>0.66766700000000001</v>
      </c>
      <c r="V35">
        <f>SUMIF(SmtRes!AQ10:'SmtRes'!AQ11,"=1",SmtRes!CW10:'SmtRes'!CW11)</f>
        <v>0</v>
      </c>
      <c r="W35">
        <f t="shared" si="30"/>
        <v>0</v>
      </c>
      <c r="X35">
        <f t="shared" si="31"/>
        <v>349.01</v>
      </c>
      <c r="Y35">
        <f t="shared" si="32"/>
        <v>192.15</v>
      </c>
      <c r="AA35">
        <v>104121951</v>
      </c>
      <c r="AB35">
        <f t="shared" si="33"/>
        <v>2546.41257</v>
      </c>
      <c r="AC35">
        <f>ROUND((0),6)</f>
        <v>0</v>
      </c>
      <c r="AD35">
        <f>ROUND((((0)-(0))+AE35),6)</f>
        <v>0</v>
      </c>
      <c r="AE35">
        <f>ROUND((0),6)</f>
        <v>0</v>
      </c>
      <c r="AF35">
        <f>ROUND((SUM(SmtRes!BT10:'SmtRes'!BT11)),6)</f>
        <v>2546.41257</v>
      </c>
      <c r="AG35">
        <f t="shared" si="34"/>
        <v>0</v>
      </c>
      <c r="AH35">
        <f>(SUM(SmtRes!BU10:'SmtRes'!BU11))</f>
        <v>4.3354999999999997</v>
      </c>
      <c r="AI35">
        <f>(0)</f>
        <v>0</v>
      </c>
      <c r="AJ35">
        <f t="shared" si="35"/>
        <v>0</v>
      </c>
      <c r="AK35">
        <v>2214.2718</v>
      </c>
      <c r="AL35">
        <v>0</v>
      </c>
      <c r="AM35">
        <v>0</v>
      </c>
      <c r="AN35">
        <v>0</v>
      </c>
      <c r="AO35">
        <v>2214.2718</v>
      </c>
      <c r="AP35">
        <v>0</v>
      </c>
      <c r="AQ35">
        <v>3.77</v>
      </c>
      <c r="AR35">
        <v>0</v>
      </c>
      <c r="AS35">
        <v>0</v>
      </c>
      <c r="AT35">
        <v>89</v>
      </c>
      <c r="AU35">
        <v>49</v>
      </c>
      <c r="AV35">
        <v>1</v>
      </c>
      <c r="AW35">
        <v>1</v>
      </c>
      <c r="AZ35">
        <v>1</v>
      </c>
      <c r="BA35">
        <v>1</v>
      </c>
      <c r="BB35">
        <v>1</v>
      </c>
      <c r="BC35">
        <v>1</v>
      </c>
      <c r="BD35" t="s">
        <v>3</v>
      </c>
      <c r="BE35" t="s">
        <v>3</v>
      </c>
      <c r="BF35" t="s">
        <v>3</v>
      </c>
      <c r="BG35" t="s">
        <v>3</v>
      </c>
      <c r="BH35">
        <v>0</v>
      </c>
      <c r="BI35">
        <v>1</v>
      </c>
      <c r="BJ35" t="s">
        <v>51</v>
      </c>
      <c r="BM35">
        <v>57001</v>
      </c>
      <c r="BN35">
        <v>0</v>
      </c>
      <c r="BO35" t="s">
        <v>3</v>
      </c>
      <c r="BP35">
        <v>0</v>
      </c>
      <c r="BQ35">
        <v>6</v>
      </c>
      <c r="BR35">
        <v>0</v>
      </c>
      <c r="BS35">
        <v>1</v>
      </c>
      <c r="BT35">
        <v>1</v>
      </c>
      <c r="BU35">
        <v>1</v>
      </c>
      <c r="BV35">
        <v>1</v>
      </c>
      <c r="BW35">
        <v>1</v>
      </c>
      <c r="BX35">
        <v>1</v>
      </c>
      <c r="BY35" t="s">
        <v>3</v>
      </c>
      <c r="BZ35">
        <v>89</v>
      </c>
      <c r="CA35">
        <v>49</v>
      </c>
      <c r="CB35" t="s">
        <v>3</v>
      </c>
      <c r="CE35">
        <v>0</v>
      </c>
      <c r="CF35">
        <v>0</v>
      </c>
      <c r="CG35">
        <v>0</v>
      </c>
      <c r="CM35">
        <v>0</v>
      </c>
      <c r="CN35" t="s">
        <v>808</v>
      </c>
      <c r="CO35">
        <v>0</v>
      </c>
      <c r="CP35">
        <f t="shared" si="36"/>
        <v>392.15</v>
      </c>
      <c r="CQ35">
        <f>SUMIF(SmtRes!AQ10:'SmtRes'!AQ11,"=1",SmtRes!AA10:'SmtRes'!AA11)</f>
        <v>0</v>
      </c>
      <c r="CR35">
        <f>SUMIF(SmtRes!AQ10:'SmtRes'!AQ11,"=1",SmtRes!AB10:'SmtRes'!AB11)</f>
        <v>0</v>
      </c>
      <c r="CS35">
        <f>SUMIF(SmtRes!AQ10:'SmtRes'!AQ11,"=1",SmtRes!AC10:'SmtRes'!AC11)</f>
        <v>0</v>
      </c>
      <c r="CT35">
        <f>SUMIF(SmtRes!AQ10:'SmtRes'!AQ11,"=1",SmtRes!AD10:'SmtRes'!AD11)</f>
        <v>587.34</v>
      </c>
      <c r="CU35">
        <f t="shared" si="37"/>
        <v>0</v>
      </c>
      <c r="CV35">
        <f>SUMIF(SmtRes!AQ10:'SmtRes'!AQ11,"=1",SmtRes!BU10:'SmtRes'!BU11)</f>
        <v>4.3354999999999997</v>
      </c>
      <c r="CW35">
        <f>SUMIF(SmtRes!AQ10:'SmtRes'!AQ11,"=1",SmtRes!BV10:'SmtRes'!BV11)</f>
        <v>0</v>
      </c>
      <c r="CX35">
        <f t="shared" si="38"/>
        <v>0</v>
      </c>
      <c r="CY35">
        <f t="shared" si="39"/>
        <v>349.01349999999996</v>
      </c>
      <c r="CZ35">
        <f t="shared" si="40"/>
        <v>192.15349999999998</v>
      </c>
      <c r="DB35">
        <v>4</v>
      </c>
      <c r="DC35" t="s">
        <v>3</v>
      </c>
      <c r="DD35" t="s">
        <v>3</v>
      </c>
      <c r="DE35" t="s">
        <v>37</v>
      </c>
      <c r="DF35" t="s">
        <v>37</v>
      </c>
      <c r="DG35" t="s">
        <v>37</v>
      </c>
      <c r="DH35" t="s">
        <v>3</v>
      </c>
      <c r="DI35" t="s">
        <v>37</v>
      </c>
      <c r="DJ35" t="s">
        <v>37</v>
      </c>
      <c r="DK35" t="s">
        <v>3</v>
      </c>
      <c r="DL35" t="s">
        <v>3</v>
      </c>
      <c r="DM35" t="s">
        <v>3</v>
      </c>
      <c r="DN35">
        <v>0</v>
      </c>
      <c r="DO35">
        <v>0</v>
      </c>
      <c r="DP35">
        <v>1</v>
      </c>
      <c r="DQ35">
        <v>1</v>
      </c>
      <c r="DU35">
        <v>1003</v>
      </c>
      <c r="DV35" t="s">
        <v>22</v>
      </c>
      <c r="DW35" t="s">
        <v>22</v>
      </c>
      <c r="DX35">
        <v>100</v>
      </c>
      <c r="DZ35" t="s">
        <v>3</v>
      </c>
      <c r="EA35" t="s">
        <v>3</v>
      </c>
      <c r="EB35" t="s">
        <v>3</v>
      </c>
      <c r="EC35" t="s">
        <v>3</v>
      </c>
      <c r="EE35">
        <v>101027188</v>
      </c>
      <c r="EF35">
        <v>6</v>
      </c>
      <c r="EG35" t="s">
        <v>38</v>
      </c>
      <c r="EH35">
        <v>11</v>
      </c>
      <c r="EI35" t="s">
        <v>39</v>
      </c>
      <c r="EJ35">
        <v>1</v>
      </c>
      <c r="EK35">
        <v>57001</v>
      </c>
      <c r="EL35" t="s">
        <v>39</v>
      </c>
      <c r="EM35" t="s">
        <v>40</v>
      </c>
      <c r="EO35" t="s">
        <v>41</v>
      </c>
      <c r="EQ35">
        <v>131072</v>
      </c>
      <c r="ER35">
        <v>0</v>
      </c>
      <c r="ES35">
        <v>0</v>
      </c>
      <c r="ET35">
        <v>0</v>
      </c>
      <c r="EU35">
        <v>0</v>
      </c>
      <c r="EV35">
        <v>0</v>
      </c>
      <c r="EW35">
        <v>3.77</v>
      </c>
      <c r="EX35">
        <v>0</v>
      </c>
      <c r="EY35">
        <v>0</v>
      </c>
      <c r="FQ35">
        <v>0</v>
      </c>
      <c r="FR35">
        <v>0</v>
      </c>
      <c r="FS35">
        <v>0</v>
      </c>
      <c r="FX35">
        <v>89</v>
      </c>
      <c r="FY35">
        <v>49</v>
      </c>
      <c r="GA35" t="s">
        <v>3</v>
      </c>
      <c r="GD35">
        <v>1</v>
      </c>
      <c r="GF35">
        <v>-1243242072</v>
      </c>
      <c r="GG35">
        <v>2</v>
      </c>
      <c r="GH35">
        <v>1</v>
      </c>
      <c r="GI35">
        <v>-2</v>
      </c>
      <c r="GJ35">
        <v>0</v>
      </c>
      <c r="GK35">
        <v>0</v>
      </c>
      <c r="GL35">
        <f t="shared" si="41"/>
        <v>0</v>
      </c>
      <c r="GM35">
        <f t="shared" si="42"/>
        <v>933.31</v>
      </c>
      <c r="GN35">
        <f t="shared" si="43"/>
        <v>933.31</v>
      </c>
      <c r="GO35">
        <f t="shared" si="44"/>
        <v>0</v>
      </c>
      <c r="GP35">
        <f t="shared" si="45"/>
        <v>0</v>
      </c>
      <c r="GR35">
        <v>0</v>
      </c>
      <c r="GS35">
        <v>3</v>
      </c>
      <c r="GT35">
        <v>0</v>
      </c>
      <c r="GU35" t="s">
        <v>3</v>
      </c>
      <c r="GV35">
        <f t="shared" si="46"/>
        <v>0</v>
      </c>
      <c r="GW35">
        <v>1</v>
      </c>
      <c r="GX35">
        <f t="shared" si="47"/>
        <v>0</v>
      </c>
      <c r="HA35">
        <v>0</v>
      </c>
      <c r="HB35">
        <v>0</v>
      </c>
      <c r="HC35">
        <f t="shared" si="48"/>
        <v>0</v>
      </c>
      <c r="HE35" t="s">
        <v>3</v>
      </c>
      <c r="HF35" t="s">
        <v>3</v>
      </c>
      <c r="HM35" t="s">
        <v>3</v>
      </c>
      <c r="HN35" t="s">
        <v>42</v>
      </c>
      <c r="HO35" t="s">
        <v>43</v>
      </c>
      <c r="HP35" t="s">
        <v>39</v>
      </c>
      <c r="HQ35" t="s">
        <v>39</v>
      </c>
      <c r="HS35">
        <v>0</v>
      </c>
      <c r="IK35">
        <v>0</v>
      </c>
    </row>
    <row r="36" spans="1:245" x14ac:dyDescent="0.2">
      <c r="A36">
        <v>18</v>
      </c>
      <c r="B36">
        <v>1</v>
      </c>
      <c r="C36">
        <v>11</v>
      </c>
      <c r="E36" t="s">
        <v>52</v>
      </c>
      <c r="F36" t="s">
        <v>45</v>
      </c>
      <c r="G36" t="s">
        <v>46</v>
      </c>
      <c r="H36" t="s">
        <v>47</v>
      </c>
      <c r="I36">
        <f>I35*J36</f>
        <v>1.694E-2</v>
      </c>
      <c r="J36">
        <v>0.11</v>
      </c>
      <c r="K36">
        <v>0.11</v>
      </c>
      <c r="O36">
        <f t="shared" si="28"/>
        <v>0</v>
      </c>
      <c r="P36">
        <f>ROUND(CQ36*I36,2)</f>
        <v>0</v>
      </c>
      <c r="Q36">
        <f>ROUND(CR36*I36,2)</f>
        <v>0</v>
      </c>
      <c r="R36">
        <f>ROUND(CS36*I36,2)</f>
        <v>0</v>
      </c>
      <c r="S36">
        <f>ROUND(CT36*I36,2)</f>
        <v>0</v>
      </c>
      <c r="T36">
        <f t="shared" si="29"/>
        <v>0</v>
      </c>
      <c r="U36">
        <f>ROUND(CV36*I36,7)</f>
        <v>0</v>
      </c>
      <c r="V36">
        <f>ROUND(CW36*I36,7)</f>
        <v>0</v>
      </c>
      <c r="W36">
        <f t="shared" si="30"/>
        <v>0</v>
      </c>
      <c r="X36">
        <f t="shared" si="31"/>
        <v>0</v>
      </c>
      <c r="Y36">
        <f t="shared" si="32"/>
        <v>0</v>
      </c>
      <c r="AA36">
        <v>104121951</v>
      </c>
      <c r="AB36">
        <f t="shared" si="33"/>
        <v>0</v>
      </c>
      <c r="AC36">
        <f>ROUND((ES36),6)</f>
        <v>0</v>
      </c>
      <c r="AD36">
        <f>ROUND((((ET36)-(EU36))+AE36),6)</f>
        <v>0</v>
      </c>
      <c r="AE36">
        <f>ROUND((EU36),6)</f>
        <v>0</v>
      </c>
      <c r="AF36">
        <f>ROUND((EV36),6)</f>
        <v>0</v>
      </c>
      <c r="AG36">
        <f t="shared" si="34"/>
        <v>0</v>
      </c>
      <c r="AH36">
        <f>(EW36)</f>
        <v>0</v>
      </c>
      <c r="AI36">
        <f>(EX36)</f>
        <v>0</v>
      </c>
      <c r="AJ36">
        <f t="shared" si="35"/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89</v>
      </c>
      <c r="AU36">
        <v>49</v>
      </c>
      <c r="AV36">
        <v>1</v>
      </c>
      <c r="AW36">
        <v>1</v>
      </c>
      <c r="AZ36">
        <v>1</v>
      </c>
      <c r="BA36">
        <v>1</v>
      </c>
      <c r="BB36">
        <v>1</v>
      </c>
      <c r="BC36">
        <v>1</v>
      </c>
      <c r="BD36" t="s">
        <v>3</v>
      </c>
      <c r="BE36" t="s">
        <v>3</v>
      </c>
      <c r="BF36" t="s">
        <v>3</v>
      </c>
      <c r="BG36" t="s">
        <v>3</v>
      </c>
      <c r="BH36">
        <v>3</v>
      </c>
      <c r="BI36">
        <v>1</v>
      </c>
      <c r="BJ36" t="s">
        <v>3</v>
      </c>
      <c r="BM36">
        <v>57001</v>
      </c>
      <c r="BN36">
        <v>0</v>
      </c>
      <c r="BO36" t="s">
        <v>3</v>
      </c>
      <c r="BP36">
        <v>0</v>
      </c>
      <c r="BQ36">
        <v>6</v>
      </c>
      <c r="BR36">
        <v>0</v>
      </c>
      <c r="BS36">
        <v>1</v>
      </c>
      <c r="BT36">
        <v>1</v>
      </c>
      <c r="BU36">
        <v>1</v>
      </c>
      <c r="BV36">
        <v>1</v>
      </c>
      <c r="BW36">
        <v>1</v>
      </c>
      <c r="BX36">
        <v>1</v>
      </c>
      <c r="BY36" t="s">
        <v>3</v>
      </c>
      <c r="BZ36">
        <v>89</v>
      </c>
      <c r="CA36">
        <v>49</v>
      </c>
      <c r="CB36" t="s">
        <v>3</v>
      </c>
      <c r="CE36">
        <v>0</v>
      </c>
      <c r="CF36">
        <v>0</v>
      </c>
      <c r="CG36">
        <v>0</v>
      </c>
      <c r="CM36">
        <v>0</v>
      </c>
      <c r="CN36" t="s">
        <v>3</v>
      </c>
      <c r="CO36">
        <v>0</v>
      </c>
      <c r="CP36">
        <f t="shared" si="36"/>
        <v>0</v>
      </c>
      <c r="CQ36">
        <f>ROUND(AL36*BC36,2)</f>
        <v>0</v>
      </c>
      <c r="CR36">
        <f>ROUND(AM36*BB36,2)</f>
        <v>0</v>
      </c>
      <c r="CS36">
        <f>ROUND(AN36*BS36,2)</f>
        <v>0</v>
      </c>
      <c r="CT36">
        <f>ROUND(AO36*BA36,2)</f>
        <v>0</v>
      </c>
      <c r="CU36">
        <f t="shared" si="37"/>
        <v>0</v>
      </c>
      <c r="CV36">
        <f>AH36</f>
        <v>0</v>
      </c>
      <c r="CW36">
        <f>AI36</f>
        <v>0</v>
      </c>
      <c r="CX36">
        <f t="shared" si="38"/>
        <v>0</v>
      </c>
      <c r="CY36">
        <f t="shared" si="39"/>
        <v>0</v>
      </c>
      <c r="CZ36">
        <f t="shared" si="40"/>
        <v>0</v>
      </c>
      <c r="DC36" t="s">
        <v>3</v>
      </c>
      <c r="DD36" t="s">
        <v>3</v>
      </c>
      <c r="DE36" t="s">
        <v>3</v>
      </c>
      <c r="DF36" t="s">
        <v>3</v>
      </c>
      <c r="DG36" t="s">
        <v>3</v>
      </c>
      <c r="DH36" t="s">
        <v>3</v>
      </c>
      <c r="DI36" t="s">
        <v>3</v>
      </c>
      <c r="DJ36" t="s">
        <v>3</v>
      </c>
      <c r="DK36" t="s">
        <v>3</v>
      </c>
      <c r="DL36" t="s">
        <v>3</v>
      </c>
      <c r="DM36" t="s">
        <v>3</v>
      </c>
      <c r="DN36">
        <v>0</v>
      </c>
      <c r="DO36">
        <v>0</v>
      </c>
      <c r="DP36">
        <v>1</v>
      </c>
      <c r="DQ36">
        <v>1</v>
      </c>
      <c r="DU36">
        <v>1009</v>
      </c>
      <c r="DV36" t="s">
        <v>47</v>
      </c>
      <c r="DW36" t="s">
        <v>47</v>
      </c>
      <c r="DX36">
        <v>1000</v>
      </c>
      <c r="DZ36" t="s">
        <v>3</v>
      </c>
      <c r="EA36" t="s">
        <v>3</v>
      </c>
      <c r="EB36" t="s">
        <v>3</v>
      </c>
      <c r="EC36" t="s">
        <v>3</v>
      </c>
      <c r="EE36">
        <v>101027188</v>
      </c>
      <c r="EF36">
        <v>6</v>
      </c>
      <c r="EG36" t="s">
        <v>38</v>
      </c>
      <c r="EH36">
        <v>11</v>
      </c>
      <c r="EI36" t="s">
        <v>39</v>
      </c>
      <c r="EJ36">
        <v>1</v>
      </c>
      <c r="EK36">
        <v>57001</v>
      </c>
      <c r="EL36" t="s">
        <v>39</v>
      </c>
      <c r="EM36" t="s">
        <v>40</v>
      </c>
      <c r="EO36" t="s">
        <v>3</v>
      </c>
      <c r="EQ36">
        <v>0</v>
      </c>
      <c r="ER36">
        <v>0</v>
      </c>
      <c r="ES36">
        <v>0</v>
      </c>
      <c r="ET36">
        <v>0</v>
      </c>
      <c r="EU36">
        <v>0</v>
      </c>
      <c r="EV36">
        <v>0</v>
      </c>
      <c r="EW36">
        <v>0</v>
      </c>
      <c r="EX36">
        <v>0</v>
      </c>
      <c r="FQ36">
        <v>0</v>
      </c>
      <c r="FR36">
        <v>0</v>
      </c>
      <c r="FS36">
        <v>0</v>
      </c>
      <c r="FX36">
        <v>89</v>
      </c>
      <c r="FY36">
        <v>49</v>
      </c>
      <c r="GA36" t="s">
        <v>3</v>
      </c>
      <c r="GD36">
        <v>1</v>
      </c>
      <c r="GF36">
        <v>2102561428</v>
      </c>
      <c r="GG36">
        <v>2</v>
      </c>
      <c r="GH36">
        <v>1</v>
      </c>
      <c r="GI36">
        <v>-2</v>
      </c>
      <c r="GJ36">
        <v>0</v>
      </c>
      <c r="GK36">
        <v>0</v>
      </c>
      <c r="GL36">
        <f t="shared" si="41"/>
        <v>0</v>
      </c>
      <c r="GM36">
        <f t="shared" si="42"/>
        <v>0</v>
      </c>
      <c r="GN36">
        <f t="shared" si="43"/>
        <v>0</v>
      </c>
      <c r="GO36">
        <f t="shared" si="44"/>
        <v>0</v>
      </c>
      <c r="GP36">
        <f t="shared" si="45"/>
        <v>0</v>
      </c>
      <c r="GR36">
        <v>0</v>
      </c>
      <c r="GS36">
        <v>3</v>
      </c>
      <c r="GT36">
        <v>0</v>
      </c>
      <c r="GU36" t="s">
        <v>3</v>
      </c>
      <c r="GV36">
        <f t="shared" si="46"/>
        <v>0</v>
      </c>
      <c r="GW36">
        <v>1</v>
      </c>
      <c r="GX36">
        <f t="shared" si="47"/>
        <v>0</v>
      </c>
      <c r="HA36">
        <v>0</v>
      </c>
      <c r="HB36">
        <v>0</v>
      </c>
      <c r="HC36">
        <f t="shared" si="48"/>
        <v>0</v>
      </c>
      <c r="HE36" t="s">
        <v>3</v>
      </c>
      <c r="HF36" t="s">
        <v>3</v>
      </c>
      <c r="HM36" t="s">
        <v>3</v>
      </c>
      <c r="HN36" t="s">
        <v>42</v>
      </c>
      <c r="HO36" t="s">
        <v>43</v>
      </c>
      <c r="HP36" t="s">
        <v>39</v>
      </c>
      <c r="HQ36" t="s">
        <v>39</v>
      </c>
      <c r="HS36">
        <v>0</v>
      </c>
      <c r="IK36">
        <v>0</v>
      </c>
    </row>
    <row r="37" spans="1:245" x14ac:dyDescent="0.2">
      <c r="A37">
        <v>17</v>
      </c>
      <c r="B37">
        <v>1</v>
      </c>
      <c r="C37">
        <f>ROW(SmtRes!A13)</f>
        <v>13</v>
      </c>
      <c r="D37">
        <f>ROW(EtalonRes!A15)</f>
        <v>15</v>
      </c>
      <c r="E37" t="s">
        <v>53</v>
      </c>
      <c r="F37" t="s">
        <v>54</v>
      </c>
      <c r="G37" t="s">
        <v>55</v>
      </c>
      <c r="H37" t="s">
        <v>35</v>
      </c>
      <c r="I37">
        <v>0.15390000000000001</v>
      </c>
      <c r="J37">
        <v>0</v>
      </c>
      <c r="K37">
        <v>0.15390000000000001</v>
      </c>
      <c r="O37">
        <f t="shared" si="28"/>
        <v>3883.49</v>
      </c>
      <c r="P37">
        <f>SUMIF(SmtRes!AQ12:'SmtRes'!AQ13,"=1",SmtRes!DF12:'SmtRes'!DF13)</f>
        <v>0</v>
      </c>
      <c r="Q37">
        <f>SUMIF(SmtRes!AQ12:'SmtRes'!AQ13,"=1",SmtRes!DG12:'SmtRes'!DG13)</f>
        <v>0</v>
      </c>
      <c r="R37">
        <f>SUMIF(SmtRes!AQ12:'SmtRes'!AQ13,"=1",SmtRes!DH12:'SmtRes'!DH13)</f>
        <v>0</v>
      </c>
      <c r="S37">
        <f>SUMIF(SmtRes!AQ12:'SmtRes'!AQ13,"=1",SmtRes!DI12:'SmtRes'!DI13)</f>
        <v>3883.49</v>
      </c>
      <c r="T37">
        <f t="shared" si="29"/>
        <v>0</v>
      </c>
      <c r="U37">
        <f>SUMIF(SmtRes!AQ12:'SmtRes'!AQ13,"=1",SmtRes!CV12:'SmtRes'!CV13)</f>
        <v>6.1077523999999999</v>
      </c>
      <c r="V37">
        <f>SUMIF(SmtRes!AQ12:'SmtRes'!AQ13,"=1",SmtRes!CW12:'SmtRes'!CW13)</f>
        <v>0</v>
      </c>
      <c r="W37">
        <f t="shared" si="30"/>
        <v>0</v>
      </c>
      <c r="X37">
        <f t="shared" si="31"/>
        <v>3495.14</v>
      </c>
      <c r="Y37">
        <f t="shared" si="32"/>
        <v>1747.57</v>
      </c>
      <c r="AA37">
        <v>104121951</v>
      </c>
      <c r="AB37">
        <f t="shared" si="33"/>
        <v>25233.867295</v>
      </c>
      <c r="AC37">
        <f>ROUND((0),6)</f>
        <v>0</v>
      </c>
      <c r="AD37">
        <f>ROUND((((0)-(0))+AE37),6)</f>
        <v>0</v>
      </c>
      <c r="AE37">
        <f>ROUND((0),6)</f>
        <v>0</v>
      </c>
      <c r="AF37">
        <f>ROUND((SUM(SmtRes!BT12:'SmtRes'!BT13)),6)</f>
        <v>25233.867295</v>
      </c>
      <c r="AG37">
        <f t="shared" si="34"/>
        <v>0</v>
      </c>
      <c r="AH37">
        <f>(SUM(SmtRes!BU12:'SmtRes'!BU13))</f>
        <v>39.686499999999995</v>
      </c>
      <c r="AI37">
        <f>(0)</f>
        <v>0</v>
      </c>
      <c r="AJ37">
        <f t="shared" si="35"/>
        <v>0</v>
      </c>
      <c r="AK37">
        <v>21942.493300000002</v>
      </c>
      <c r="AL37">
        <v>0</v>
      </c>
      <c r="AM37">
        <v>0</v>
      </c>
      <c r="AN37">
        <v>0</v>
      </c>
      <c r="AO37">
        <v>21942.493300000002</v>
      </c>
      <c r="AP37">
        <v>0</v>
      </c>
      <c r="AQ37">
        <v>34.51</v>
      </c>
      <c r="AR37">
        <v>0</v>
      </c>
      <c r="AS37">
        <v>0</v>
      </c>
      <c r="AT37">
        <v>90</v>
      </c>
      <c r="AU37">
        <v>45</v>
      </c>
      <c r="AV37">
        <v>1</v>
      </c>
      <c r="AW37">
        <v>1</v>
      </c>
      <c r="AZ37">
        <v>1</v>
      </c>
      <c r="BA37">
        <v>1</v>
      </c>
      <c r="BB37">
        <v>1</v>
      </c>
      <c r="BC37">
        <v>1</v>
      </c>
      <c r="BD37" t="s">
        <v>3</v>
      </c>
      <c r="BE37" t="s">
        <v>3</v>
      </c>
      <c r="BF37" t="s">
        <v>3</v>
      </c>
      <c r="BG37" t="s">
        <v>3</v>
      </c>
      <c r="BH37">
        <v>0</v>
      </c>
      <c r="BI37">
        <v>1</v>
      </c>
      <c r="BJ37" t="s">
        <v>56</v>
      </c>
      <c r="BM37">
        <v>63001</v>
      </c>
      <c r="BN37">
        <v>0</v>
      </c>
      <c r="BO37" t="s">
        <v>3</v>
      </c>
      <c r="BP37">
        <v>0</v>
      </c>
      <c r="BQ37">
        <v>6</v>
      </c>
      <c r="BR37">
        <v>0</v>
      </c>
      <c r="BS37">
        <v>1</v>
      </c>
      <c r="BT37">
        <v>1</v>
      </c>
      <c r="BU37">
        <v>1</v>
      </c>
      <c r="BV37">
        <v>1</v>
      </c>
      <c r="BW37">
        <v>1</v>
      </c>
      <c r="BX37">
        <v>1</v>
      </c>
      <c r="BY37" t="s">
        <v>3</v>
      </c>
      <c r="BZ37">
        <v>90</v>
      </c>
      <c r="CA37">
        <v>45</v>
      </c>
      <c r="CB37" t="s">
        <v>3</v>
      </c>
      <c r="CE37">
        <v>0</v>
      </c>
      <c r="CF37">
        <v>0</v>
      </c>
      <c r="CG37">
        <v>0</v>
      </c>
      <c r="CM37">
        <v>0</v>
      </c>
      <c r="CN37" t="s">
        <v>808</v>
      </c>
      <c r="CO37">
        <v>0</v>
      </c>
      <c r="CP37">
        <f t="shared" si="36"/>
        <v>3883.49</v>
      </c>
      <c r="CQ37">
        <f>SUMIF(SmtRes!AQ12:'SmtRes'!AQ13,"=1",SmtRes!AA12:'SmtRes'!AA13)</f>
        <v>0</v>
      </c>
      <c r="CR37">
        <f>SUMIF(SmtRes!AQ12:'SmtRes'!AQ13,"=1",SmtRes!AB12:'SmtRes'!AB13)</f>
        <v>0</v>
      </c>
      <c r="CS37">
        <f>SUMIF(SmtRes!AQ12:'SmtRes'!AQ13,"=1",SmtRes!AC12:'SmtRes'!AC13)</f>
        <v>0</v>
      </c>
      <c r="CT37">
        <f>SUMIF(SmtRes!AQ12:'SmtRes'!AQ13,"=1",SmtRes!AD12:'SmtRes'!AD13)</f>
        <v>635.83000000000004</v>
      </c>
      <c r="CU37">
        <f t="shared" si="37"/>
        <v>0</v>
      </c>
      <c r="CV37">
        <f>SUMIF(SmtRes!AQ12:'SmtRes'!AQ13,"=1",SmtRes!BU12:'SmtRes'!BU13)</f>
        <v>39.686499999999995</v>
      </c>
      <c r="CW37">
        <f>SUMIF(SmtRes!AQ12:'SmtRes'!AQ13,"=1",SmtRes!BV12:'SmtRes'!BV13)</f>
        <v>0</v>
      </c>
      <c r="CX37">
        <f t="shared" si="38"/>
        <v>0</v>
      </c>
      <c r="CY37">
        <f t="shared" si="39"/>
        <v>3495.1409999999996</v>
      </c>
      <c r="CZ37">
        <f t="shared" si="40"/>
        <v>1747.5704999999998</v>
      </c>
      <c r="DB37">
        <v>5</v>
      </c>
      <c r="DC37" t="s">
        <v>3</v>
      </c>
      <c r="DD37" t="s">
        <v>3</v>
      </c>
      <c r="DE37" t="s">
        <v>37</v>
      </c>
      <c r="DF37" t="s">
        <v>37</v>
      </c>
      <c r="DG37" t="s">
        <v>37</v>
      </c>
      <c r="DH37" t="s">
        <v>3</v>
      </c>
      <c r="DI37" t="s">
        <v>37</v>
      </c>
      <c r="DJ37" t="s">
        <v>37</v>
      </c>
      <c r="DK37" t="s">
        <v>3</v>
      </c>
      <c r="DL37" t="s">
        <v>3</v>
      </c>
      <c r="DM37" t="s">
        <v>3</v>
      </c>
      <c r="DN37">
        <v>0</v>
      </c>
      <c r="DO37">
        <v>0</v>
      </c>
      <c r="DP37">
        <v>1</v>
      </c>
      <c r="DQ37">
        <v>1</v>
      </c>
      <c r="DU37">
        <v>1005</v>
      </c>
      <c r="DV37" t="s">
        <v>35</v>
      </c>
      <c r="DW37" t="s">
        <v>35</v>
      </c>
      <c r="DX37">
        <v>100</v>
      </c>
      <c r="DZ37" t="s">
        <v>3</v>
      </c>
      <c r="EA37" t="s">
        <v>3</v>
      </c>
      <c r="EB37" t="s">
        <v>3</v>
      </c>
      <c r="EC37" t="s">
        <v>3</v>
      </c>
      <c r="EE37">
        <v>101027194</v>
      </c>
      <c r="EF37">
        <v>6</v>
      </c>
      <c r="EG37" t="s">
        <v>38</v>
      </c>
      <c r="EH37">
        <v>97</v>
      </c>
      <c r="EI37" t="s">
        <v>57</v>
      </c>
      <c r="EJ37">
        <v>1</v>
      </c>
      <c r="EK37">
        <v>63001</v>
      </c>
      <c r="EL37" t="s">
        <v>58</v>
      </c>
      <c r="EM37" t="s">
        <v>59</v>
      </c>
      <c r="EO37" t="s">
        <v>41</v>
      </c>
      <c r="EQ37">
        <v>131072</v>
      </c>
      <c r="ER37">
        <v>0</v>
      </c>
      <c r="ES37">
        <v>0</v>
      </c>
      <c r="ET37">
        <v>0</v>
      </c>
      <c r="EU37">
        <v>0</v>
      </c>
      <c r="EV37">
        <v>0</v>
      </c>
      <c r="EW37">
        <v>34.51</v>
      </c>
      <c r="EX37">
        <v>0</v>
      </c>
      <c r="EY37">
        <v>0</v>
      </c>
      <c r="FQ37">
        <v>0</v>
      </c>
      <c r="FR37">
        <v>0</v>
      </c>
      <c r="FS37">
        <v>0</v>
      </c>
      <c r="FX37">
        <v>90</v>
      </c>
      <c r="FY37">
        <v>45</v>
      </c>
      <c r="GA37" t="s">
        <v>3</v>
      </c>
      <c r="GD37">
        <v>1</v>
      </c>
      <c r="GF37">
        <v>-1274276331</v>
      </c>
      <c r="GG37">
        <v>2</v>
      </c>
      <c r="GH37">
        <v>1</v>
      </c>
      <c r="GI37">
        <v>-2</v>
      </c>
      <c r="GJ37">
        <v>0</v>
      </c>
      <c r="GK37">
        <v>0</v>
      </c>
      <c r="GL37">
        <f t="shared" si="41"/>
        <v>0</v>
      </c>
      <c r="GM37">
        <f t="shared" si="42"/>
        <v>9126.2000000000007</v>
      </c>
      <c r="GN37">
        <f t="shared" si="43"/>
        <v>9126.2000000000007</v>
      </c>
      <c r="GO37">
        <f t="shared" si="44"/>
        <v>0</v>
      </c>
      <c r="GP37">
        <f t="shared" si="45"/>
        <v>0</v>
      </c>
      <c r="GR37">
        <v>0</v>
      </c>
      <c r="GS37">
        <v>3</v>
      </c>
      <c r="GT37">
        <v>0</v>
      </c>
      <c r="GU37" t="s">
        <v>3</v>
      </c>
      <c r="GV37">
        <f t="shared" si="46"/>
        <v>0</v>
      </c>
      <c r="GW37">
        <v>1</v>
      </c>
      <c r="GX37">
        <f t="shared" si="47"/>
        <v>0</v>
      </c>
      <c r="HA37">
        <v>0</v>
      </c>
      <c r="HB37">
        <v>0</v>
      </c>
      <c r="HC37">
        <f t="shared" si="48"/>
        <v>0</v>
      </c>
      <c r="HE37" t="s">
        <v>3</v>
      </c>
      <c r="HF37" t="s">
        <v>3</v>
      </c>
      <c r="HM37" t="s">
        <v>3</v>
      </c>
      <c r="HN37" t="s">
        <v>60</v>
      </c>
      <c r="HO37" t="s">
        <v>61</v>
      </c>
      <c r="HP37" t="s">
        <v>58</v>
      </c>
      <c r="HQ37" t="s">
        <v>58</v>
      </c>
      <c r="HS37">
        <v>0</v>
      </c>
      <c r="IK37">
        <v>0</v>
      </c>
    </row>
    <row r="38" spans="1:245" x14ac:dyDescent="0.2">
      <c r="A38">
        <v>18</v>
      </c>
      <c r="B38">
        <v>1</v>
      </c>
      <c r="C38">
        <v>13</v>
      </c>
      <c r="E38" t="s">
        <v>62</v>
      </c>
      <c r="F38" t="s">
        <v>63</v>
      </c>
      <c r="G38" t="s">
        <v>64</v>
      </c>
      <c r="H38" t="s">
        <v>47</v>
      </c>
      <c r="I38">
        <f>I37*J38</f>
        <v>5.4788400000000001E-2</v>
      </c>
      <c r="J38">
        <v>0.35599999999999998</v>
      </c>
      <c r="K38">
        <v>0.35599999999999998</v>
      </c>
      <c r="O38">
        <f t="shared" si="28"/>
        <v>0</v>
      </c>
      <c r="P38">
        <f>ROUND(CQ38*I38,2)</f>
        <v>0</v>
      </c>
      <c r="Q38">
        <f>ROUND(CR38*I38,2)</f>
        <v>0</v>
      </c>
      <c r="R38">
        <f>ROUND(CS38*I38,2)</f>
        <v>0</v>
      </c>
      <c r="S38">
        <f>ROUND(CT38*I38,2)</f>
        <v>0</v>
      </c>
      <c r="T38">
        <f t="shared" si="29"/>
        <v>0</v>
      </c>
      <c r="U38">
        <f>ROUND(CV38*I38,7)</f>
        <v>0</v>
      </c>
      <c r="V38">
        <f>ROUND(CW38*I38,7)</f>
        <v>0</v>
      </c>
      <c r="W38">
        <f t="shared" si="30"/>
        <v>0</v>
      </c>
      <c r="X38">
        <f t="shared" si="31"/>
        <v>0</v>
      </c>
      <c r="Y38">
        <f t="shared" si="32"/>
        <v>0</v>
      </c>
      <c r="AA38">
        <v>104121951</v>
      </c>
      <c r="AB38">
        <f t="shared" si="33"/>
        <v>0</v>
      </c>
      <c r="AC38">
        <f>ROUND((ES38),6)</f>
        <v>0</v>
      </c>
      <c r="AD38">
        <f>ROUND((((ET38)-(EU38))+AE38),6)</f>
        <v>0</v>
      </c>
      <c r="AE38">
        <f>ROUND((EU38),6)</f>
        <v>0</v>
      </c>
      <c r="AF38">
        <f>ROUND((EV38),6)</f>
        <v>0</v>
      </c>
      <c r="AG38">
        <f t="shared" si="34"/>
        <v>0</v>
      </c>
      <c r="AH38">
        <f>(EW38)</f>
        <v>0</v>
      </c>
      <c r="AI38">
        <f>(EX38)</f>
        <v>0</v>
      </c>
      <c r="AJ38">
        <f t="shared" si="35"/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90</v>
      </c>
      <c r="AU38">
        <v>45</v>
      </c>
      <c r="AV38">
        <v>1</v>
      </c>
      <c r="AW38">
        <v>1</v>
      </c>
      <c r="AZ38">
        <v>1</v>
      </c>
      <c r="BA38">
        <v>1</v>
      </c>
      <c r="BB38">
        <v>1</v>
      </c>
      <c r="BC38">
        <v>1</v>
      </c>
      <c r="BD38" t="s">
        <v>3</v>
      </c>
      <c r="BE38" t="s">
        <v>3</v>
      </c>
      <c r="BF38" t="s">
        <v>3</v>
      </c>
      <c r="BG38" t="s">
        <v>3</v>
      </c>
      <c r="BH38">
        <v>3</v>
      </c>
      <c r="BI38">
        <v>1</v>
      </c>
      <c r="BJ38" t="s">
        <v>3</v>
      </c>
      <c r="BM38">
        <v>63001</v>
      </c>
      <c r="BN38">
        <v>0</v>
      </c>
      <c r="BO38" t="s">
        <v>3</v>
      </c>
      <c r="BP38">
        <v>0</v>
      </c>
      <c r="BQ38">
        <v>6</v>
      </c>
      <c r="BR38">
        <v>0</v>
      </c>
      <c r="BS38">
        <v>1</v>
      </c>
      <c r="BT38">
        <v>1</v>
      </c>
      <c r="BU38">
        <v>1</v>
      </c>
      <c r="BV38">
        <v>1</v>
      </c>
      <c r="BW38">
        <v>1</v>
      </c>
      <c r="BX38">
        <v>1</v>
      </c>
      <c r="BY38" t="s">
        <v>3</v>
      </c>
      <c r="BZ38">
        <v>90</v>
      </c>
      <c r="CA38">
        <v>45</v>
      </c>
      <c r="CB38" t="s">
        <v>3</v>
      </c>
      <c r="CE38">
        <v>0</v>
      </c>
      <c r="CF38">
        <v>0</v>
      </c>
      <c r="CG38">
        <v>0</v>
      </c>
      <c r="CM38">
        <v>0</v>
      </c>
      <c r="CN38" t="s">
        <v>3</v>
      </c>
      <c r="CO38">
        <v>0</v>
      </c>
      <c r="CP38">
        <f t="shared" si="36"/>
        <v>0</v>
      </c>
      <c r="CQ38">
        <f>ROUND(AL38*BC38,2)</f>
        <v>0</v>
      </c>
      <c r="CR38">
        <f>ROUND(AM38*BB38,2)</f>
        <v>0</v>
      </c>
      <c r="CS38">
        <f>ROUND(AN38*BS38,2)</f>
        <v>0</v>
      </c>
      <c r="CT38">
        <f>ROUND(AO38*BA38,2)</f>
        <v>0</v>
      </c>
      <c r="CU38">
        <f t="shared" si="37"/>
        <v>0</v>
      </c>
      <c r="CV38">
        <f>AH38</f>
        <v>0</v>
      </c>
      <c r="CW38">
        <f>AI38</f>
        <v>0</v>
      </c>
      <c r="CX38">
        <f t="shared" si="38"/>
        <v>0</v>
      </c>
      <c r="CY38">
        <f t="shared" si="39"/>
        <v>0</v>
      </c>
      <c r="CZ38">
        <f t="shared" si="40"/>
        <v>0</v>
      </c>
      <c r="DC38" t="s">
        <v>3</v>
      </c>
      <c r="DD38" t="s">
        <v>3</v>
      </c>
      <c r="DE38" t="s">
        <v>3</v>
      </c>
      <c r="DF38" t="s">
        <v>3</v>
      </c>
      <c r="DG38" t="s">
        <v>3</v>
      </c>
      <c r="DH38" t="s">
        <v>3</v>
      </c>
      <c r="DI38" t="s">
        <v>3</v>
      </c>
      <c r="DJ38" t="s">
        <v>3</v>
      </c>
      <c r="DK38" t="s">
        <v>3</v>
      </c>
      <c r="DL38" t="s">
        <v>3</v>
      </c>
      <c r="DM38" t="s">
        <v>3</v>
      </c>
      <c r="DN38">
        <v>0</v>
      </c>
      <c r="DO38">
        <v>0</v>
      </c>
      <c r="DP38">
        <v>1</v>
      </c>
      <c r="DQ38">
        <v>1</v>
      </c>
      <c r="DU38">
        <v>1009</v>
      </c>
      <c r="DV38" t="s">
        <v>47</v>
      </c>
      <c r="DW38" t="s">
        <v>47</v>
      </c>
      <c r="DX38">
        <v>1000</v>
      </c>
      <c r="DZ38" t="s">
        <v>3</v>
      </c>
      <c r="EA38" t="s">
        <v>3</v>
      </c>
      <c r="EB38" t="s">
        <v>3</v>
      </c>
      <c r="EC38" t="s">
        <v>3</v>
      </c>
      <c r="EE38">
        <v>101027194</v>
      </c>
      <c r="EF38">
        <v>6</v>
      </c>
      <c r="EG38" t="s">
        <v>38</v>
      </c>
      <c r="EH38">
        <v>97</v>
      </c>
      <c r="EI38" t="s">
        <v>57</v>
      </c>
      <c r="EJ38">
        <v>1</v>
      </c>
      <c r="EK38">
        <v>63001</v>
      </c>
      <c r="EL38" t="s">
        <v>58</v>
      </c>
      <c r="EM38" t="s">
        <v>59</v>
      </c>
      <c r="EO38" t="s">
        <v>3</v>
      </c>
      <c r="EQ38">
        <v>0</v>
      </c>
      <c r="ER38">
        <v>0</v>
      </c>
      <c r="ES38">
        <v>0</v>
      </c>
      <c r="ET38">
        <v>0</v>
      </c>
      <c r="EU38">
        <v>0</v>
      </c>
      <c r="EV38">
        <v>0</v>
      </c>
      <c r="EW38">
        <v>0</v>
      </c>
      <c r="EX38">
        <v>0</v>
      </c>
      <c r="FQ38">
        <v>0</v>
      </c>
      <c r="FR38">
        <v>0</v>
      </c>
      <c r="FS38">
        <v>0</v>
      </c>
      <c r="FX38">
        <v>90</v>
      </c>
      <c r="FY38">
        <v>45</v>
      </c>
      <c r="GA38" t="s">
        <v>3</v>
      </c>
      <c r="GD38">
        <v>1</v>
      </c>
      <c r="GF38">
        <v>-1296435862</v>
      </c>
      <c r="GG38">
        <v>2</v>
      </c>
      <c r="GH38">
        <v>1</v>
      </c>
      <c r="GI38">
        <v>-2</v>
      </c>
      <c r="GJ38">
        <v>0</v>
      </c>
      <c r="GK38">
        <v>0</v>
      </c>
      <c r="GL38">
        <f t="shared" si="41"/>
        <v>0</v>
      </c>
      <c r="GM38">
        <f t="shared" si="42"/>
        <v>0</v>
      </c>
      <c r="GN38">
        <f t="shared" si="43"/>
        <v>0</v>
      </c>
      <c r="GO38">
        <f t="shared" si="44"/>
        <v>0</v>
      </c>
      <c r="GP38">
        <f t="shared" si="45"/>
        <v>0</v>
      </c>
      <c r="GR38">
        <v>0</v>
      </c>
      <c r="GS38">
        <v>3</v>
      </c>
      <c r="GT38">
        <v>0</v>
      </c>
      <c r="GU38" t="s">
        <v>3</v>
      </c>
      <c r="GV38">
        <f t="shared" si="46"/>
        <v>0</v>
      </c>
      <c r="GW38">
        <v>1</v>
      </c>
      <c r="GX38">
        <f t="shared" si="47"/>
        <v>0</v>
      </c>
      <c r="HA38">
        <v>0</v>
      </c>
      <c r="HB38">
        <v>0</v>
      </c>
      <c r="HC38">
        <f t="shared" si="48"/>
        <v>0</v>
      </c>
      <c r="HE38" t="s">
        <v>3</v>
      </c>
      <c r="HF38" t="s">
        <v>3</v>
      </c>
      <c r="HM38" t="s">
        <v>3</v>
      </c>
      <c r="HN38" t="s">
        <v>60</v>
      </c>
      <c r="HO38" t="s">
        <v>61</v>
      </c>
      <c r="HP38" t="s">
        <v>58</v>
      </c>
      <c r="HQ38" t="s">
        <v>58</v>
      </c>
      <c r="HS38">
        <v>0</v>
      </c>
      <c r="IK38">
        <v>0</v>
      </c>
    </row>
    <row r="39" spans="1:245" x14ac:dyDescent="0.2">
      <c r="A39">
        <v>17</v>
      </c>
      <c r="B39">
        <v>1</v>
      </c>
      <c r="C39">
        <f>ROW(SmtRes!A16)</f>
        <v>16</v>
      </c>
      <c r="D39">
        <f>ROW(EtalonRes!A18)</f>
        <v>18</v>
      </c>
      <c r="E39" t="s">
        <v>65</v>
      </c>
      <c r="F39" t="s">
        <v>66</v>
      </c>
      <c r="G39" t="s">
        <v>67</v>
      </c>
      <c r="H39" t="s">
        <v>35</v>
      </c>
      <c r="I39">
        <f>ROUND(0.8*2/100,7)</f>
        <v>1.6E-2</v>
      </c>
      <c r="J39">
        <v>0</v>
      </c>
      <c r="K39">
        <f>ROUND(0.8*2/100,7)</f>
        <v>1.6E-2</v>
      </c>
      <c r="O39">
        <f t="shared" si="28"/>
        <v>1120.71</v>
      </c>
      <c r="P39">
        <f>SUMIF(SmtRes!AQ14:'SmtRes'!AQ16,"=1",SmtRes!DF14:'SmtRes'!DF16)</f>
        <v>0</v>
      </c>
      <c r="Q39">
        <f>SUMIF(SmtRes!AQ14:'SmtRes'!AQ16,"=1",SmtRes!DG14:'SmtRes'!DG16)</f>
        <v>8.18</v>
      </c>
      <c r="R39">
        <f>SUMIF(SmtRes!AQ14:'SmtRes'!AQ16,"=1",SmtRes!DH14:'SmtRes'!DH16)</f>
        <v>91.32</v>
      </c>
      <c r="S39">
        <f>SUMIF(SmtRes!AQ14:'SmtRes'!AQ16,"=1",SmtRes!DI14:'SmtRes'!DI16)</f>
        <v>1021.21</v>
      </c>
      <c r="T39">
        <f t="shared" si="29"/>
        <v>0</v>
      </c>
      <c r="U39">
        <f>SUMIF(SmtRes!AQ14:'SmtRes'!AQ16,"=1",SmtRes!CV14:'SmtRes'!CV16)</f>
        <v>1.67716</v>
      </c>
      <c r="V39">
        <f>SUMIF(SmtRes!AQ14:'SmtRes'!AQ16,"=1",SmtRes!CW14:'SmtRes'!CW16)</f>
        <v>0.14241599999999999</v>
      </c>
      <c r="W39">
        <f t="shared" si="30"/>
        <v>0</v>
      </c>
      <c r="X39">
        <f t="shared" si="31"/>
        <v>1012.4</v>
      </c>
      <c r="Y39">
        <f t="shared" si="32"/>
        <v>578.52</v>
      </c>
      <c r="AA39">
        <v>104121951</v>
      </c>
      <c r="AB39">
        <f t="shared" si="33"/>
        <v>64157.557345000001</v>
      </c>
      <c r="AC39">
        <f>ROUND((0),6)</f>
        <v>0</v>
      </c>
      <c r="AD39">
        <f>ROUND((((SUM(SmtRes!BR14:'SmtRes'!BR16))-(SUM(SmtRes!BS14:'SmtRes'!BS16)))+AE39),6)</f>
        <v>332.18531999999999</v>
      </c>
      <c r="AE39">
        <f>ROUND((SUM(SmtRes!BS14:'SmtRes'!BS16)),6)</f>
        <v>5707.4992199999997</v>
      </c>
      <c r="AF39">
        <f>ROUND((SUM(SmtRes!BT14:'SmtRes'!BT16)),6)</f>
        <v>63825.372024999997</v>
      </c>
      <c r="AG39">
        <f t="shared" si="34"/>
        <v>0</v>
      </c>
      <c r="AH39">
        <f>(SUM(SmtRes!BU14:'SmtRes'!BU16))</f>
        <v>104.82250000000001</v>
      </c>
      <c r="AI39">
        <f>(SUM(SmtRes!BV14:'SmtRes'!BV16))</f>
        <v>8.9009999999999998</v>
      </c>
      <c r="AJ39">
        <f t="shared" si="35"/>
        <v>0</v>
      </c>
      <c r="AK39">
        <v>60752.223100000003</v>
      </c>
      <c r="AL39">
        <v>0</v>
      </c>
      <c r="AM39">
        <v>288.85680000000002</v>
      </c>
      <c r="AN39">
        <v>4963.0428000000002</v>
      </c>
      <c r="AO39">
        <v>55500.323499999999</v>
      </c>
      <c r="AP39">
        <v>0</v>
      </c>
      <c r="AQ39">
        <v>91.15</v>
      </c>
      <c r="AR39">
        <v>7.74</v>
      </c>
      <c r="AS39">
        <v>0</v>
      </c>
      <c r="AT39">
        <v>91</v>
      </c>
      <c r="AU39">
        <v>52</v>
      </c>
      <c r="AV39">
        <v>1</v>
      </c>
      <c r="AW39">
        <v>1</v>
      </c>
      <c r="AZ39">
        <v>1</v>
      </c>
      <c r="BA39">
        <v>1</v>
      </c>
      <c r="BB39">
        <v>1</v>
      </c>
      <c r="BC39">
        <v>1</v>
      </c>
      <c r="BD39" t="s">
        <v>3</v>
      </c>
      <c r="BE39" t="s">
        <v>3</v>
      </c>
      <c r="BF39" t="s">
        <v>3</v>
      </c>
      <c r="BG39" t="s">
        <v>3</v>
      </c>
      <c r="BH39">
        <v>0</v>
      </c>
      <c r="BI39">
        <v>1</v>
      </c>
      <c r="BJ39" t="s">
        <v>68</v>
      </c>
      <c r="BM39">
        <v>46003</v>
      </c>
      <c r="BN39">
        <v>0</v>
      </c>
      <c r="BO39" t="s">
        <v>3</v>
      </c>
      <c r="BP39">
        <v>0</v>
      </c>
      <c r="BQ39">
        <v>2</v>
      </c>
      <c r="BR39">
        <v>0</v>
      </c>
      <c r="BS39">
        <v>1</v>
      </c>
      <c r="BT39">
        <v>1</v>
      </c>
      <c r="BU39">
        <v>1</v>
      </c>
      <c r="BV39">
        <v>1</v>
      </c>
      <c r="BW39">
        <v>1</v>
      </c>
      <c r="BX39">
        <v>1</v>
      </c>
      <c r="BY39" t="s">
        <v>3</v>
      </c>
      <c r="BZ39">
        <v>91</v>
      </c>
      <c r="CA39">
        <v>52</v>
      </c>
      <c r="CB39" t="s">
        <v>3</v>
      </c>
      <c r="CE39">
        <v>0</v>
      </c>
      <c r="CF39">
        <v>0</v>
      </c>
      <c r="CG39">
        <v>0</v>
      </c>
      <c r="CM39">
        <v>0</v>
      </c>
      <c r="CN39" t="s">
        <v>808</v>
      </c>
      <c r="CO39">
        <v>0</v>
      </c>
      <c r="CP39">
        <f t="shared" si="36"/>
        <v>1120.71</v>
      </c>
      <c r="CQ39">
        <f>SUMIF(SmtRes!AQ14:'SmtRes'!AQ16,"=1",SmtRes!AA14:'SmtRes'!AA16)</f>
        <v>0</v>
      </c>
      <c r="CR39">
        <f>SUMIF(SmtRes!AQ14:'SmtRes'!AQ16,"=1",SmtRes!AB14:'SmtRes'!AB16)</f>
        <v>57.47</v>
      </c>
      <c r="CS39">
        <f>SUMIF(SmtRes!AQ14:'SmtRes'!AQ16,"=1",SmtRes!AC14:'SmtRes'!AC16)</f>
        <v>641.22</v>
      </c>
      <c r="CT39">
        <f>SUMIF(SmtRes!AQ14:'SmtRes'!AQ16,"=1",SmtRes!AD14:'SmtRes'!AD16)</f>
        <v>608.89</v>
      </c>
      <c r="CU39">
        <f t="shared" si="37"/>
        <v>0</v>
      </c>
      <c r="CV39">
        <f>SUMIF(SmtRes!AQ14:'SmtRes'!AQ16,"=1",SmtRes!BU14:'SmtRes'!BU16)</f>
        <v>104.82250000000001</v>
      </c>
      <c r="CW39">
        <f>SUMIF(SmtRes!AQ14:'SmtRes'!AQ16,"=1",SmtRes!BV14:'SmtRes'!BV16)</f>
        <v>8.9009999999999998</v>
      </c>
      <c r="CX39">
        <f t="shared" si="38"/>
        <v>0</v>
      </c>
      <c r="CY39">
        <f t="shared" si="39"/>
        <v>1012.4023</v>
      </c>
      <c r="CZ39">
        <f t="shared" si="40"/>
        <v>578.51559999999995</v>
      </c>
      <c r="DB39">
        <v>6</v>
      </c>
      <c r="DC39" t="s">
        <v>3</v>
      </c>
      <c r="DD39" t="s">
        <v>3</v>
      </c>
      <c r="DE39" t="s">
        <v>37</v>
      </c>
      <c r="DF39" t="s">
        <v>37</v>
      </c>
      <c r="DG39" t="s">
        <v>37</v>
      </c>
      <c r="DH39" t="s">
        <v>3</v>
      </c>
      <c r="DI39" t="s">
        <v>37</v>
      </c>
      <c r="DJ39" t="s">
        <v>37</v>
      </c>
      <c r="DK39" t="s">
        <v>3</v>
      </c>
      <c r="DL39" t="s">
        <v>3</v>
      </c>
      <c r="DM39" t="s">
        <v>3</v>
      </c>
      <c r="DN39">
        <v>0</v>
      </c>
      <c r="DO39">
        <v>0</v>
      </c>
      <c r="DP39">
        <v>1</v>
      </c>
      <c r="DQ39">
        <v>1</v>
      </c>
      <c r="DU39">
        <v>1005</v>
      </c>
      <c r="DV39" t="s">
        <v>35</v>
      </c>
      <c r="DW39" t="s">
        <v>35</v>
      </c>
      <c r="DX39">
        <v>100</v>
      </c>
      <c r="DZ39" t="s">
        <v>3</v>
      </c>
      <c r="EA39" t="s">
        <v>3</v>
      </c>
      <c r="EB39" t="s">
        <v>3</v>
      </c>
      <c r="EC39" t="s">
        <v>3</v>
      </c>
      <c r="EE39">
        <v>101027351</v>
      </c>
      <c r="EF39">
        <v>2</v>
      </c>
      <c r="EG39" t="s">
        <v>26</v>
      </c>
      <c r="EH39">
        <v>40</v>
      </c>
      <c r="EI39" t="s">
        <v>69</v>
      </c>
      <c r="EJ39">
        <v>1</v>
      </c>
      <c r="EK39">
        <v>46003</v>
      </c>
      <c r="EL39" t="s">
        <v>70</v>
      </c>
      <c r="EM39" t="s">
        <v>71</v>
      </c>
      <c r="EO39" t="s">
        <v>41</v>
      </c>
      <c r="EQ39">
        <v>0</v>
      </c>
      <c r="ER39">
        <v>0</v>
      </c>
      <c r="ES39">
        <v>0</v>
      </c>
      <c r="ET39">
        <v>0</v>
      </c>
      <c r="EU39">
        <v>0</v>
      </c>
      <c r="EV39">
        <v>0</v>
      </c>
      <c r="EW39">
        <v>91.15</v>
      </c>
      <c r="EX39">
        <v>7.74</v>
      </c>
      <c r="EY39">
        <v>0</v>
      </c>
      <c r="FQ39">
        <v>0</v>
      </c>
      <c r="FR39">
        <v>0</v>
      </c>
      <c r="FS39">
        <v>0</v>
      </c>
      <c r="FX39">
        <v>91</v>
      </c>
      <c r="FY39">
        <v>52</v>
      </c>
      <c r="GA39" t="s">
        <v>3</v>
      </c>
      <c r="GD39">
        <v>1</v>
      </c>
      <c r="GF39">
        <v>1629412455</v>
      </c>
      <c r="GG39">
        <v>2</v>
      </c>
      <c r="GH39">
        <v>1</v>
      </c>
      <c r="GI39">
        <v>-2</v>
      </c>
      <c r="GJ39">
        <v>0</v>
      </c>
      <c r="GK39">
        <v>0</v>
      </c>
      <c r="GL39">
        <f t="shared" si="41"/>
        <v>0</v>
      </c>
      <c r="GM39">
        <f t="shared" si="42"/>
        <v>2711.63</v>
      </c>
      <c r="GN39">
        <f t="shared" si="43"/>
        <v>2711.63</v>
      </c>
      <c r="GO39">
        <f t="shared" si="44"/>
        <v>0</v>
      </c>
      <c r="GP39">
        <f t="shared" si="45"/>
        <v>0</v>
      </c>
      <c r="GR39">
        <v>0</v>
      </c>
      <c r="GS39">
        <v>3</v>
      </c>
      <c r="GT39">
        <v>0</v>
      </c>
      <c r="GU39" t="s">
        <v>3</v>
      </c>
      <c r="GV39">
        <f t="shared" si="46"/>
        <v>0</v>
      </c>
      <c r="GW39">
        <v>1</v>
      </c>
      <c r="GX39">
        <f t="shared" si="47"/>
        <v>0</v>
      </c>
      <c r="HA39">
        <v>0</v>
      </c>
      <c r="HB39">
        <v>0</v>
      </c>
      <c r="HC39">
        <f t="shared" si="48"/>
        <v>0</v>
      </c>
      <c r="HE39" t="s">
        <v>3</v>
      </c>
      <c r="HF39" t="s">
        <v>3</v>
      </c>
      <c r="HM39" t="s">
        <v>3</v>
      </c>
      <c r="HN39" t="s">
        <v>72</v>
      </c>
      <c r="HO39" t="s">
        <v>73</v>
      </c>
      <c r="HP39" t="s">
        <v>70</v>
      </c>
      <c r="HQ39" t="s">
        <v>70</v>
      </c>
      <c r="HS39">
        <v>0</v>
      </c>
      <c r="IK39">
        <v>0</v>
      </c>
    </row>
    <row r="40" spans="1:245" x14ac:dyDescent="0.2">
      <c r="A40">
        <v>17</v>
      </c>
      <c r="B40">
        <v>1</v>
      </c>
      <c r="C40">
        <f>ROW(SmtRes!A17)</f>
        <v>17</v>
      </c>
      <c r="D40">
        <f>ROW(EtalonRes!A19)</f>
        <v>19</v>
      </c>
      <c r="E40" t="s">
        <v>74</v>
      </c>
      <c r="F40" t="s">
        <v>75</v>
      </c>
      <c r="G40" t="s">
        <v>76</v>
      </c>
      <c r="H40" t="s">
        <v>35</v>
      </c>
      <c r="I40">
        <v>0.40110000000000001</v>
      </c>
      <c r="J40">
        <v>0</v>
      </c>
      <c r="K40">
        <v>0.40110000000000001</v>
      </c>
      <c r="O40">
        <f t="shared" si="28"/>
        <v>6962.63</v>
      </c>
      <c r="P40">
        <f>SUMIF(SmtRes!AQ17:'SmtRes'!AQ17,"=1",SmtRes!DF17:'SmtRes'!DF17)</f>
        <v>0</v>
      </c>
      <c r="Q40">
        <f>SUMIF(SmtRes!AQ17:'SmtRes'!AQ17,"=1",SmtRes!DG17:'SmtRes'!DG17)</f>
        <v>0</v>
      </c>
      <c r="R40">
        <f>SUMIF(SmtRes!AQ17:'SmtRes'!AQ17,"=1",SmtRes!DH17:'SmtRes'!DH17)</f>
        <v>0</v>
      </c>
      <c r="S40">
        <f>SUMIF(SmtRes!AQ17:'SmtRes'!AQ17,"=1",SmtRes!DI17:'SmtRes'!DI17)</f>
        <v>6962.63</v>
      </c>
      <c r="T40">
        <f t="shared" si="29"/>
        <v>0</v>
      </c>
      <c r="U40">
        <f>SUMIF(SmtRes!AQ17:'SmtRes'!AQ17,"=1",SmtRes!CV17:'SmtRes'!CV17)</f>
        <v>11.8545105</v>
      </c>
      <c r="V40">
        <f>SUMIF(SmtRes!AQ17:'SmtRes'!AQ17,"=1",SmtRes!CW17:'SmtRes'!CW17)</f>
        <v>0</v>
      </c>
      <c r="W40">
        <f t="shared" si="30"/>
        <v>0</v>
      </c>
      <c r="X40">
        <f t="shared" si="31"/>
        <v>6266.37</v>
      </c>
      <c r="Y40">
        <f t="shared" si="32"/>
        <v>3202.81</v>
      </c>
      <c r="AA40">
        <v>104121951</v>
      </c>
      <c r="AB40">
        <f t="shared" si="33"/>
        <v>17358.833699999999</v>
      </c>
      <c r="AC40">
        <f>ROUND((0),6)</f>
        <v>0</v>
      </c>
      <c r="AD40">
        <f>ROUND((((0)-(0))+AE40),6)</f>
        <v>0</v>
      </c>
      <c r="AE40">
        <f>ROUND((0),6)</f>
        <v>0</v>
      </c>
      <c r="AF40">
        <f>ROUND((SUM(SmtRes!BT17:'SmtRes'!BT17)),6)</f>
        <v>17358.833699999999</v>
      </c>
      <c r="AG40">
        <f t="shared" si="34"/>
        <v>0</v>
      </c>
      <c r="AH40">
        <f>(SUM(SmtRes!BU17:'SmtRes'!BU17))</f>
        <v>29.554999999999996</v>
      </c>
      <c r="AI40">
        <f>(0)</f>
        <v>0</v>
      </c>
      <c r="AJ40">
        <f t="shared" si="35"/>
        <v>0</v>
      </c>
      <c r="AK40">
        <v>15094.638000000001</v>
      </c>
      <c r="AL40">
        <v>0</v>
      </c>
      <c r="AM40">
        <v>0</v>
      </c>
      <c r="AN40">
        <v>0</v>
      </c>
      <c r="AO40">
        <v>15094.638000000001</v>
      </c>
      <c r="AP40">
        <v>0</v>
      </c>
      <c r="AQ40">
        <v>25.7</v>
      </c>
      <c r="AR40">
        <v>0</v>
      </c>
      <c r="AS40">
        <v>0</v>
      </c>
      <c r="AT40">
        <v>90</v>
      </c>
      <c r="AU40">
        <v>46</v>
      </c>
      <c r="AV40">
        <v>1</v>
      </c>
      <c r="AW40">
        <v>1</v>
      </c>
      <c r="AZ40">
        <v>1</v>
      </c>
      <c r="BA40">
        <v>1</v>
      </c>
      <c r="BB40">
        <v>1</v>
      </c>
      <c r="BC40">
        <v>1</v>
      </c>
      <c r="BD40" t="s">
        <v>3</v>
      </c>
      <c r="BE40" t="s">
        <v>3</v>
      </c>
      <c r="BF40" t="s">
        <v>3</v>
      </c>
      <c r="BG40" t="s">
        <v>3</v>
      </c>
      <c r="BH40">
        <v>0</v>
      </c>
      <c r="BI40">
        <v>1</v>
      </c>
      <c r="BJ40" t="s">
        <v>77</v>
      </c>
      <c r="BM40">
        <v>62001</v>
      </c>
      <c r="BN40">
        <v>0</v>
      </c>
      <c r="BO40" t="s">
        <v>3</v>
      </c>
      <c r="BP40">
        <v>0</v>
      </c>
      <c r="BQ40">
        <v>6</v>
      </c>
      <c r="BR40">
        <v>0</v>
      </c>
      <c r="BS40">
        <v>1</v>
      </c>
      <c r="BT40">
        <v>1</v>
      </c>
      <c r="BU40">
        <v>1</v>
      </c>
      <c r="BV40">
        <v>1</v>
      </c>
      <c r="BW40">
        <v>1</v>
      </c>
      <c r="BX40">
        <v>1</v>
      </c>
      <c r="BY40" t="s">
        <v>3</v>
      </c>
      <c r="BZ40">
        <v>90</v>
      </c>
      <c r="CA40">
        <v>46</v>
      </c>
      <c r="CB40" t="s">
        <v>3</v>
      </c>
      <c r="CE40">
        <v>0</v>
      </c>
      <c r="CF40">
        <v>0</v>
      </c>
      <c r="CG40">
        <v>0</v>
      </c>
      <c r="CM40">
        <v>0</v>
      </c>
      <c r="CN40" t="s">
        <v>808</v>
      </c>
      <c r="CO40">
        <v>0</v>
      </c>
      <c r="CP40">
        <f t="shared" si="36"/>
        <v>6962.63</v>
      </c>
      <c r="CQ40">
        <f>SUMIF(SmtRes!AQ17:'SmtRes'!AQ17,"=1",SmtRes!AA17:'SmtRes'!AA17)</f>
        <v>0</v>
      </c>
      <c r="CR40">
        <f>SUMIF(SmtRes!AQ17:'SmtRes'!AQ17,"=1",SmtRes!AB17:'SmtRes'!AB17)</f>
        <v>0</v>
      </c>
      <c r="CS40">
        <f>SUMIF(SmtRes!AQ17:'SmtRes'!AQ17,"=1",SmtRes!AC17:'SmtRes'!AC17)</f>
        <v>0</v>
      </c>
      <c r="CT40">
        <f>SUMIF(SmtRes!AQ17:'SmtRes'!AQ17,"=1",SmtRes!AD17:'SmtRes'!AD17)</f>
        <v>587.34</v>
      </c>
      <c r="CU40">
        <f t="shared" si="37"/>
        <v>0</v>
      </c>
      <c r="CV40">
        <f>SUMIF(SmtRes!AQ17:'SmtRes'!AQ17,"=1",SmtRes!BU17:'SmtRes'!BU17)</f>
        <v>29.554999999999996</v>
      </c>
      <c r="CW40">
        <f>SUMIF(SmtRes!AQ17:'SmtRes'!AQ17,"=1",SmtRes!BV17:'SmtRes'!BV17)</f>
        <v>0</v>
      </c>
      <c r="CX40">
        <f t="shared" si="38"/>
        <v>0</v>
      </c>
      <c r="CY40">
        <f t="shared" si="39"/>
        <v>6266.3669999999993</v>
      </c>
      <c r="CZ40">
        <f t="shared" si="40"/>
        <v>3202.8098</v>
      </c>
      <c r="DB40">
        <v>7</v>
      </c>
      <c r="DC40" t="s">
        <v>3</v>
      </c>
      <c r="DD40" t="s">
        <v>3</v>
      </c>
      <c r="DE40" t="s">
        <v>37</v>
      </c>
      <c r="DF40" t="s">
        <v>37</v>
      </c>
      <c r="DG40" t="s">
        <v>37</v>
      </c>
      <c r="DH40" t="s">
        <v>3</v>
      </c>
      <c r="DI40" t="s">
        <v>37</v>
      </c>
      <c r="DJ40" t="s">
        <v>37</v>
      </c>
      <c r="DK40" t="s">
        <v>3</v>
      </c>
      <c r="DL40" t="s">
        <v>3</v>
      </c>
      <c r="DM40" t="s">
        <v>3</v>
      </c>
      <c r="DN40">
        <v>0</v>
      </c>
      <c r="DO40">
        <v>0</v>
      </c>
      <c r="DP40">
        <v>1</v>
      </c>
      <c r="DQ40">
        <v>1</v>
      </c>
      <c r="DU40">
        <v>1005</v>
      </c>
      <c r="DV40" t="s">
        <v>35</v>
      </c>
      <c r="DW40" t="s">
        <v>35</v>
      </c>
      <c r="DX40">
        <v>100</v>
      </c>
      <c r="DZ40" t="s">
        <v>3</v>
      </c>
      <c r="EA40" t="s">
        <v>3</v>
      </c>
      <c r="EB40" t="s">
        <v>3</v>
      </c>
      <c r="EC40" t="s">
        <v>3</v>
      </c>
      <c r="EE40">
        <v>101027193</v>
      </c>
      <c r="EF40">
        <v>6</v>
      </c>
      <c r="EG40" t="s">
        <v>38</v>
      </c>
      <c r="EH40">
        <v>96</v>
      </c>
      <c r="EI40" t="s">
        <v>78</v>
      </c>
      <c r="EJ40">
        <v>1</v>
      </c>
      <c r="EK40">
        <v>62001</v>
      </c>
      <c r="EL40" t="s">
        <v>78</v>
      </c>
      <c r="EM40" t="s">
        <v>79</v>
      </c>
      <c r="EO40" t="s">
        <v>41</v>
      </c>
      <c r="EQ40">
        <v>0</v>
      </c>
      <c r="ER40">
        <v>0</v>
      </c>
      <c r="ES40">
        <v>0</v>
      </c>
      <c r="ET40">
        <v>0</v>
      </c>
      <c r="EU40">
        <v>0</v>
      </c>
      <c r="EV40">
        <v>0</v>
      </c>
      <c r="EW40">
        <v>25.7</v>
      </c>
      <c r="EX40">
        <v>0</v>
      </c>
      <c r="EY40">
        <v>0</v>
      </c>
      <c r="FQ40">
        <v>0</v>
      </c>
      <c r="FR40">
        <v>0</v>
      </c>
      <c r="FS40">
        <v>0</v>
      </c>
      <c r="FX40">
        <v>90</v>
      </c>
      <c r="FY40">
        <v>46</v>
      </c>
      <c r="GA40" t="s">
        <v>3</v>
      </c>
      <c r="GD40">
        <v>1</v>
      </c>
      <c r="GF40">
        <v>-1488199015</v>
      </c>
      <c r="GG40">
        <v>2</v>
      </c>
      <c r="GH40">
        <v>1</v>
      </c>
      <c r="GI40">
        <v>-2</v>
      </c>
      <c r="GJ40">
        <v>0</v>
      </c>
      <c r="GK40">
        <v>0</v>
      </c>
      <c r="GL40">
        <f t="shared" si="41"/>
        <v>0</v>
      </c>
      <c r="GM40">
        <f t="shared" si="42"/>
        <v>16431.810000000001</v>
      </c>
      <c r="GN40">
        <f t="shared" si="43"/>
        <v>16431.810000000001</v>
      </c>
      <c r="GO40">
        <f t="shared" si="44"/>
        <v>0</v>
      </c>
      <c r="GP40">
        <f t="shared" si="45"/>
        <v>0</v>
      </c>
      <c r="GR40">
        <v>0</v>
      </c>
      <c r="GS40">
        <v>3</v>
      </c>
      <c r="GT40">
        <v>0</v>
      </c>
      <c r="GU40" t="s">
        <v>3</v>
      </c>
      <c r="GV40">
        <f t="shared" si="46"/>
        <v>0</v>
      </c>
      <c r="GW40">
        <v>1</v>
      </c>
      <c r="GX40">
        <f t="shared" si="47"/>
        <v>0</v>
      </c>
      <c r="HA40">
        <v>0</v>
      </c>
      <c r="HB40">
        <v>0</v>
      </c>
      <c r="HC40">
        <f t="shared" si="48"/>
        <v>0</v>
      </c>
      <c r="HE40" t="s">
        <v>3</v>
      </c>
      <c r="HF40" t="s">
        <v>3</v>
      </c>
      <c r="HM40" t="s">
        <v>3</v>
      </c>
      <c r="HN40" t="s">
        <v>80</v>
      </c>
      <c r="HO40" t="s">
        <v>81</v>
      </c>
      <c r="HP40" t="s">
        <v>78</v>
      </c>
      <c r="HQ40" t="s">
        <v>78</v>
      </c>
      <c r="HS40">
        <v>0</v>
      </c>
      <c r="IK40">
        <v>0</v>
      </c>
    </row>
    <row r="41" spans="1:245" x14ac:dyDescent="0.2">
      <c r="A41">
        <v>17</v>
      </c>
      <c r="B41">
        <v>1</v>
      </c>
      <c r="C41">
        <f>ROW(SmtRes!A23)</f>
        <v>23</v>
      </c>
      <c r="D41">
        <f>ROW(EtalonRes!A25)</f>
        <v>25</v>
      </c>
      <c r="E41" t="s">
        <v>82</v>
      </c>
      <c r="F41" t="s">
        <v>83</v>
      </c>
      <c r="G41" t="s">
        <v>84</v>
      </c>
      <c r="H41" t="s">
        <v>35</v>
      </c>
      <c r="I41">
        <v>0.02</v>
      </c>
      <c r="J41">
        <v>0</v>
      </c>
      <c r="K41">
        <v>0.02</v>
      </c>
      <c r="O41">
        <f t="shared" si="28"/>
        <v>732.99</v>
      </c>
      <c r="P41">
        <f>SUMIF(SmtRes!AQ18:'SmtRes'!AQ23,"=1",SmtRes!DF18:'SmtRes'!DF23)</f>
        <v>5.41</v>
      </c>
      <c r="Q41">
        <f>SUMIF(SmtRes!AQ18:'SmtRes'!AQ23,"=1",SmtRes!DG18:'SmtRes'!DG23)</f>
        <v>0.15</v>
      </c>
      <c r="R41">
        <f>SUMIF(SmtRes!AQ18:'SmtRes'!AQ23,"=1",SmtRes!DH18:'SmtRes'!DH23)</f>
        <v>0.17</v>
      </c>
      <c r="S41">
        <f>SUMIF(SmtRes!AQ18:'SmtRes'!AQ23,"=1",SmtRes!DI18:'SmtRes'!DI23)</f>
        <v>727.26</v>
      </c>
      <c r="T41">
        <f t="shared" si="29"/>
        <v>0</v>
      </c>
      <c r="U41">
        <f>SUMIF(SmtRes!AQ18:'SmtRes'!AQ23,"=1",SmtRes!CV18:'SmtRes'!CV23)</f>
        <v>1.1063000000000001</v>
      </c>
      <c r="V41">
        <f>SUMIF(SmtRes!AQ18:'SmtRes'!AQ23,"=1",SmtRes!CW18:'SmtRes'!CW23)</f>
        <v>2.3000000000000001E-4</v>
      </c>
      <c r="W41">
        <f t="shared" si="30"/>
        <v>0</v>
      </c>
      <c r="X41">
        <f t="shared" si="31"/>
        <v>654.69000000000005</v>
      </c>
      <c r="Y41">
        <f t="shared" si="32"/>
        <v>334.62</v>
      </c>
      <c r="AA41">
        <v>104121951</v>
      </c>
      <c r="AB41">
        <f t="shared" si="33"/>
        <v>36594.493491000001</v>
      </c>
      <c r="AC41">
        <f>ROUND((SUM(SmtRes!BQ18:'SmtRes'!BQ23)),6)</f>
        <v>224.12095600000001</v>
      </c>
      <c r="AD41">
        <f>ROUND((((SUM(SmtRes!BR18:'SmtRes'!BR23))-(SUM(SmtRes!BS18:'SmtRes'!BS23)))+AE41),6)</f>
        <v>7.3978349999999997</v>
      </c>
      <c r="AE41">
        <f>ROUND((SUM(SmtRes!BS18:'SmtRes'!BS23)),6)</f>
        <v>8.3035750000000004</v>
      </c>
      <c r="AF41">
        <f>ROUND((SUM(SmtRes!BT18:'SmtRes'!BT23)),6)</f>
        <v>36362.974699999999</v>
      </c>
      <c r="AG41">
        <f t="shared" si="34"/>
        <v>0</v>
      </c>
      <c r="AH41">
        <f>(SUM(SmtRes!BU18:'SmtRes'!BU23))</f>
        <v>55.314999999999998</v>
      </c>
      <c r="AI41">
        <f>(SUM(SmtRes!BV18:'SmtRes'!BV23))</f>
        <v>1.15E-2</v>
      </c>
      <c r="AJ41">
        <f t="shared" si="35"/>
        <v>0</v>
      </c>
      <c r="AK41">
        <v>31857.752355999997</v>
      </c>
      <c r="AL41">
        <v>224.12095599999998</v>
      </c>
      <c r="AM41">
        <v>6.4329000000000001</v>
      </c>
      <c r="AN41">
        <v>7.2204999999999995</v>
      </c>
      <c r="AO41">
        <v>31619.977999999999</v>
      </c>
      <c r="AP41">
        <v>0</v>
      </c>
      <c r="AQ41">
        <v>48.1</v>
      </c>
      <c r="AR41">
        <v>0.01</v>
      </c>
      <c r="AS41">
        <v>0</v>
      </c>
      <c r="AT41">
        <v>90</v>
      </c>
      <c r="AU41">
        <v>46</v>
      </c>
      <c r="AV41">
        <v>1</v>
      </c>
      <c r="AW41">
        <v>1</v>
      </c>
      <c r="AZ41">
        <v>1</v>
      </c>
      <c r="BA41">
        <v>1</v>
      </c>
      <c r="BB41">
        <v>1</v>
      </c>
      <c r="BC41">
        <v>1</v>
      </c>
      <c r="BD41" t="s">
        <v>3</v>
      </c>
      <c r="BE41" t="s">
        <v>3</v>
      </c>
      <c r="BF41" t="s">
        <v>3</v>
      </c>
      <c r="BG41" t="s">
        <v>3</v>
      </c>
      <c r="BH41">
        <v>0</v>
      </c>
      <c r="BI41">
        <v>1</v>
      </c>
      <c r="BJ41" t="s">
        <v>85</v>
      </c>
      <c r="BM41">
        <v>62001</v>
      </c>
      <c r="BN41">
        <v>0</v>
      </c>
      <c r="BO41" t="s">
        <v>3</v>
      </c>
      <c r="BP41">
        <v>0</v>
      </c>
      <c r="BQ41">
        <v>6</v>
      </c>
      <c r="BR41">
        <v>0</v>
      </c>
      <c r="BS41">
        <v>1</v>
      </c>
      <c r="BT41">
        <v>1</v>
      </c>
      <c r="BU41">
        <v>1</v>
      </c>
      <c r="BV41">
        <v>1</v>
      </c>
      <c r="BW41">
        <v>1</v>
      </c>
      <c r="BX41">
        <v>1</v>
      </c>
      <c r="BY41" t="s">
        <v>3</v>
      </c>
      <c r="BZ41">
        <v>90</v>
      </c>
      <c r="CA41">
        <v>46</v>
      </c>
      <c r="CB41" t="s">
        <v>3</v>
      </c>
      <c r="CE41">
        <v>0</v>
      </c>
      <c r="CF41">
        <v>0</v>
      </c>
      <c r="CG41">
        <v>0</v>
      </c>
      <c r="CM41">
        <v>0</v>
      </c>
      <c r="CN41" t="s">
        <v>808</v>
      </c>
      <c r="CO41">
        <v>0</v>
      </c>
      <c r="CP41">
        <f t="shared" si="36"/>
        <v>732.9899999999999</v>
      </c>
      <c r="CQ41">
        <f>SUMIF(SmtRes!AQ18:'SmtRes'!AQ23,"=1",SmtRes!AA18:'SmtRes'!AA23)</f>
        <v>72923.06</v>
      </c>
      <c r="CR41">
        <f>SUMIF(SmtRes!AQ18:'SmtRes'!AQ23,"=1",SmtRes!AB18:'SmtRes'!AB23)</f>
        <v>643.29</v>
      </c>
      <c r="CS41">
        <f>SUMIF(SmtRes!AQ18:'SmtRes'!AQ23,"=1",SmtRes!AC18:'SmtRes'!AC23)</f>
        <v>722.05</v>
      </c>
      <c r="CT41">
        <f>SUMIF(SmtRes!AQ18:'SmtRes'!AQ23,"=1",SmtRes!AD18:'SmtRes'!AD23)</f>
        <v>657.38</v>
      </c>
      <c r="CU41">
        <f t="shared" si="37"/>
        <v>0</v>
      </c>
      <c r="CV41">
        <f>SUMIF(SmtRes!AQ18:'SmtRes'!AQ23,"=1",SmtRes!BU18:'SmtRes'!BU23)</f>
        <v>55.314999999999998</v>
      </c>
      <c r="CW41">
        <f>SUMIF(SmtRes!AQ18:'SmtRes'!AQ23,"=1",SmtRes!BV18:'SmtRes'!BV23)</f>
        <v>1.15E-2</v>
      </c>
      <c r="CX41">
        <f t="shared" si="38"/>
        <v>0</v>
      </c>
      <c r="CY41">
        <f t="shared" si="39"/>
        <v>654.68700000000001</v>
      </c>
      <c r="CZ41">
        <f t="shared" si="40"/>
        <v>334.61779999999999</v>
      </c>
      <c r="DB41">
        <v>8</v>
      </c>
      <c r="DC41" t="s">
        <v>3</v>
      </c>
      <c r="DD41" t="s">
        <v>3</v>
      </c>
      <c r="DE41" t="s">
        <v>37</v>
      </c>
      <c r="DF41" t="s">
        <v>37</v>
      </c>
      <c r="DG41" t="s">
        <v>37</v>
      </c>
      <c r="DH41" t="s">
        <v>3</v>
      </c>
      <c r="DI41" t="s">
        <v>37</v>
      </c>
      <c r="DJ41" t="s">
        <v>37</v>
      </c>
      <c r="DK41" t="s">
        <v>3</v>
      </c>
      <c r="DL41" t="s">
        <v>3</v>
      </c>
      <c r="DM41" t="s">
        <v>3</v>
      </c>
      <c r="DN41">
        <v>0</v>
      </c>
      <c r="DO41">
        <v>0</v>
      </c>
      <c r="DP41">
        <v>1</v>
      </c>
      <c r="DQ41">
        <v>1</v>
      </c>
      <c r="DU41">
        <v>1005</v>
      </c>
      <c r="DV41" t="s">
        <v>35</v>
      </c>
      <c r="DW41" t="s">
        <v>35</v>
      </c>
      <c r="DX41">
        <v>100</v>
      </c>
      <c r="DZ41" t="s">
        <v>3</v>
      </c>
      <c r="EA41" t="s">
        <v>3</v>
      </c>
      <c r="EB41" t="s">
        <v>3</v>
      </c>
      <c r="EC41" t="s">
        <v>3</v>
      </c>
      <c r="EE41">
        <v>101027193</v>
      </c>
      <c r="EF41">
        <v>6</v>
      </c>
      <c r="EG41" t="s">
        <v>38</v>
      </c>
      <c r="EH41">
        <v>96</v>
      </c>
      <c r="EI41" t="s">
        <v>78</v>
      </c>
      <c r="EJ41">
        <v>1</v>
      </c>
      <c r="EK41">
        <v>62001</v>
      </c>
      <c r="EL41" t="s">
        <v>78</v>
      </c>
      <c r="EM41" t="s">
        <v>79</v>
      </c>
      <c r="EO41" t="s">
        <v>41</v>
      </c>
      <c r="EQ41">
        <v>0</v>
      </c>
      <c r="ER41">
        <v>0</v>
      </c>
      <c r="ES41">
        <v>0</v>
      </c>
      <c r="ET41">
        <v>0</v>
      </c>
      <c r="EU41">
        <v>0</v>
      </c>
      <c r="EV41">
        <v>0</v>
      </c>
      <c r="EW41">
        <v>48.1</v>
      </c>
      <c r="EX41">
        <v>0.01</v>
      </c>
      <c r="EY41">
        <v>0</v>
      </c>
      <c r="FQ41">
        <v>0</v>
      </c>
      <c r="FR41">
        <v>0</v>
      </c>
      <c r="FS41">
        <v>0</v>
      </c>
      <c r="FX41">
        <v>90</v>
      </c>
      <c r="FY41">
        <v>46</v>
      </c>
      <c r="GA41" t="s">
        <v>3</v>
      </c>
      <c r="GD41">
        <v>1</v>
      </c>
      <c r="GF41">
        <v>831591427</v>
      </c>
      <c r="GG41">
        <v>2</v>
      </c>
      <c r="GH41">
        <v>1</v>
      </c>
      <c r="GI41">
        <v>-2</v>
      </c>
      <c r="GJ41">
        <v>0</v>
      </c>
      <c r="GK41">
        <v>0</v>
      </c>
      <c r="GL41">
        <f t="shared" si="41"/>
        <v>0</v>
      </c>
      <c r="GM41">
        <f t="shared" si="42"/>
        <v>1722.3</v>
      </c>
      <c r="GN41">
        <f t="shared" si="43"/>
        <v>1722.3</v>
      </c>
      <c r="GO41">
        <f t="shared" si="44"/>
        <v>0</v>
      </c>
      <c r="GP41">
        <f t="shared" si="45"/>
        <v>0</v>
      </c>
      <c r="GR41">
        <v>0</v>
      </c>
      <c r="GS41">
        <v>3</v>
      </c>
      <c r="GT41">
        <v>0</v>
      </c>
      <c r="GU41" t="s">
        <v>3</v>
      </c>
      <c r="GV41">
        <f t="shared" si="46"/>
        <v>0</v>
      </c>
      <c r="GW41">
        <v>1</v>
      </c>
      <c r="GX41">
        <f t="shared" si="47"/>
        <v>0</v>
      </c>
      <c r="HA41">
        <v>0</v>
      </c>
      <c r="HB41">
        <v>0</v>
      </c>
      <c r="HC41">
        <f t="shared" si="48"/>
        <v>0</v>
      </c>
      <c r="HE41" t="s">
        <v>3</v>
      </c>
      <c r="HF41" t="s">
        <v>3</v>
      </c>
      <c r="HM41" t="s">
        <v>3</v>
      </c>
      <c r="HN41" t="s">
        <v>80</v>
      </c>
      <c r="HO41" t="s">
        <v>81</v>
      </c>
      <c r="HP41" t="s">
        <v>78</v>
      </c>
      <c r="HQ41" t="s">
        <v>78</v>
      </c>
      <c r="HS41">
        <v>0</v>
      </c>
      <c r="IK41">
        <v>0</v>
      </c>
    </row>
    <row r="42" spans="1:245" x14ac:dyDescent="0.2">
      <c r="A42">
        <v>18</v>
      </c>
      <c r="B42">
        <v>1</v>
      </c>
      <c r="C42">
        <v>22</v>
      </c>
      <c r="E42" t="s">
        <v>86</v>
      </c>
      <c r="F42" t="s">
        <v>87</v>
      </c>
      <c r="G42" t="s">
        <v>88</v>
      </c>
      <c r="H42" t="s">
        <v>89</v>
      </c>
      <c r="I42">
        <f>I41*J42</f>
        <v>0.31</v>
      </c>
      <c r="J42">
        <v>15.5</v>
      </c>
      <c r="K42">
        <v>15.5</v>
      </c>
      <c r="O42">
        <f t="shared" si="28"/>
        <v>125.03</v>
      </c>
      <c r="P42">
        <f>ROUND(CQ42*I42,2)</f>
        <v>125.03</v>
      </c>
      <c r="Q42">
        <f>ROUND(CR42*I42,2)</f>
        <v>0</v>
      </c>
      <c r="R42">
        <f>ROUND(CS42*I42,2)</f>
        <v>0</v>
      </c>
      <c r="S42">
        <f>ROUND(CT42*I42,2)</f>
        <v>0</v>
      </c>
      <c r="T42">
        <f t="shared" si="29"/>
        <v>0</v>
      </c>
      <c r="U42">
        <f>ROUND(CV42*I42,7)</f>
        <v>0</v>
      </c>
      <c r="V42">
        <f>ROUND(CW42*I42,7)</f>
        <v>0</v>
      </c>
      <c r="W42">
        <f t="shared" si="30"/>
        <v>0</v>
      </c>
      <c r="X42">
        <f t="shared" si="31"/>
        <v>0</v>
      </c>
      <c r="Y42">
        <f t="shared" si="32"/>
        <v>0</v>
      </c>
      <c r="AA42">
        <v>104121951</v>
      </c>
      <c r="AB42">
        <f t="shared" si="33"/>
        <v>298.75</v>
      </c>
      <c r="AC42">
        <f>ROUND((ES42),6)</f>
        <v>298.75</v>
      </c>
      <c r="AD42">
        <f>ROUND((((ET42)-(EU42))+AE42),6)</f>
        <v>0</v>
      </c>
      <c r="AE42">
        <f>ROUND((EU42),6)</f>
        <v>0</v>
      </c>
      <c r="AF42">
        <f>ROUND((EV42),6)</f>
        <v>0</v>
      </c>
      <c r="AG42">
        <f t="shared" si="34"/>
        <v>0</v>
      </c>
      <c r="AH42">
        <f>(EW42)</f>
        <v>0</v>
      </c>
      <c r="AI42">
        <f>(EX42)</f>
        <v>0</v>
      </c>
      <c r="AJ42">
        <f t="shared" si="35"/>
        <v>0</v>
      </c>
      <c r="AK42">
        <v>298.75</v>
      </c>
      <c r="AL42">
        <v>298.75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90</v>
      </c>
      <c r="AU42">
        <v>46</v>
      </c>
      <c r="AV42">
        <v>1</v>
      </c>
      <c r="AW42">
        <v>1</v>
      </c>
      <c r="AZ42">
        <v>1</v>
      </c>
      <c r="BA42">
        <v>1</v>
      </c>
      <c r="BB42">
        <v>1</v>
      </c>
      <c r="BC42">
        <v>1.35</v>
      </c>
      <c r="BD42" t="s">
        <v>3</v>
      </c>
      <c r="BE42" t="s">
        <v>3</v>
      </c>
      <c r="BF42" t="s">
        <v>3</v>
      </c>
      <c r="BG42" t="s">
        <v>3</v>
      </c>
      <c r="BH42">
        <v>3</v>
      </c>
      <c r="BI42">
        <v>1</v>
      </c>
      <c r="BJ42" t="s">
        <v>90</v>
      </c>
      <c r="BM42">
        <v>62001</v>
      </c>
      <c r="BN42">
        <v>0</v>
      </c>
      <c r="BO42" t="s">
        <v>87</v>
      </c>
      <c r="BP42">
        <v>1</v>
      </c>
      <c r="BQ42">
        <v>6</v>
      </c>
      <c r="BR42">
        <v>0</v>
      </c>
      <c r="BS42">
        <v>1</v>
      </c>
      <c r="BT42">
        <v>1</v>
      </c>
      <c r="BU42">
        <v>1</v>
      </c>
      <c r="BV42">
        <v>1</v>
      </c>
      <c r="BW42">
        <v>1</v>
      </c>
      <c r="BX42">
        <v>1</v>
      </c>
      <c r="BY42" t="s">
        <v>3</v>
      </c>
      <c r="BZ42">
        <v>90</v>
      </c>
      <c r="CA42">
        <v>46</v>
      </c>
      <c r="CB42" t="s">
        <v>3</v>
      </c>
      <c r="CE42">
        <v>0</v>
      </c>
      <c r="CF42">
        <v>0</v>
      </c>
      <c r="CG42">
        <v>0</v>
      </c>
      <c r="CM42">
        <v>0</v>
      </c>
      <c r="CN42" t="s">
        <v>3</v>
      </c>
      <c r="CO42">
        <v>0</v>
      </c>
      <c r="CP42">
        <f t="shared" si="36"/>
        <v>125.03</v>
      </c>
      <c r="CQ42">
        <f>ROUND(AL42*BC42,2)</f>
        <v>403.31</v>
      </c>
      <c r="CR42">
        <f>ROUND(AM42*BB42,2)</f>
        <v>0</v>
      </c>
      <c r="CS42">
        <f>ROUND(AN42*BS42,2)</f>
        <v>0</v>
      </c>
      <c r="CT42">
        <f>ROUND(AO42*BA42,2)</f>
        <v>0</v>
      </c>
      <c r="CU42">
        <f t="shared" si="37"/>
        <v>0</v>
      </c>
      <c r="CV42">
        <f>AH42</f>
        <v>0</v>
      </c>
      <c r="CW42">
        <f>AI42</f>
        <v>0</v>
      </c>
      <c r="CX42">
        <f t="shared" si="38"/>
        <v>0</v>
      </c>
      <c r="CY42">
        <f t="shared" si="39"/>
        <v>0</v>
      </c>
      <c r="CZ42">
        <f t="shared" si="40"/>
        <v>0</v>
      </c>
      <c r="DC42" t="s">
        <v>3</v>
      </c>
      <c r="DD42" t="s">
        <v>3</v>
      </c>
      <c r="DE42" t="s">
        <v>3</v>
      </c>
      <c r="DF42" t="s">
        <v>3</v>
      </c>
      <c r="DG42" t="s">
        <v>3</v>
      </c>
      <c r="DH42" t="s">
        <v>3</v>
      </c>
      <c r="DI42" t="s">
        <v>3</v>
      </c>
      <c r="DJ42" t="s">
        <v>3</v>
      </c>
      <c r="DK42" t="s">
        <v>3</v>
      </c>
      <c r="DL42" t="s">
        <v>3</v>
      </c>
      <c r="DM42" t="s">
        <v>3</v>
      </c>
      <c r="DN42">
        <v>0</v>
      </c>
      <c r="DO42">
        <v>0</v>
      </c>
      <c r="DP42">
        <v>1</v>
      </c>
      <c r="DQ42">
        <v>1</v>
      </c>
      <c r="DU42">
        <v>1009</v>
      </c>
      <c r="DV42" t="s">
        <v>89</v>
      </c>
      <c r="DW42" t="s">
        <v>89</v>
      </c>
      <c r="DX42">
        <v>1</v>
      </c>
      <c r="DZ42" t="s">
        <v>3</v>
      </c>
      <c r="EA42" t="s">
        <v>3</v>
      </c>
      <c r="EB42" t="s">
        <v>3</v>
      </c>
      <c r="EC42" t="s">
        <v>3</v>
      </c>
      <c r="EE42">
        <v>101027193</v>
      </c>
      <c r="EF42">
        <v>6</v>
      </c>
      <c r="EG42" t="s">
        <v>38</v>
      </c>
      <c r="EH42">
        <v>96</v>
      </c>
      <c r="EI42" t="s">
        <v>78</v>
      </c>
      <c r="EJ42">
        <v>1</v>
      </c>
      <c r="EK42">
        <v>62001</v>
      </c>
      <c r="EL42" t="s">
        <v>78</v>
      </c>
      <c r="EM42" t="s">
        <v>79</v>
      </c>
      <c r="EO42" t="s">
        <v>3</v>
      </c>
      <c r="EQ42">
        <v>0</v>
      </c>
      <c r="ER42">
        <v>298.75</v>
      </c>
      <c r="ES42">
        <v>298.75</v>
      </c>
      <c r="ET42">
        <v>0</v>
      </c>
      <c r="EU42">
        <v>0</v>
      </c>
      <c r="EV42">
        <v>0</v>
      </c>
      <c r="EW42">
        <v>0</v>
      </c>
      <c r="EX42">
        <v>0</v>
      </c>
      <c r="FQ42">
        <v>0</v>
      </c>
      <c r="FR42">
        <v>0</v>
      </c>
      <c r="FS42">
        <v>0</v>
      </c>
      <c r="FX42">
        <v>90</v>
      </c>
      <c r="FY42">
        <v>46</v>
      </c>
      <c r="GA42" t="s">
        <v>3</v>
      </c>
      <c r="GD42">
        <v>1</v>
      </c>
      <c r="GF42">
        <v>-534605490</v>
      </c>
      <c r="GG42">
        <v>2</v>
      </c>
      <c r="GH42">
        <v>1</v>
      </c>
      <c r="GI42">
        <v>2</v>
      </c>
      <c r="GJ42">
        <v>0</v>
      </c>
      <c r="GK42">
        <v>0</v>
      </c>
      <c r="GL42">
        <f t="shared" si="41"/>
        <v>0</v>
      </c>
      <c r="GM42">
        <f t="shared" si="42"/>
        <v>125.03</v>
      </c>
      <c r="GN42">
        <f t="shared" si="43"/>
        <v>125.03</v>
      </c>
      <c r="GO42">
        <f t="shared" si="44"/>
        <v>0</v>
      </c>
      <c r="GP42">
        <f t="shared" si="45"/>
        <v>0</v>
      </c>
      <c r="GR42">
        <v>0</v>
      </c>
      <c r="GS42">
        <v>3</v>
      </c>
      <c r="GT42">
        <v>0</v>
      </c>
      <c r="GU42" t="s">
        <v>3</v>
      </c>
      <c r="GV42">
        <f t="shared" si="46"/>
        <v>0</v>
      </c>
      <c r="GW42">
        <v>1</v>
      </c>
      <c r="GX42">
        <f t="shared" si="47"/>
        <v>0</v>
      </c>
      <c r="HA42">
        <v>0</v>
      </c>
      <c r="HB42">
        <v>0</v>
      </c>
      <c r="HC42">
        <f t="shared" si="48"/>
        <v>0</v>
      </c>
      <c r="HE42" t="s">
        <v>3</v>
      </c>
      <c r="HF42" t="s">
        <v>3</v>
      </c>
      <c r="HM42" t="s">
        <v>3</v>
      </c>
      <c r="HN42" t="s">
        <v>80</v>
      </c>
      <c r="HO42" t="s">
        <v>81</v>
      </c>
      <c r="HP42" t="s">
        <v>78</v>
      </c>
      <c r="HQ42" t="s">
        <v>78</v>
      </c>
      <c r="HS42">
        <v>0</v>
      </c>
      <c r="IK42">
        <v>0</v>
      </c>
    </row>
    <row r="43" spans="1:245" x14ac:dyDescent="0.2">
      <c r="A43">
        <v>17</v>
      </c>
      <c r="B43">
        <v>1</v>
      </c>
      <c r="C43">
        <f>ROW(SmtRes!A28)</f>
        <v>28</v>
      </c>
      <c r="D43">
        <f>ROW(EtalonRes!A31)</f>
        <v>31</v>
      </c>
      <c r="E43" t="s">
        <v>91</v>
      </c>
      <c r="F43" t="s">
        <v>92</v>
      </c>
      <c r="G43" t="s">
        <v>93</v>
      </c>
      <c r="H43" t="s">
        <v>94</v>
      </c>
      <c r="I43">
        <v>0.1</v>
      </c>
      <c r="J43">
        <v>0</v>
      </c>
      <c r="K43">
        <v>0.1</v>
      </c>
      <c r="O43">
        <f t="shared" si="28"/>
        <v>109.17</v>
      </c>
      <c r="P43">
        <f>SUMIF(SmtRes!AQ24:'SmtRes'!AQ28,"=1",SmtRes!DF24:'SmtRes'!DF28)</f>
        <v>0</v>
      </c>
      <c r="Q43">
        <f>SUMIF(SmtRes!AQ24:'SmtRes'!AQ28,"=1",SmtRes!DG24:'SmtRes'!DG28)</f>
        <v>0</v>
      </c>
      <c r="R43">
        <f>SUMIF(SmtRes!AQ24:'SmtRes'!AQ28,"=1",SmtRes!DH24:'SmtRes'!DH28)</f>
        <v>0</v>
      </c>
      <c r="S43">
        <f>SUMIF(SmtRes!AQ24:'SmtRes'!AQ28,"=1",SmtRes!DI24:'SmtRes'!DI28)</f>
        <v>109.17</v>
      </c>
      <c r="T43">
        <f t="shared" si="29"/>
        <v>0</v>
      </c>
      <c r="U43">
        <f>SUMIF(SmtRes!AQ24:'SmtRes'!AQ28,"=1",SmtRes!CV24:'SmtRes'!CV28)</f>
        <v>0.1512</v>
      </c>
      <c r="V43">
        <f>SUMIF(SmtRes!AQ24:'SmtRes'!AQ28,"=1",SmtRes!CW24:'SmtRes'!CW28)</f>
        <v>0</v>
      </c>
      <c r="W43">
        <f t="shared" si="30"/>
        <v>0</v>
      </c>
      <c r="X43">
        <f t="shared" si="31"/>
        <v>132.1</v>
      </c>
      <c r="Y43">
        <f t="shared" si="32"/>
        <v>78.599999999999994</v>
      </c>
      <c r="AA43">
        <v>104121951</v>
      </c>
      <c r="AB43">
        <f t="shared" si="33"/>
        <v>1091.7396000000001</v>
      </c>
      <c r="AC43">
        <f>ROUND((0),6)</f>
        <v>0</v>
      </c>
      <c r="AD43">
        <f>ROUND((((0)-(0))+AE43),6)</f>
        <v>0</v>
      </c>
      <c r="AE43">
        <f>ROUND((0),6)</f>
        <v>0</v>
      </c>
      <c r="AF43">
        <f>ROUND((SUM(SmtRes!BT24:'SmtRes'!BT28)),6)</f>
        <v>1091.7396000000001</v>
      </c>
      <c r="AG43">
        <f t="shared" si="34"/>
        <v>0</v>
      </c>
      <c r="AH43">
        <f>(SUM(SmtRes!BU24:'SmtRes'!BU28))</f>
        <v>1.512</v>
      </c>
      <c r="AI43">
        <f>(0)</f>
        <v>0</v>
      </c>
      <c r="AJ43">
        <f t="shared" si="35"/>
        <v>0</v>
      </c>
      <c r="AK43">
        <v>2048.3474323999999</v>
      </c>
      <c r="AL43">
        <v>26.6074324</v>
      </c>
      <c r="AM43">
        <v>0</v>
      </c>
      <c r="AN43">
        <v>0</v>
      </c>
      <c r="AO43">
        <v>2021.7399999999998</v>
      </c>
      <c r="AP43">
        <v>0</v>
      </c>
      <c r="AQ43">
        <v>2.8</v>
      </c>
      <c r="AR43">
        <v>0</v>
      </c>
      <c r="AS43">
        <v>0</v>
      </c>
      <c r="AT43">
        <v>121</v>
      </c>
      <c r="AU43">
        <v>72</v>
      </c>
      <c r="AV43">
        <v>1</v>
      </c>
      <c r="AW43">
        <v>1</v>
      </c>
      <c r="AZ43">
        <v>1</v>
      </c>
      <c r="BA43">
        <v>1</v>
      </c>
      <c r="BB43">
        <v>1</v>
      </c>
      <c r="BC43">
        <v>1</v>
      </c>
      <c r="BD43" t="s">
        <v>3</v>
      </c>
      <c r="BE43" t="s">
        <v>3</v>
      </c>
      <c r="BF43" t="s">
        <v>3</v>
      </c>
      <c r="BG43" t="s">
        <v>3</v>
      </c>
      <c r="BH43">
        <v>0</v>
      </c>
      <c r="BI43">
        <v>1</v>
      </c>
      <c r="BJ43" t="s">
        <v>95</v>
      </c>
      <c r="BM43">
        <v>17001</v>
      </c>
      <c r="BN43">
        <v>0</v>
      </c>
      <c r="BO43" t="s">
        <v>3</v>
      </c>
      <c r="BP43">
        <v>0</v>
      </c>
      <c r="BQ43">
        <v>2</v>
      </c>
      <c r="BR43">
        <v>0</v>
      </c>
      <c r="BS43">
        <v>1</v>
      </c>
      <c r="BT43">
        <v>1</v>
      </c>
      <c r="BU43">
        <v>1</v>
      </c>
      <c r="BV43">
        <v>1</v>
      </c>
      <c r="BW43">
        <v>1</v>
      </c>
      <c r="BX43">
        <v>1</v>
      </c>
      <c r="BY43" t="s">
        <v>3</v>
      </c>
      <c r="BZ43">
        <v>121</v>
      </c>
      <c r="CA43">
        <v>72</v>
      </c>
      <c r="CB43" t="s">
        <v>3</v>
      </c>
      <c r="CE43">
        <v>0</v>
      </c>
      <c r="CF43">
        <v>0</v>
      </c>
      <c r="CG43">
        <v>0</v>
      </c>
      <c r="CM43">
        <v>0</v>
      </c>
      <c r="CN43" t="s">
        <v>809</v>
      </c>
      <c r="CO43">
        <v>0</v>
      </c>
      <c r="CP43">
        <f t="shared" si="36"/>
        <v>109.17</v>
      </c>
      <c r="CQ43">
        <f>SUMIF(SmtRes!AQ24:'SmtRes'!AQ28,"=1",SmtRes!AA24:'SmtRes'!AA28)</f>
        <v>215309.78</v>
      </c>
      <c r="CR43">
        <f>SUMIF(SmtRes!AQ24:'SmtRes'!AQ28,"=1",SmtRes!AB24:'SmtRes'!AB28)</f>
        <v>0</v>
      </c>
      <c r="CS43">
        <f>SUMIF(SmtRes!AQ24:'SmtRes'!AQ28,"=1",SmtRes!AC24:'SmtRes'!AC28)</f>
        <v>0</v>
      </c>
      <c r="CT43">
        <f>SUMIF(SmtRes!AQ24:'SmtRes'!AQ28,"=1",SmtRes!AD24:'SmtRes'!AD28)</f>
        <v>722.05</v>
      </c>
      <c r="CU43">
        <f t="shared" si="37"/>
        <v>0</v>
      </c>
      <c r="CV43">
        <f>SUMIF(SmtRes!AQ24:'SmtRes'!AQ28,"=1",SmtRes!BU24:'SmtRes'!BU28)</f>
        <v>1.512</v>
      </c>
      <c r="CW43">
        <f>SUMIF(SmtRes!AQ24:'SmtRes'!AQ28,"=1",SmtRes!BV24:'SmtRes'!BV28)</f>
        <v>0</v>
      </c>
      <c r="CX43">
        <f t="shared" si="38"/>
        <v>0</v>
      </c>
      <c r="CY43">
        <f t="shared" si="39"/>
        <v>132.09569999999999</v>
      </c>
      <c r="CZ43">
        <f t="shared" si="40"/>
        <v>78.602400000000003</v>
      </c>
      <c r="DB43">
        <v>9</v>
      </c>
      <c r="DC43" t="s">
        <v>3</v>
      </c>
      <c r="DD43" t="s">
        <v>24</v>
      </c>
      <c r="DE43" t="s">
        <v>96</v>
      </c>
      <c r="DF43" t="s">
        <v>96</v>
      </c>
      <c r="DG43" t="s">
        <v>96</v>
      </c>
      <c r="DH43" t="s">
        <v>3</v>
      </c>
      <c r="DI43" t="s">
        <v>96</v>
      </c>
      <c r="DJ43" t="s">
        <v>96</v>
      </c>
      <c r="DK43" t="s">
        <v>3</v>
      </c>
      <c r="DL43" t="s">
        <v>3</v>
      </c>
      <c r="DM43" t="s">
        <v>3</v>
      </c>
      <c r="DN43">
        <v>0</v>
      </c>
      <c r="DO43">
        <v>0</v>
      </c>
      <c r="DP43">
        <v>1</v>
      </c>
      <c r="DQ43">
        <v>1</v>
      </c>
      <c r="DU43">
        <v>1013</v>
      </c>
      <c r="DV43" t="s">
        <v>94</v>
      </c>
      <c r="DW43" t="s">
        <v>94</v>
      </c>
      <c r="DX43">
        <v>1</v>
      </c>
      <c r="DZ43" t="s">
        <v>3</v>
      </c>
      <c r="EA43" t="s">
        <v>3</v>
      </c>
      <c r="EB43" t="s">
        <v>3</v>
      </c>
      <c r="EC43" t="s">
        <v>3</v>
      </c>
      <c r="EE43">
        <v>101027138</v>
      </c>
      <c r="EF43">
        <v>2</v>
      </c>
      <c r="EG43" t="s">
        <v>26</v>
      </c>
      <c r="EH43">
        <v>16</v>
      </c>
      <c r="EI43" t="s">
        <v>97</v>
      </c>
      <c r="EJ43">
        <v>1</v>
      </c>
      <c r="EK43">
        <v>17001</v>
      </c>
      <c r="EL43" t="s">
        <v>98</v>
      </c>
      <c r="EM43" t="s">
        <v>99</v>
      </c>
      <c r="EO43" t="s">
        <v>100</v>
      </c>
      <c r="EQ43">
        <v>0</v>
      </c>
      <c r="ER43">
        <v>0</v>
      </c>
      <c r="ES43">
        <v>0</v>
      </c>
      <c r="ET43">
        <v>0</v>
      </c>
      <c r="EU43">
        <v>0</v>
      </c>
      <c r="EV43">
        <v>0</v>
      </c>
      <c r="EW43">
        <v>2.8</v>
      </c>
      <c r="EX43">
        <v>0</v>
      </c>
      <c r="EY43">
        <v>0</v>
      </c>
      <c r="FQ43">
        <v>0</v>
      </c>
      <c r="FR43">
        <v>0</v>
      </c>
      <c r="FS43">
        <v>0</v>
      </c>
      <c r="FX43">
        <v>121</v>
      </c>
      <c r="FY43">
        <v>72</v>
      </c>
      <c r="GA43" t="s">
        <v>3</v>
      </c>
      <c r="GD43">
        <v>1</v>
      </c>
      <c r="GF43">
        <v>-179970212</v>
      </c>
      <c r="GG43">
        <v>2</v>
      </c>
      <c r="GH43">
        <v>1</v>
      </c>
      <c r="GI43">
        <v>-2</v>
      </c>
      <c r="GJ43">
        <v>0</v>
      </c>
      <c r="GK43">
        <v>0</v>
      </c>
      <c r="GL43">
        <f t="shared" si="41"/>
        <v>0</v>
      </c>
      <c r="GM43">
        <f t="shared" si="42"/>
        <v>319.87</v>
      </c>
      <c r="GN43">
        <f t="shared" si="43"/>
        <v>319.87</v>
      </c>
      <c r="GO43">
        <f t="shared" si="44"/>
        <v>0</v>
      </c>
      <c r="GP43">
        <f t="shared" si="45"/>
        <v>0</v>
      </c>
      <c r="GR43">
        <v>0</v>
      </c>
      <c r="GS43">
        <v>3</v>
      </c>
      <c r="GT43">
        <v>0</v>
      </c>
      <c r="GU43" t="s">
        <v>3</v>
      </c>
      <c r="GV43">
        <f t="shared" si="46"/>
        <v>0</v>
      </c>
      <c r="GW43">
        <v>1</v>
      </c>
      <c r="GX43">
        <f t="shared" si="47"/>
        <v>0</v>
      </c>
      <c r="HA43">
        <v>0</v>
      </c>
      <c r="HB43">
        <v>0</v>
      </c>
      <c r="HC43">
        <f t="shared" si="48"/>
        <v>0</v>
      </c>
      <c r="HE43" t="s">
        <v>3</v>
      </c>
      <c r="HF43" t="s">
        <v>3</v>
      </c>
      <c r="HM43" t="s">
        <v>3</v>
      </c>
      <c r="HN43" t="s">
        <v>101</v>
      </c>
      <c r="HO43" t="s">
        <v>102</v>
      </c>
      <c r="HP43" t="s">
        <v>97</v>
      </c>
      <c r="HQ43" t="s">
        <v>97</v>
      </c>
      <c r="HS43">
        <v>0</v>
      </c>
      <c r="IK43">
        <v>0</v>
      </c>
    </row>
    <row r="45" spans="1:245" x14ac:dyDescent="0.2">
      <c r="A45" s="2">
        <v>51</v>
      </c>
      <c r="B45" s="2">
        <f>B28</f>
        <v>1</v>
      </c>
      <c r="C45" s="2">
        <f>A28</f>
        <v>5</v>
      </c>
      <c r="D45" s="2">
        <f>ROW(A28)</f>
        <v>28</v>
      </c>
      <c r="E45" s="2"/>
      <c r="F45" s="2" t="str">
        <f>IF(F28&lt;&gt;"",F28,"")</f>
        <v>Новый подраздел</v>
      </c>
      <c r="G45" s="2" t="str">
        <f>IF(G28&lt;&gt;"",G28,"")</f>
        <v>Демонтажные работы</v>
      </c>
      <c r="H45" s="2">
        <v>0</v>
      </c>
      <c r="I45" s="2"/>
      <c r="J45" s="2"/>
      <c r="K45" s="2"/>
      <c r="L45" s="2"/>
      <c r="M45" s="2"/>
      <c r="N45" s="2"/>
      <c r="O45" s="2">
        <f t="shared" ref="O45:T45" si="49">ROUND(AB45,2)</f>
        <v>14426.46</v>
      </c>
      <c r="P45" s="2">
        <f t="shared" si="49"/>
        <v>130.44</v>
      </c>
      <c r="Q45" s="2">
        <f t="shared" si="49"/>
        <v>9.7100000000000009</v>
      </c>
      <c r="R45" s="2">
        <f t="shared" si="49"/>
        <v>104.46</v>
      </c>
      <c r="S45" s="2">
        <f t="shared" si="49"/>
        <v>14181.85</v>
      </c>
      <c r="T45" s="2">
        <f t="shared" si="49"/>
        <v>0</v>
      </c>
      <c r="U45" s="2">
        <f>AH45</f>
        <v>23.395548400000003</v>
      </c>
      <c r="V45" s="2">
        <f>AI45</f>
        <v>0.1628328</v>
      </c>
      <c r="W45" s="2">
        <f>ROUND(AJ45,2)</f>
        <v>0</v>
      </c>
      <c r="X45" s="2">
        <f>ROUND(AK45,2)</f>
        <v>12890.41</v>
      </c>
      <c r="Y45" s="2">
        <f>ROUND(AL45,2)</f>
        <v>6681.43</v>
      </c>
      <c r="Z45" s="2"/>
      <c r="AA45" s="2"/>
      <c r="AB45" s="2">
        <f>ROUND(SUMIF(AA32:AA43,"=104121951",O32:O43),2)</f>
        <v>14426.46</v>
      </c>
      <c r="AC45" s="2">
        <f>ROUND(SUMIF(AA32:AA43,"=104121951",P32:P43),2)</f>
        <v>130.44</v>
      </c>
      <c r="AD45" s="2">
        <f>ROUND(SUMIF(AA32:AA43,"=104121951",Q32:Q43),2)</f>
        <v>9.7100000000000009</v>
      </c>
      <c r="AE45" s="2">
        <f>ROUND(SUMIF(AA32:AA43,"=104121951",R32:R43),2)</f>
        <v>104.46</v>
      </c>
      <c r="AF45" s="2">
        <f>ROUND(SUMIF(AA32:AA43,"=104121951",S32:S43),2)</f>
        <v>14181.85</v>
      </c>
      <c r="AG45" s="2">
        <f>ROUND(SUMIF(AA32:AA43,"=104121951",T32:T43),2)</f>
        <v>0</v>
      </c>
      <c r="AH45" s="2">
        <f>SUMIF(AA32:AA43,"=104121951",U32:U43)</f>
        <v>23.395548400000003</v>
      </c>
      <c r="AI45" s="2">
        <f>SUMIF(AA32:AA43,"=104121951",V32:V43)</f>
        <v>0.1628328</v>
      </c>
      <c r="AJ45" s="2">
        <f>ROUND(SUMIF(AA32:AA43,"=104121951",W32:W43),2)</f>
        <v>0</v>
      </c>
      <c r="AK45" s="2">
        <f>ROUND(SUMIF(AA32:AA43,"=104121951",X32:X43),2)</f>
        <v>12890.41</v>
      </c>
      <c r="AL45" s="2">
        <f>ROUND(SUMIF(AA32:AA43,"=104121951",Y32:Y43),2)</f>
        <v>6681.43</v>
      </c>
      <c r="AM45" s="2"/>
      <c r="AN45" s="2"/>
      <c r="AO45" s="2">
        <f t="shared" ref="AO45:BD45" si="50">ROUND(BX45,2)</f>
        <v>0</v>
      </c>
      <c r="AP45" s="2">
        <f t="shared" si="50"/>
        <v>0</v>
      </c>
      <c r="AQ45" s="2">
        <f t="shared" si="50"/>
        <v>0</v>
      </c>
      <c r="AR45" s="2">
        <f t="shared" si="50"/>
        <v>33998.300000000003</v>
      </c>
      <c r="AS45" s="2">
        <f t="shared" si="50"/>
        <v>33998.300000000003</v>
      </c>
      <c r="AT45" s="2">
        <f t="shared" si="50"/>
        <v>0</v>
      </c>
      <c r="AU45" s="2">
        <f t="shared" si="50"/>
        <v>0</v>
      </c>
      <c r="AV45" s="2">
        <f t="shared" si="50"/>
        <v>130.44</v>
      </c>
      <c r="AW45" s="2">
        <f t="shared" si="50"/>
        <v>130.44</v>
      </c>
      <c r="AX45" s="2">
        <f t="shared" si="50"/>
        <v>0</v>
      </c>
      <c r="AY45" s="2">
        <f t="shared" si="50"/>
        <v>130.44</v>
      </c>
      <c r="AZ45" s="2">
        <f t="shared" si="50"/>
        <v>0</v>
      </c>
      <c r="BA45" s="2">
        <f t="shared" si="50"/>
        <v>0</v>
      </c>
      <c r="BB45" s="2">
        <f t="shared" si="50"/>
        <v>0</v>
      </c>
      <c r="BC45" s="2">
        <f t="shared" si="50"/>
        <v>0</v>
      </c>
      <c r="BD45" s="2">
        <f t="shared" si="50"/>
        <v>0</v>
      </c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>
        <f>ROUND(SUMIF(AA32:AA43,"=104121951",FQ32:FQ43),2)</f>
        <v>0</v>
      </c>
      <c r="BY45" s="2">
        <f>ROUND(SUMIF(AA32:AA43,"=104121951",FR32:FR43),2)</f>
        <v>0</v>
      </c>
      <c r="BZ45" s="2">
        <f>ROUND(SUMIF(AA32:AA43,"=104121951",GL32:GL43),2)</f>
        <v>0</v>
      </c>
      <c r="CA45" s="2">
        <f>ROUND(SUMIF(AA32:AA43,"=104121951",GM32:GM43),2)</f>
        <v>33998.300000000003</v>
      </c>
      <c r="CB45" s="2">
        <f>ROUND(SUMIF(AA32:AA43,"=104121951",GN32:GN43),2)</f>
        <v>33998.300000000003</v>
      </c>
      <c r="CC45" s="2">
        <f>ROUND(SUMIF(AA32:AA43,"=104121951",GO32:GO43),2)</f>
        <v>0</v>
      </c>
      <c r="CD45" s="2">
        <f>ROUND(SUMIF(AA32:AA43,"=104121951",GP32:GP43),2)</f>
        <v>0</v>
      </c>
      <c r="CE45" s="2">
        <f>AC45-BX45</f>
        <v>130.44</v>
      </c>
      <c r="CF45" s="2">
        <f>AC45-BY45</f>
        <v>130.44</v>
      </c>
      <c r="CG45" s="2">
        <f>BX45-BZ45</f>
        <v>0</v>
      </c>
      <c r="CH45" s="2">
        <f>AC45-BX45-BY45+BZ45</f>
        <v>130.44</v>
      </c>
      <c r="CI45" s="2">
        <f>BY45-BZ45</f>
        <v>0</v>
      </c>
      <c r="CJ45" s="2">
        <f>ROUND(SUMIF(AA32:AA43,"=104121951",GX32:GX43),2)</f>
        <v>0</v>
      </c>
      <c r="CK45" s="2">
        <f>ROUND(SUMIF(AA32:AA43,"=104121951",GY32:GY43),2)</f>
        <v>0</v>
      </c>
      <c r="CL45" s="2">
        <f>ROUND(SUMIF(AA32:AA43,"=104121951",GZ32:GZ43),2)</f>
        <v>0</v>
      </c>
      <c r="CM45" s="2">
        <f>ROUND(SUMIF(AA32:AA43,"=104121951",HD32:HD43),2)</f>
        <v>0</v>
      </c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>
        <v>0</v>
      </c>
    </row>
    <row r="47" spans="1:245" x14ac:dyDescent="0.2">
      <c r="A47" s="4">
        <v>50</v>
      </c>
      <c r="B47" s="4">
        <v>0</v>
      </c>
      <c r="C47" s="4">
        <v>0</v>
      </c>
      <c r="D47" s="4">
        <v>1</v>
      </c>
      <c r="E47" s="4">
        <v>201</v>
      </c>
      <c r="F47" s="4">
        <f>ROUND(Source!O45,O47)</f>
        <v>14426.46</v>
      </c>
      <c r="G47" s="4" t="s">
        <v>103</v>
      </c>
      <c r="H47" s="4" t="s">
        <v>104</v>
      </c>
      <c r="I47" s="4"/>
      <c r="J47" s="4"/>
      <c r="K47" s="4">
        <v>201</v>
      </c>
      <c r="L47" s="4">
        <v>1</v>
      </c>
      <c r="M47" s="4">
        <v>3</v>
      </c>
      <c r="N47" s="4" t="s">
        <v>3</v>
      </c>
      <c r="O47" s="4">
        <v>2</v>
      </c>
      <c r="P47" s="4"/>
      <c r="Q47" s="4"/>
      <c r="R47" s="4"/>
      <c r="S47" s="4"/>
      <c r="T47" s="4"/>
      <c r="U47" s="4"/>
      <c r="V47" s="4"/>
      <c r="W47" s="4">
        <v>14426.46</v>
      </c>
      <c r="X47" s="4">
        <v>1</v>
      </c>
      <c r="Y47" s="4">
        <v>14426.46</v>
      </c>
      <c r="Z47" s="4"/>
      <c r="AA47" s="4"/>
      <c r="AB47" s="4"/>
    </row>
    <row r="48" spans="1:245" x14ac:dyDescent="0.2">
      <c r="A48" s="4">
        <v>50</v>
      </c>
      <c r="B48" s="4">
        <v>0</v>
      </c>
      <c r="C48" s="4">
        <v>0</v>
      </c>
      <c r="D48" s="4">
        <v>1</v>
      </c>
      <c r="E48" s="4">
        <v>202</v>
      </c>
      <c r="F48" s="4">
        <f>ROUND(Source!P45,O48)</f>
        <v>130.44</v>
      </c>
      <c r="G48" s="4" t="s">
        <v>105</v>
      </c>
      <c r="H48" s="4" t="s">
        <v>106</v>
      </c>
      <c r="I48" s="4"/>
      <c r="J48" s="4"/>
      <c r="K48" s="4">
        <v>202</v>
      </c>
      <c r="L48" s="4">
        <v>2</v>
      </c>
      <c r="M48" s="4">
        <v>3</v>
      </c>
      <c r="N48" s="4" t="s">
        <v>3</v>
      </c>
      <c r="O48" s="4">
        <v>2</v>
      </c>
      <c r="P48" s="4"/>
      <c r="Q48" s="4"/>
      <c r="R48" s="4"/>
      <c r="S48" s="4"/>
      <c r="T48" s="4"/>
      <c r="U48" s="4"/>
      <c r="V48" s="4"/>
      <c r="W48" s="4">
        <v>130.44</v>
      </c>
      <c r="X48" s="4">
        <v>1</v>
      </c>
      <c r="Y48" s="4">
        <v>130.44</v>
      </c>
      <c r="Z48" s="4"/>
      <c r="AA48" s="4"/>
      <c r="AB48" s="4"/>
    </row>
    <row r="49" spans="1:28" x14ac:dyDescent="0.2">
      <c r="A49" s="4">
        <v>50</v>
      </c>
      <c r="B49" s="4">
        <v>0</v>
      </c>
      <c r="C49" s="4">
        <v>0</v>
      </c>
      <c r="D49" s="4">
        <v>1</v>
      </c>
      <c r="E49" s="4">
        <v>222</v>
      </c>
      <c r="F49" s="4">
        <f>ROUND(Source!AO45,O49)</f>
        <v>0</v>
      </c>
      <c r="G49" s="4" t="s">
        <v>107</v>
      </c>
      <c r="H49" s="4" t="s">
        <v>108</v>
      </c>
      <c r="I49" s="4"/>
      <c r="J49" s="4"/>
      <c r="K49" s="4">
        <v>222</v>
      </c>
      <c r="L49" s="4">
        <v>3</v>
      </c>
      <c r="M49" s="4">
        <v>3</v>
      </c>
      <c r="N49" s="4" t="s">
        <v>3</v>
      </c>
      <c r="O49" s="4">
        <v>2</v>
      </c>
      <c r="P49" s="4"/>
      <c r="Q49" s="4"/>
      <c r="R49" s="4"/>
      <c r="S49" s="4"/>
      <c r="T49" s="4"/>
      <c r="U49" s="4"/>
      <c r="V49" s="4"/>
      <c r="W49" s="4">
        <v>0</v>
      </c>
      <c r="X49" s="4">
        <v>1</v>
      </c>
      <c r="Y49" s="4">
        <v>0</v>
      </c>
      <c r="Z49" s="4"/>
      <c r="AA49" s="4"/>
      <c r="AB49" s="4"/>
    </row>
    <row r="50" spans="1:28" x14ac:dyDescent="0.2">
      <c r="A50" s="4">
        <v>50</v>
      </c>
      <c r="B50" s="4">
        <v>0</v>
      </c>
      <c r="C50" s="4">
        <v>0</v>
      </c>
      <c r="D50" s="4">
        <v>1</v>
      </c>
      <c r="E50" s="4">
        <v>225</v>
      </c>
      <c r="F50" s="4">
        <f>ROUND(Source!AV45,O50)</f>
        <v>130.44</v>
      </c>
      <c r="G50" s="4" t="s">
        <v>109</v>
      </c>
      <c r="H50" s="4" t="s">
        <v>110</v>
      </c>
      <c r="I50" s="4"/>
      <c r="J50" s="4"/>
      <c r="K50" s="4">
        <v>225</v>
      </c>
      <c r="L50" s="4">
        <v>4</v>
      </c>
      <c r="M50" s="4">
        <v>3</v>
      </c>
      <c r="N50" s="4" t="s">
        <v>3</v>
      </c>
      <c r="O50" s="4">
        <v>2</v>
      </c>
      <c r="P50" s="4"/>
      <c r="Q50" s="4"/>
      <c r="R50" s="4"/>
      <c r="S50" s="4"/>
      <c r="T50" s="4"/>
      <c r="U50" s="4"/>
      <c r="V50" s="4"/>
      <c r="W50" s="4">
        <v>130.44</v>
      </c>
      <c r="X50" s="4">
        <v>1</v>
      </c>
      <c r="Y50" s="4">
        <v>130.44</v>
      </c>
      <c r="Z50" s="4"/>
      <c r="AA50" s="4"/>
      <c r="AB50" s="4"/>
    </row>
    <row r="51" spans="1:28" x14ac:dyDescent="0.2">
      <c r="A51" s="4">
        <v>50</v>
      </c>
      <c r="B51" s="4">
        <v>0</v>
      </c>
      <c r="C51" s="4">
        <v>0</v>
      </c>
      <c r="D51" s="4">
        <v>1</v>
      </c>
      <c r="E51" s="4">
        <v>226</v>
      </c>
      <c r="F51" s="4">
        <f>ROUND(Source!AW45,O51)</f>
        <v>130.44</v>
      </c>
      <c r="G51" s="4" t="s">
        <v>111</v>
      </c>
      <c r="H51" s="4" t="s">
        <v>112</v>
      </c>
      <c r="I51" s="4"/>
      <c r="J51" s="4"/>
      <c r="K51" s="4">
        <v>226</v>
      </c>
      <c r="L51" s="4">
        <v>5</v>
      </c>
      <c r="M51" s="4">
        <v>3</v>
      </c>
      <c r="N51" s="4" t="s">
        <v>3</v>
      </c>
      <c r="O51" s="4">
        <v>2</v>
      </c>
      <c r="P51" s="4"/>
      <c r="Q51" s="4"/>
      <c r="R51" s="4"/>
      <c r="S51" s="4"/>
      <c r="T51" s="4"/>
      <c r="U51" s="4"/>
      <c r="V51" s="4"/>
      <c r="W51" s="4">
        <v>130.44</v>
      </c>
      <c r="X51" s="4">
        <v>1</v>
      </c>
      <c r="Y51" s="4">
        <v>130.44</v>
      </c>
      <c r="Z51" s="4"/>
      <c r="AA51" s="4"/>
      <c r="AB51" s="4"/>
    </row>
    <row r="52" spans="1:28" x14ac:dyDescent="0.2">
      <c r="A52" s="4">
        <v>50</v>
      </c>
      <c r="B52" s="4">
        <v>0</v>
      </c>
      <c r="C52" s="4">
        <v>0</v>
      </c>
      <c r="D52" s="4">
        <v>1</v>
      </c>
      <c r="E52" s="4">
        <v>227</v>
      </c>
      <c r="F52" s="4">
        <f>ROUND(Source!AX45,O52)</f>
        <v>0</v>
      </c>
      <c r="G52" s="4" t="s">
        <v>113</v>
      </c>
      <c r="H52" s="4" t="s">
        <v>114</v>
      </c>
      <c r="I52" s="4"/>
      <c r="J52" s="4"/>
      <c r="K52" s="4">
        <v>227</v>
      </c>
      <c r="L52" s="4">
        <v>6</v>
      </c>
      <c r="M52" s="4">
        <v>3</v>
      </c>
      <c r="N52" s="4" t="s">
        <v>3</v>
      </c>
      <c r="O52" s="4">
        <v>2</v>
      </c>
      <c r="P52" s="4"/>
      <c r="Q52" s="4"/>
      <c r="R52" s="4"/>
      <c r="S52" s="4"/>
      <c r="T52" s="4"/>
      <c r="U52" s="4"/>
      <c r="V52" s="4"/>
      <c r="W52" s="4">
        <v>0</v>
      </c>
      <c r="X52" s="4">
        <v>1</v>
      </c>
      <c r="Y52" s="4">
        <v>0</v>
      </c>
      <c r="Z52" s="4"/>
      <c r="AA52" s="4"/>
      <c r="AB52" s="4"/>
    </row>
    <row r="53" spans="1:28" x14ac:dyDescent="0.2">
      <c r="A53" s="4">
        <v>50</v>
      </c>
      <c r="B53" s="4">
        <v>0</v>
      </c>
      <c r="C53" s="4">
        <v>0</v>
      </c>
      <c r="D53" s="4">
        <v>1</v>
      </c>
      <c r="E53" s="4">
        <v>228</v>
      </c>
      <c r="F53" s="4">
        <f>ROUND(Source!AY45,O53)</f>
        <v>130.44</v>
      </c>
      <c r="G53" s="4" t="s">
        <v>115</v>
      </c>
      <c r="H53" s="4" t="s">
        <v>116</v>
      </c>
      <c r="I53" s="4"/>
      <c r="J53" s="4"/>
      <c r="K53" s="4">
        <v>228</v>
      </c>
      <c r="L53" s="4">
        <v>7</v>
      </c>
      <c r="M53" s="4">
        <v>3</v>
      </c>
      <c r="N53" s="4" t="s">
        <v>3</v>
      </c>
      <c r="O53" s="4">
        <v>2</v>
      </c>
      <c r="P53" s="4"/>
      <c r="Q53" s="4"/>
      <c r="R53" s="4"/>
      <c r="S53" s="4"/>
      <c r="T53" s="4"/>
      <c r="U53" s="4"/>
      <c r="V53" s="4"/>
      <c r="W53" s="4">
        <v>130.44</v>
      </c>
      <c r="X53" s="4">
        <v>1</v>
      </c>
      <c r="Y53" s="4">
        <v>130.44</v>
      </c>
      <c r="Z53" s="4"/>
      <c r="AA53" s="4"/>
      <c r="AB53" s="4"/>
    </row>
    <row r="54" spans="1:28" x14ac:dyDescent="0.2">
      <c r="A54" s="4">
        <v>50</v>
      </c>
      <c r="B54" s="4">
        <v>0</v>
      </c>
      <c r="C54" s="4">
        <v>0</v>
      </c>
      <c r="D54" s="4">
        <v>1</v>
      </c>
      <c r="E54" s="4">
        <v>216</v>
      </c>
      <c r="F54" s="4">
        <f>ROUND(Source!AP45,O54)</f>
        <v>0</v>
      </c>
      <c r="G54" s="4" t="s">
        <v>117</v>
      </c>
      <c r="H54" s="4" t="s">
        <v>118</v>
      </c>
      <c r="I54" s="4"/>
      <c r="J54" s="4"/>
      <c r="K54" s="4">
        <v>216</v>
      </c>
      <c r="L54" s="4">
        <v>8</v>
      </c>
      <c r="M54" s="4">
        <v>3</v>
      </c>
      <c r="N54" s="4" t="s">
        <v>3</v>
      </c>
      <c r="O54" s="4">
        <v>2</v>
      </c>
      <c r="P54" s="4"/>
      <c r="Q54" s="4"/>
      <c r="R54" s="4"/>
      <c r="S54" s="4"/>
      <c r="T54" s="4"/>
      <c r="U54" s="4"/>
      <c r="V54" s="4"/>
      <c r="W54" s="4">
        <v>0</v>
      </c>
      <c r="X54" s="4">
        <v>1</v>
      </c>
      <c r="Y54" s="4">
        <v>0</v>
      </c>
      <c r="Z54" s="4"/>
      <c r="AA54" s="4"/>
      <c r="AB54" s="4"/>
    </row>
    <row r="55" spans="1:28" x14ac:dyDescent="0.2">
      <c r="A55" s="4">
        <v>50</v>
      </c>
      <c r="B55" s="4">
        <v>0</v>
      </c>
      <c r="C55" s="4">
        <v>0</v>
      </c>
      <c r="D55" s="4">
        <v>1</v>
      </c>
      <c r="E55" s="4">
        <v>223</v>
      </c>
      <c r="F55" s="4">
        <f>ROUND(Source!AQ45,O55)</f>
        <v>0</v>
      </c>
      <c r="G55" s="4" t="s">
        <v>119</v>
      </c>
      <c r="H55" s="4" t="s">
        <v>120</v>
      </c>
      <c r="I55" s="4"/>
      <c r="J55" s="4"/>
      <c r="K55" s="4">
        <v>223</v>
      </c>
      <c r="L55" s="4">
        <v>9</v>
      </c>
      <c r="M55" s="4">
        <v>3</v>
      </c>
      <c r="N55" s="4" t="s">
        <v>3</v>
      </c>
      <c r="O55" s="4">
        <v>2</v>
      </c>
      <c r="P55" s="4"/>
      <c r="Q55" s="4"/>
      <c r="R55" s="4"/>
      <c r="S55" s="4"/>
      <c r="T55" s="4"/>
      <c r="U55" s="4"/>
      <c r="V55" s="4"/>
      <c r="W55" s="4">
        <v>0</v>
      </c>
      <c r="X55" s="4">
        <v>1</v>
      </c>
      <c r="Y55" s="4">
        <v>0</v>
      </c>
      <c r="Z55" s="4"/>
      <c r="AA55" s="4"/>
      <c r="AB55" s="4"/>
    </row>
    <row r="56" spans="1:28" x14ac:dyDescent="0.2">
      <c r="A56" s="4">
        <v>50</v>
      </c>
      <c r="B56" s="4">
        <v>0</v>
      </c>
      <c r="C56" s="4">
        <v>0</v>
      </c>
      <c r="D56" s="4">
        <v>1</v>
      </c>
      <c r="E56" s="4">
        <v>229</v>
      </c>
      <c r="F56" s="4">
        <f>ROUND(Source!AZ45,O56)</f>
        <v>0</v>
      </c>
      <c r="G56" s="4" t="s">
        <v>121</v>
      </c>
      <c r="H56" s="4" t="s">
        <v>122</v>
      </c>
      <c r="I56" s="4"/>
      <c r="J56" s="4"/>
      <c r="K56" s="4">
        <v>229</v>
      </c>
      <c r="L56" s="4">
        <v>10</v>
      </c>
      <c r="M56" s="4">
        <v>3</v>
      </c>
      <c r="N56" s="4" t="s">
        <v>3</v>
      </c>
      <c r="O56" s="4">
        <v>2</v>
      </c>
      <c r="P56" s="4"/>
      <c r="Q56" s="4"/>
      <c r="R56" s="4"/>
      <c r="S56" s="4"/>
      <c r="T56" s="4"/>
      <c r="U56" s="4"/>
      <c r="V56" s="4"/>
      <c r="W56" s="4">
        <v>0</v>
      </c>
      <c r="X56" s="4">
        <v>1</v>
      </c>
      <c r="Y56" s="4">
        <v>0</v>
      </c>
      <c r="Z56" s="4"/>
      <c r="AA56" s="4"/>
      <c r="AB56" s="4"/>
    </row>
    <row r="57" spans="1:28" x14ac:dyDescent="0.2">
      <c r="A57" s="4">
        <v>50</v>
      </c>
      <c r="B57" s="4">
        <v>0</v>
      </c>
      <c r="C57" s="4">
        <v>0</v>
      </c>
      <c r="D57" s="4">
        <v>1</v>
      </c>
      <c r="E57" s="4">
        <v>203</v>
      </c>
      <c r="F57" s="4">
        <f>ROUND(Source!Q45,O57)</f>
        <v>9.7100000000000009</v>
      </c>
      <c r="G57" s="4" t="s">
        <v>123</v>
      </c>
      <c r="H57" s="4" t="s">
        <v>124</v>
      </c>
      <c r="I57" s="4"/>
      <c r="J57" s="4"/>
      <c r="K57" s="4">
        <v>203</v>
      </c>
      <c r="L57" s="4">
        <v>11</v>
      </c>
      <c r="M57" s="4">
        <v>3</v>
      </c>
      <c r="N57" s="4" t="s">
        <v>3</v>
      </c>
      <c r="O57" s="4">
        <v>2</v>
      </c>
      <c r="P57" s="4"/>
      <c r="Q57" s="4"/>
      <c r="R57" s="4"/>
      <c r="S57" s="4"/>
      <c r="T57" s="4"/>
      <c r="U57" s="4"/>
      <c r="V57" s="4"/>
      <c r="W57" s="4">
        <v>9.7099999999999991</v>
      </c>
      <c r="X57" s="4">
        <v>1</v>
      </c>
      <c r="Y57" s="4">
        <v>9.7099999999999991</v>
      </c>
      <c r="Z57" s="4"/>
      <c r="AA57" s="4"/>
      <c r="AB57" s="4"/>
    </row>
    <row r="58" spans="1:28" x14ac:dyDescent="0.2">
      <c r="A58" s="4">
        <v>50</v>
      </c>
      <c r="B58" s="4">
        <v>0</v>
      </c>
      <c r="C58" s="4">
        <v>0</v>
      </c>
      <c r="D58" s="4">
        <v>1</v>
      </c>
      <c r="E58" s="4">
        <v>231</v>
      </c>
      <c r="F58" s="4">
        <f>ROUND(Source!BB45,O58)</f>
        <v>0</v>
      </c>
      <c r="G58" s="4" t="s">
        <v>125</v>
      </c>
      <c r="H58" s="4" t="s">
        <v>126</v>
      </c>
      <c r="I58" s="4"/>
      <c r="J58" s="4"/>
      <c r="K58" s="4">
        <v>231</v>
      </c>
      <c r="L58" s="4">
        <v>12</v>
      </c>
      <c r="M58" s="4">
        <v>3</v>
      </c>
      <c r="N58" s="4" t="s">
        <v>3</v>
      </c>
      <c r="O58" s="4">
        <v>2</v>
      </c>
      <c r="P58" s="4"/>
      <c r="Q58" s="4"/>
      <c r="R58" s="4"/>
      <c r="S58" s="4"/>
      <c r="T58" s="4"/>
      <c r="U58" s="4"/>
      <c r="V58" s="4"/>
      <c r="W58" s="4">
        <v>0</v>
      </c>
      <c r="X58" s="4">
        <v>1</v>
      </c>
      <c r="Y58" s="4">
        <v>0</v>
      </c>
      <c r="Z58" s="4"/>
      <c r="AA58" s="4"/>
      <c r="AB58" s="4"/>
    </row>
    <row r="59" spans="1:28" x14ac:dyDescent="0.2">
      <c r="A59" s="4">
        <v>50</v>
      </c>
      <c r="B59" s="4">
        <v>0</v>
      </c>
      <c r="C59" s="4">
        <v>0</v>
      </c>
      <c r="D59" s="4">
        <v>1</v>
      </c>
      <c r="E59" s="4">
        <v>204</v>
      </c>
      <c r="F59" s="4">
        <f>ROUND(Source!R45,O59)</f>
        <v>104.46</v>
      </c>
      <c r="G59" s="4" t="s">
        <v>127</v>
      </c>
      <c r="H59" s="4" t="s">
        <v>128</v>
      </c>
      <c r="I59" s="4"/>
      <c r="J59" s="4"/>
      <c r="K59" s="4">
        <v>204</v>
      </c>
      <c r="L59" s="4">
        <v>13</v>
      </c>
      <c r="M59" s="4">
        <v>3</v>
      </c>
      <c r="N59" s="4" t="s">
        <v>3</v>
      </c>
      <c r="O59" s="4">
        <v>2</v>
      </c>
      <c r="P59" s="4"/>
      <c r="Q59" s="4"/>
      <c r="R59" s="4"/>
      <c r="S59" s="4"/>
      <c r="T59" s="4"/>
      <c r="U59" s="4"/>
      <c r="V59" s="4"/>
      <c r="W59" s="4">
        <v>104.46</v>
      </c>
      <c r="X59" s="4">
        <v>1</v>
      </c>
      <c r="Y59" s="4">
        <v>104.46</v>
      </c>
      <c r="Z59" s="4"/>
      <c r="AA59" s="4"/>
      <c r="AB59" s="4"/>
    </row>
    <row r="60" spans="1:28" x14ac:dyDescent="0.2">
      <c r="A60" s="4">
        <v>50</v>
      </c>
      <c r="B60" s="4">
        <v>0</v>
      </c>
      <c r="C60" s="4">
        <v>0</v>
      </c>
      <c r="D60" s="4">
        <v>1</v>
      </c>
      <c r="E60" s="4">
        <v>205</v>
      </c>
      <c r="F60" s="4">
        <f>ROUND(Source!S45,O60)</f>
        <v>14181.85</v>
      </c>
      <c r="G60" s="4" t="s">
        <v>129</v>
      </c>
      <c r="H60" s="4" t="s">
        <v>130</v>
      </c>
      <c r="I60" s="4"/>
      <c r="J60" s="4"/>
      <c r="K60" s="4">
        <v>205</v>
      </c>
      <c r="L60" s="4">
        <v>14</v>
      </c>
      <c r="M60" s="4">
        <v>3</v>
      </c>
      <c r="N60" s="4" t="s">
        <v>3</v>
      </c>
      <c r="O60" s="4">
        <v>2</v>
      </c>
      <c r="P60" s="4"/>
      <c r="Q60" s="4"/>
      <c r="R60" s="4"/>
      <c r="S60" s="4"/>
      <c r="T60" s="4"/>
      <c r="U60" s="4"/>
      <c r="V60" s="4"/>
      <c r="W60" s="4">
        <v>14181.85</v>
      </c>
      <c r="X60" s="4">
        <v>1</v>
      </c>
      <c r="Y60" s="4">
        <v>14181.85</v>
      </c>
      <c r="Z60" s="4"/>
      <c r="AA60" s="4"/>
      <c r="AB60" s="4"/>
    </row>
    <row r="61" spans="1:28" x14ac:dyDescent="0.2">
      <c r="A61" s="4">
        <v>50</v>
      </c>
      <c r="B61" s="4">
        <v>0</v>
      </c>
      <c r="C61" s="4">
        <v>0</v>
      </c>
      <c r="D61" s="4">
        <v>1</v>
      </c>
      <c r="E61" s="4">
        <v>232</v>
      </c>
      <c r="F61" s="4">
        <f>ROUND(Source!BC45,O61)</f>
        <v>0</v>
      </c>
      <c r="G61" s="4" t="s">
        <v>131</v>
      </c>
      <c r="H61" s="4" t="s">
        <v>132</v>
      </c>
      <c r="I61" s="4"/>
      <c r="J61" s="4"/>
      <c r="K61" s="4">
        <v>232</v>
      </c>
      <c r="L61" s="4">
        <v>15</v>
      </c>
      <c r="M61" s="4">
        <v>3</v>
      </c>
      <c r="N61" s="4" t="s">
        <v>3</v>
      </c>
      <c r="O61" s="4">
        <v>2</v>
      </c>
      <c r="P61" s="4"/>
      <c r="Q61" s="4"/>
      <c r="R61" s="4"/>
      <c r="S61" s="4"/>
      <c r="T61" s="4"/>
      <c r="U61" s="4"/>
      <c r="V61" s="4"/>
      <c r="W61" s="4">
        <v>0</v>
      </c>
      <c r="X61" s="4">
        <v>1</v>
      </c>
      <c r="Y61" s="4">
        <v>0</v>
      </c>
      <c r="Z61" s="4"/>
      <c r="AA61" s="4"/>
      <c r="AB61" s="4"/>
    </row>
    <row r="62" spans="1:28" x14ac:dyDescent="0.2">
      <c r="A62" s="4">
        <v>50</v>
      </c>
      <c r="B62" s="4">
        <v>0</v>
      </c>
      <c r="C62" s="4">
        <v>0</v>
      </c>
      <c r="D62" s="4">
        <v>1</v>
      </c>
      <c r="E62" s="4">
        <v>214</v>
      </c>
      <c r="F62" s="4">
        <f>ROUND(Source!AS45,O62)</f>
        <v>33998.300000000003</v>
      </c>
      <c r="G62" s="4" t="s">
        <v>133</v>
      </c>
      <c r="H62" s="4" t="s">
        <v>134</v>
      </c>
      <c r="I62" s="4"/>
      <c r="J62" s="4"/>
      <c r="K62" s="4">
        <v>214</v>
      </c>
      <c r="L62" s="4">
        <v>16</v>
      </c>
      <c r="M62" s="4">
        <v>3</v>
      </c>
      <c r="N62" s="4" t="s">
        <v>3</v>
      </c>
      <c r="O62" s="4">
        <v>2</v>
      </c>
      <c r="P62" s="4"/>
      <c r="Q62" s="4"/>
      <c r="R62" s="4"/>
      <c r="S62" s="4"/>
      <c r="T62" s="4"/>
      <c r="U62" s="4"/>
      <c r="V62" s="4"/>
      <c r="W62" s="4">
        <v>33998.300000000003</v>
      </c>
      <c r="X62" s="4">
        <v>1</v>
      </c>
      <c r="Y62" s="4">
        <v>33998.300000000003</v>
      </c>
      <c r="Z62" s="4"/>
      <c r="AA62" s="4"/>
      <c r="AB62" s="4"/>
    </row>
    <row r="63" spans="1:28" x14ac:dyDescent="0.2">
      <c r="A63" s="4">
        <v>50</v>
      </c>
      <c r="B63" s="4">
        <v>0</v>
      </c>
      <c r="C63" s="4">
        <v>0</v>
      </c>
      <c r="D63" s="4">
        <v>1</v>
      </c>
      <c r="E63" s="4">
        <v>215</v>
      </c>
      <c r="F63" s="4">
        <f>ROUND(Source!AT45,O63)</f>
        <v>0</v>
      </c>
      <c r="G63" s="4" t="s">
        <v>135</v>
      </c>
      <c r="H63" s="4" t="s">
        <v>136</v>
      </c>
      <c r="I63" s="4"/>
      <c r="J63" s="4"/>
      <c r="K63" s="4">
        <v>215</v>
      </c>
      <c r="L63" s="4">
        <v>17</v>
      </c>
      <c r="M63" s="4">
        <v>3</v>
      </c>
      <c r="N63" s="4" t="s">
        <v>3</v>
      </c>
      <c r="O63" s="4">
        <v>2</v>
      </c>
      <c r="P63" s="4"/>
      <c r="Q63" s="4"/>
      <c r="R63" s="4"/>
      <c r="S63" s="4"/>
      <c r="T63" s="4"/>
      <c r="U63" s="4"/>
      <c r="V63" s="4"/>
      <c r="W63" s="4">
        <v>0</v>
      </c>
      <c r="X63" s="4">
        <v>1</v>
      </c>
      <c r="Y63" s="4">
        <v>0</v>
      </c>
      <c r="Z63" s="4"/>
      <c r="AA63" s="4"/>
      <c r="AB63" s="4"/>
    </row>
    <row r="64" spans="1:28" x14ac:dyDescent="0.2">
      <c r="A64" s="4">
        <v>50</v>
      </c>
      <c r="B64" s="4">
        <v>0</v>
      </c>
      <c r="C64" s="4">
        <v>0</v>
      </c>
      <c r="D64" s="4">
        <v>1</v>
      </c>
      <c r="E64" s="4">
        <v>217</v>
      </c>
      <c r="F64" s="4">
        <f>ROUND(Source!AU45,O64)</f>
        <v>0</v>
      </c>
      <c r="G64" s="4" t="s">
        <v>137</v>
      </c>
      <c r="H64" s="4" t="s">
        <v>138</v>
      </c>
      <c r="I64" s="4"/>
      <c r="J64" s="4"/>
      <c r="K64" s="4">
        <v>217</v>
      </c>
      <c r="L64" s="4">
        <v>18</v>
      </c>
      <c r="M64" s="4">
        <v>3</v>
      </c>
      <c r="N64" s="4" t="s">
        <v>3</v>
      </c>
      <c r="O64" s="4">
        <v>2</v>
      </c>
      <c r="P64" s="4"/>
      <c r="Q64" s="4"/>
      <c r="R64" s="4"/>
      <c r="S64" s="4"/>
      <c r="T64" s="4"/>
      <c r="U64" s="4"/>
      <c r="V64" s="4"/>
      <c r="W64" s="4">
        <v>0</v>
      </c>
      <c r="X64" s="4">
        <v>1</v>
      </c>
      <c r="Y64" s="4">
        <v>0</v>
      </c>
      <c r="Z64" s="4"/>
      <c r="AA64" s="4"/>
      <c r="AB64" s="4"/>
    </row>
    <row r="65" spans="1:245" x14ac:dyDescent="0.2">
      <c r="A65" s="4">
        <v>50</v>
      </c>
      <c r="B65" s="4">
        <v>0</v>
      </c>
      <c r="C65" s="4">
        <v>0</v>
      </c>
      <c r="D65" s="4">
        <v>1</v>
      </c>
      <c r="E65" s="4">
        <v>230</v>
      </c>
      <c r="F65" s="4">
        <f>ROUND(Source!BA45,O65)</f>
        <v>0</v>
      </c>
      <c r="G65" s="4" t="s">
        <v>139</v>
      </c>
      <c r="H65" s="4" t="s">
        <v>140</v>
      </c>
      <c r="I65" s="4"/>
      <c r="J65" s="4"/>
      <c r="K65" s="4">
        <v>230</v>
      </c>
      <c r="L65" s="4">
        <v>19</v>
      </c>
      <c r="M65" s="4">
        <v>3</v>
      </c>
      <c r="N65" s="4" t="s">
        <v>3</v>
      </c>
      <c r="O65" s="4">
        <v>2</v>
      </c>
      <c r="P65" s="4"/>
      <c r="Q65" s="4"/>
      <c r="R65" s="4"/>
      <c r="S65" s="4"/>
      <c r="T65" s="4"/>
      <c r="U65" s="4"/>
      <c r="V65" s="4"/>
      <c r="W65" s="4">
        <v>0</v>
      </c>
      <c r="X65" s="4">
        <v>1</v>
      </c>
      <c r="Y65" s="4">
        <v>0</v>
      </c>
      <c r="Z65" s="4"/>
      <c r="AA65" s="4"/>
      <c r="AB65" s="4"/>
    </row>
    <row r="66" spans="1:245" x14ac:dyDescent="0.2">
      <c r="A66" s="4">
        <v>50</v>
      </c>
      <c r="B66" s="4">
        <v>0</v>
      </c>
      <c r="C66" s="4">
        <v>0</v>
      </c>
      <c r="D66" s="4">
        <v>1</v>
      </c>
      <c r="E66" s="4">
        <v>206</v>
      </c>
      <c r="F66" s="4">
        <f>ROUND(Source!T45,O66)</f>
        <v>0</v>
      </c>
      <c r="G66" s="4" t="s">
        <v>141</v>
      </c>
      <c r="H66" s="4" t="s">
        <v>142</v>
      </c>
      <c r="I66" s="4"/>
      <c r="J66" s="4"/>
      <c r="K66" s="4">
        <v>206</v>
      </c>
      <c r="L66" s="4">
        <v>20</v>
      </c>
      <c r="M66" s="4">
        <v>3</v>
      </c>
      <c r="N66" s="4" t="s">
        <v>3</v>
      </c>
      <c r="O66" s="4">
        <v>2</v>
      </c>
      <c r="P66" s="4"/>
      <c r="Q66" s="4"/>
      <c r="R66" s="4"/>
      <c r="S66" s="4"/>
      <c r="T66" s="4"/>
      <c r="U66" s="4"/>
      <c r="V66" s="4"/>
      <c r="W66" s="4">
        <v>0</v>
      </c>
      <c r="X66" s="4">
        <v>1</v>
      </c>
      <c r="Y66" s="4">
        <v>0</v>
      </c>
      <c r="Z66" s="4"/>
      <c r="AA66" s="4"/>
      <c r="AB66" s="4"/>
    </row>
    <row r="67" spans="1:245" x14ac:dyDescent="0.2">
      <c r="A67" s="4">
        <v>50</v>
      </c>
      <c r="B67" s="4">
        <v>0</v>
      </c>
      <c r="C67" s="4">
        <v>0</v>
      </c>
      <c r="D67" s="4">
        <v>1</v>
      </c>
      <c r="E67" s="4">
        <v>207</v>
      </c>
      <c r="F67" s="4">
        <f>ROUND(Source!U45,O67)</f>
        <v>23.395548399999999</v>
      </c>
      <c r="G67" s="4" t="s">
        <v>143</v>
      </c>
      <c r="H67" s="4" t="s">
        <v>144</v>
      </c>
      <c r="I67" s="4"/>
      <c r="J67" s="4"/>
      <c r="K67" s="4">
        <v>207</v>
      </c>
      <c r="L67" s="4">
        <v>21</v>
      </c>
      <c r="M67" s="4">
        <v>3</v>
      </c>
      <c r="N67" s="4" t="s">
        <v>3</v>
      </c>
      <c r="O67" s="4">
        <v>7</v>
      </c>
      <c r="P67" s="4"/>
      <c r="Q67" s="4"/>
      <c r="R67" s="4"/>
      <c r="S67" s="4"/>
      <c r="T67" s="4"/>
      <c r="U67" s="4"/>
      <c r="V67" s="4"/>
      <c r="W67" s="4">
        <v>23.395548399999999</v>
      </c>
      <c r="X67" s="4">
        <v>1</v>
      </c>
      <c r="Y67" s="4">
        <v>23.395548399999999</v>
      </c>
      <c r="Z67" s="4"/>
      <c r="AA67" s="4"/>
      <c r="AB67" s="4"/>
    </row>
    <row r="68" spans="1:245" x14ac:dyDescent="0.2">
      <c r="A68" s="4">
        <v>50</v>
      </c>
      <c r="B68" s="4">
        <v>0</v>
      </c>
      <c r="C68" s="4">
        <v>0</v>
      </c>
      <c r="D68" s="4">
        <v>1</v>
      </c>
      <c r="E68" s="4">
        <v>208</v>
      </c>
      <c r="F68" s="4">
        <f>ROUND(Source!V45,O68)</f>
        <v>0.1628328</v>
      </c>
      <c r="G68" s="4" t="s">
        <v>145</v>
      </c>
      <c r="H68" s="4" t="s">
        <v>146</v>
      </c>
      <c r="I68" s="4"/>
      <c r="J68" s="4"/>
      <c r="K68" s="4">
        <v>208</v>
      </c>
      <c r="L68" s="4">
        <v>22</v>
      </c>
      <c r="M68" s="4">
        <v>3</v>
      </c>
      <c r="N68" s="4" t="s">
        <v>3</v>
      </c>
      <c r="O68" s="4">
        <v>7</v>
      </c>
      <c r="P68" s="4"/>
      <c r="Q68" s="4"/>
      <c r="R68" s="4"/>
      <c r="S68" s="4"/>
      <c r="T68" s="4"/>
      <c r="U68" s="4"/>
      <c r="V68" s="4"/>
      <c r="W68" s="4">
        <v>0.1628328</v>
      </c>
      <c r="X68" s="4">
        <v>1</v>
      </c>
      <c r="Y68" s="4">
        <v>0.1628328</v>
      </c>
      <c r="Z68" s="4"/>
      <c r="AA68" s="4"/>
      <c r="AB68" s="4"/>
    </row>
    <row r="69" spans="1:245" x14ac:dyDescent="0.2">
      <c r="A69" s="4">
        <v>50</v>
      </c>
      <c r="B69" s="4">
        <v>0</v>
      </c>
      <c r="C69" s="4">
        <v>0</v>
      </c>
      <c r="D69" s="4">
        <v>1</v>
      </c>
      <c r="E69" s="4">
        <v>209</v>
      </c>
      <c r="F69" s="4">
        <f>ROUND(Source!W45,O69)</f>
        <v>0</v>
      </c>
      <c r="G69" s="4" t="s">
        <v>147</v>
      </c>
      <c r="H69" s="4" t="s">
        <v>148</v>
      </c>
      <c r="I69" s="4"/>
      <c r="J69" s="4"/>
      <c r="K69" s="4">
        <v>209</v>
      </c>
      <c r="L69" s="4">
        <v>23</v>
      </c>
      <c r="M69" s="4">
        <v>3</v>
      </c>
      <c r="N69" s="4" t="s">
        <v>3</v>
      </c>
      <c r="O69" s="4">
        <v>2</v>
      </c>
      <c r="P69" s="4"/>
      <c r="Q69" s="4"/>
      <c r="R69" s="4"/>
      <c r="S69" s="4"/>
      <c r="T69" s="4"/>
      <c r="U69" s="4"/>
      <c r="V69" s="4"/>
      <c r="W69" s="4">
        <v>0</v>
      </c>
      <c r="X69" s="4">
        <v>1</v>
      </c>
      <c r="Y69" s="4">
        <v>0</v>
      </c>
      <c r="Z69" s="4"/>
      <c r="AA69" s="4"/>
      <c r="AB69" s="4"/>
    </row>
    <row r="70" spans="1:245" x14ac:dyDescent="0.2">
      <c r="A70" s="4">
        <v>50</v>
      </c>
      <c r="B70" s="4">
        <v>0</v>
      </c>
      <c r="C70" s="4">
        <v>0</v>
      </c>
      <c r="D70" s="4">
        <v>1</v>
      </c>
      <c r="E70" s="4">
        <v>233</v>
      </c>
      <c r="F70" s="4">
        <f>ROUND(Source!BD45,O70)</f>
        <v>0</v>
      </c>
      <c r="G70" s="4" t="s">
        <v>149</v>
      </c>
      <c r="H70" s="4" t="s">
        <v>150</v>
      </c>
      <c r="I70" s="4"/>
      <c r="J70" s="4"/>
      <c r="K70" s="4">
        <v>233</v>
      </c>
      <c r="L70" s="4">
        <v>24</v>
      </c>
      <c r="M70" s="4">
        <v>3</v>
      </c>
      <c r="N70" s="4" t="s">
        <v>3</v>
      </c>
      <c r="O70" s="4">
        <v>2</v>
      </c>
      <c r="P70" s="4"/>
      <c r="Q70" s="4"/>
      <c r="R70" s="4"/>
      <c r="S70" s="4"/>
      <c r="T70" s="4"/>
      <c r="U70" s="4"/>
      <c r="V70" s="4"/>
      <c r="W70" s="4">
        <v>0</v>
      </c>
      <c r="X70" s="4">
        <v>1</v>
      </c>
      <c r="Y70" s="4">
        <v>0</v>
      </c>
      <c r="Z70" s="4"/>
      <c r="AA70" s="4"/>
      <c r="AB70" s="4"/>
    </row>
    <row r="71" spans="1:245" x14ac:dyDescent="0.2">
      <c r="A71" s="4">
        <v>50</v>
      </c>
      <c r="B71" s="4">
        <v>0</v>
      </c>
      <c r="C71" s="4">
        <v>0</v>
      </c>
      <c r="D71" s="4">
        <v>1</v>
      </c>
      <c r="E71" s="4">
        <v>210</v>
      </c>
      <c r="F71" s="4">
        <f>ROUND(Source!X45,O71)</f>
        <v>12890.41</v>
      </c>
      <c r="G71" s="4" t="s">
        <v>151</v>
      </c>
      <c r="H71" s="4" t="s">
        <v>152</v>
      </c>
      <c r="I71" s="4"/>
      <c r="J71" s="4"/>
      <c r="K71" s="4">
        <v>210</v>
      </c>
      <c r="L71" s="4">
        <v>25</v>
      </c>
      <c r="M71" s="4">
        <v>3</v>
      </c>
      <c r="N71" s="4" t="s">
        <v>3</v>
      </c>
      <c r="O71" s="4">
        <v>2</v>
      </c>
      <c r="P71" s="4"/>
      <c r="Q71" s="4"/>
      <c r="R71" s="4"/>
      <c r="S71" s="4"/>
      <c r="T71" s="4"/>
      <c r="U71" s="4"/>
      <c r="V71" s="4"/>
      <c r="W71" s="4">
        <v>12890.41</v>
      </c>
      <c r="X71" s="4">
        <v>1</v>
      </c>
      <c r="Y71" s="4">
        <v>12890.41</v>
      </c>
      <c r="Z71" s="4"/>
      <c r="AA71" s="4"/>
      <c r="AB71" s="4"/>
    </row>
    <row r="72" spans="1:245" x14ac:dyDescent="0.2">
      <c r="A72" s="4">
        <v>50</v>
      </c>
      <c r="B72" s="4">
        <v>0</v>
      </c>
      <c r="C72" s="4">
        <v>0</v>
      </c>
      <c r="D72" s="4">
        <v>1</v>
      </c>
      <c r="E72" s="4">
        <v>211</v>
      </c>
      <c r="F72" s="4">
        <f>ROUND(Source!Y45,O72)</f>
        <v>6681.43</v>
      </c>
      <c r="G72" s="4" t="s">
        <v>153</v>
      </c>
      <c r="H72" s="4" t="s">
        <v>154</v>
      </c>
      <c r="I72" s="4"/>
      <c r="J72" s="4"/>
      <c r="K72" s="4">
        <v>211</v>
      </c>
      <c r="L72" s="4">
        <v>26</v>
      </c>
      <c r="M72" s="4">
        <v>3</v>
      </c>
      <c r="N72" s="4" t="s">
        <v>3</v>
      </c>
      <c r="O72" s="4">
        <v>2</v>
      </c>
      <c r="P72" s="4"/>
      <c r="Q72" s="4"/>
      <c r="R72" s="4"/>
      <c r="S72" s="4"/>
      <c r="T72" s="4"/>
      <c r="U72" s="4"/>
      <c r="V72" s="4"/>
      <c r="W72" s="4">
        <v>6681.43</v>
      </c>
      <c r="X72" s="4">
        <v>1</v>
      </c>
      <c r="Y72" s="4">
        <v>6681.43</v>
      </c>
      <c r="Z72" s="4"/>
      <c r="AA72" s="4"/>
      <c r="AB72" s="4"/>
    </row>
    <row r="73" spans="1:245" x14ac:dyDescent="0.2">
      <c r="A73" s="4">
        <v>50</v>
      </c>
      <c r="B73" s="4">
        <v>0</v>
      </c>
      <c r="C73" s="4">
        <v>0</v>
      </c>
      <c r="D73" s="4">
        <v>1</v>
      </c>
      <c r="E73" s="4">
        <v>224</v>
      </c>
      <c r="F73" s="4">
        <f>ROUND(Source!AR45,O73)</f>
        <v>33998.300000000003</v>
      </c>
      <c r="G73" s="4" t="s">
        <v>155</v>
      </c>
      <c r="H73" s="4" t="s">
        <v>156</v>
      </c>
      <c r="I73" s="4"/>
      <c r="J73" s="4"/>
      <c r="K73" s="4">
        <v>224</v>
      </c>
      <c r="L73" s="4">
        <v>27</v>
      </c>
      <c r="M73" s="4">
        <v>3</v>
      </c>
      <c r="N73" s="4" t="s">
        <v>3</v>
      </c>
      <c r="O73" s="4">
        <v>2</v>
      </c>
      <c r="P73" s="4"/>
      <c r="Q73" s="4"/>
      <c r="R73" s="4"/>
      <c r="S73" s="4"/>
      <c r="T73" s="4"/>
      <c r="U73" s="4"/>
      <c r="V73" s="4"/>
      <c r="W73" s="4">
        <v>33998.300000000003</v>
      </c>
      <c r="X73" s="4">
        <v>1</v>
      </c>
      <c r="Y73" s="4">
        <v>33998.300000000003</v>
      </c>
      <c r="Z73" s="4"/>
      <c r="AA73" s="4"/>
      <c r="AB73" s="4"/>
    </row>
    <row r="75" spans="1:245" x14ac:dyDescent="0.2">
      <c r="A75" s="1">
        <v>5</v>
      </c>
      <c r="B75" s="1">
        <v>1</v>
      </c>
      <c r="C75" s="1"/>
      <c r="D75" s="1">
        <f>ROW(A102)</f>
        <v>102</v>
      </c>
      <c r="E75" s="1"/>
      <c r="F75" s="1" t="s">
        <v>17</v>
      </c>
      <c r="G75" s="1" t="s">
        <v>157</v>
      </c>
      <c r="H75" s="1" t="s">
        <v>3</v>
      </c>
      <c r="I75" s="1">
        <v>0</v>
      </c>
      <c r="J75" s="1"/>
      <c r="K75" s="1">
        <v>0</v>
      </c>
      <c r="L75" s="1"/>
      <c r="M75" s="1" t="s">
        <v>3</v>
      </c>
      <c r="N75" s="1"/>
      <c r="O75" s="1"/>
      <c r="P75" s="1"/>
      <c r="Q75" s="1"/>
      <c r="R75" s="1"/>
      <c r="S75" s="1">
        <v>0</v>
      </c>
      <c r="T75" s="1"/>
      <c r="U75" s="1" t="s">
        <v>3</v>
      </c>
      <c r="V75" s="1">
        <v>0</v>
      </c>
      <c r="W75" s="1"/>
      <c r="X75" s="1"/>
      <c r="Y75" s="1"/>
      <c r="Z75" s="1"/>
      <c r="AA75" s="1"/>
      <c r="AB75" s="1" t="s">
        <v>3</v>
      </c>
      <c r="AC75" s="1" t="s">
        <v>3</v>
      </c>
      <c r="AD75" s="1" t="s">
        <v>3</v>
      </c>
      <c r="AE75" s="1" t="s">
        <v>3</v>
      </c>
      <c r="AF75" s="1" t="s">
        <v>3</v>
      </c>
      <c r="AG75" s="1" t="s">
        <v>3</v>
      </c>
      <c r="AH75" s="1"/>
      <c r="AI75" s="1"/>
      <c r="AJ75" s="1"/>
      <c r="AK75" s="1"/>
      <c r="AL75" s="1"/>
      <c r="AM75" s="1"/>
      <c r="AN75" s="1"/>
      <c r="AO75" s="1"/>
      <c r="AP75" s="1" t="s">
        <v>3</v>
      </c>
      <c r="AQ75" s="1" t="s">
        <v>3</v>
      </c>
      <c r="AR75" s="1" t="s">
        <v>3</v>
      </c>
      <c r="AS75" s="1"/>
      <c r="AT75" s="1"/>
      <c r="AU75" s="1"/>
      <c r="AV75" s="1"/>
      <c r="AW75" s="1"/>
      <c r="AX75" s="1"/>
      <c r="AY75" s="1"/>
      <c r="AZ75" s="1" t="s">
        <v>3</v>
      </c>
      <c r="BA75" s="1"/>
      <c r="BB75" s="1" t="s">
        <v>3</v>
      </c>
      <c r="BC75" s="1" t="s">
        <v>3</v>
      </c>
      <c r="BD75" s="1" t="s">
        <v>3</v>
      </c>
      <c r="BE75" s="1" t="s">
        <v>3</v>
      </c>
      <c r="BF75" s="1" t="s">
        <v>3</v>
      </c>
      <c r="BG75" s="1" t="s">
        <v>3</v>
      </c>
      <c r="BH75" s="1" t="s">
        <v>3</v>
      </c>
      <c r="BI75" s="1" t="s">
        <v>3</v>
      </c>
      <c r="BJ75" s="1" t="s">
        <v>3</v>
      </c>
      <c r="BK75" s="1" t="s">
        <v>3</v>
      </c>
      <c r="BL75" s="1" t="s">
        <v>3</v>
      </c>
      <c r="BM75" s="1" t="s">
        <v>3</v>
      </c>
      <c r="BN75" s="1" t="s">
        <v>3</v>
      </c>
      <c r="BO75" s="1" t="s">
        <v>3</v>
      </c>
      <c r="BP75" s="1" t="s">
        <v>3</v>
      </c>
      <c r="BQ75" s="1"/>
      <c r="BR75" s="1"/>
      <c r="BS75" s="1"/>
      <c r="BT75" s="1"/>
      <c r="BU75" s="1"/>
      <c r="BV75" s="1"/>
      <c r="BW75" s="1"/>
      <c r="BX75" s="1">
        <v>0</v>
      </c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>
        <v>0</v>
      </c>
    </row>
    <row r="77" spans="1:245" x14ac:dyDescent="0.2">
      <c r="A77" s="2">
        <v>52</v>
      </c>
      <c r="B77" s="2">
        <f t="shared" ref="B77:G77" si="51">B102</f>
        <v>1</v>
      </c>
      <c r="C77" s="2">
        <f t="shared" si="51"/>
        <v>5</v>
      </c>
      <c r="D77" s="2">
        <f t="shared" si="51"/>
        <v>75</v>
      </c>
      <c r="E77" s="2">
        <f t="shared" si="51"/>
        <v>0</v>
      </c>
      <c r="F77" s="2" t="str">
        <f t="shared" si="51"/>
        <v>Новый подраздел</v>
      </c>
      <c r="G77" s="2" t="str">
        <f t="shared" si="51"/>
        <v>Монтажные работы</v>
      </c>
      <c r="H77" s="2"/>
      <c r="I77" s="2"/>
      <c r="J77" s="2"/>
      <c r="K77" s="2"/>
      <c r="L77" s="2"/>
      <c r="M77" s="2"/>
      <c r="N77" s="2"/>
      <c r="O77" s="2">
        <f t="shared" ref="O77:AT77" si="52">O102</f>
        <v>150265.25</v>
      </c>
      <c r="P77" s="2">
        <f t="shared" si="52"/>
        <v>90619.11</v>
      </c>
      <c r="Q77" s="2">
        <f t="shared" si="52"/>
        <v>1244.48</v>
      </c>
      <c r="R77" s="2">
        <f t="shared" si="52"/>
        <v>1605.67</v>
      </c>
      <c r="S77" s="2">
        <f t="shared" si="52"/>
        <v>56795.99</v>
      </c>
      <c r="T77" s="2">
        <f t="shared" si="52"/>
        <v>0</v>
      </c>
      <c r="U77" s="2">
        <f t="shared" si="52"/>
        <v>85.627909000000002</v>
      </c>
      <c r="V77" s="2">
        <f t="shared" si="52"/>
        <v>2.2007650999999999</v>
      </c>
      <c r="W77" s="2">
        <f t="shared" si="52"/>
        <v>0</v>
      </c>
      <c r="X77" s="2">
        <f t="shared" si="52"/>
        <v>53456.04</v>
      </c>
      <c r="Y77" s="2">
        <f t="shared" si="52"/>
        <v>25811.25</v>
      </c>
      <c r="Z77" s="2">
        <f t="shared" si="52"/>
        <v>0</v>
      </c>
      <c r="AA77" s="2">
        <f t="shared" si="52"/>
        <v>0</v>
      </c>
      <c r="AB77" s="2">
        <f t="shared" si="52"/>
        <v>150265.25</v>
      </c>
      <c r="AC77" s="2">
        <f t="shared" si="52"/>
        <v>90619.11</v>
      </c>
      <c r="AD77" s="2">
        <f t="shared" si="52"/>
        <v>1244.48</v>
      </c>
      <c r="AE77" s="2">
        <f t="shared" si="52"/>
        <v>1605.67</v>
      </c>
      <c r="AF77" s="2">
        <f t="shared" si="52"/>
        <v>56795.99</v>
      </c>
      <c r="AG77" s="2">
        <f t="shared" si="52"/>
        <v>0</v>
      </c>
      <c r="AH77" s="2">
        <f t="shared" si="52"/>
        <v>85.627909000000002</v>
      </c>
      <c r="AI77" s="2">
        <f t="shared" si="52"/>
        <v>2.2007650999999999</v>
      </c>
      <c r="AJ77" s="2">
        <f t="shared" si="52"/>
        <v>0</v>
      </c>
      <c r="AK77" s="2">
        <f t="shared" si="52"/>
        <v>53456.04</v>
      </c>
      <c r="AL77" s="2">
        <f t="shared" si="52"/>
        <v>25811.25</v>
      </c>
      <c r="AM77" s="2">
        <f t="shared" si="52"/>
        <v>0</v>
      </c>
      <c r="AN77" s="2">
        <f t="shared" si="52"/>
        <v>0</v>
      </c>
      <c r="AO77" s="2">
        <f t="shared" si="52"/>
        <v>0</v>
      </c>
      <c r="AP77" s="2">
        <f t="shared" si="52"/>
        <v>0</v>
      </c>
      <c r="AQ77" s="2">
        <f t="shared" si="52"/>
        <v>0</v>
      </c>
      <c r="AR77" s="2">
        <f t="shared" si="52"/>
        <v>229986.5</v>
      </c>
      <c r="AS77" s="2">
        <f t="shared" si="52"/>
        <v>229986.5</v>
      </c>
      <c r="AT77" s="2">
        <f t="shared" si="52"/>
        <v>0</v>
      </c>
      <c r="AU77" s="2">
        <f t="shared" ref="AU77:BZ77" si="53">AU102</f>
        <v>0</v>
      </c>
      <c r="AV77" s="2">
        <f t="shared" si="53"/>
        <v>90619.11</v>
      </c>
      <c r="AW77" s="2">
        <f t="shared" si="53"/>
        <v>90619.11</v>
      </c>
      <c r="AX77" s="2">
        <f t="shared" si="53"/>
        <v>0</v>
      </c>
      <c r="AY77" s="2">
        <f t="shared" si="53"/>
        <v>90619.11</v>
      </c>
      <c r="AZ77" s="2">
        <f t="shared" si="53"/>
        <v>0</v>
      </c>
      <c r="BA77" s="2">
        <f t="shared" si="53"/>
        <v>0</v>
      </c>
      <c r="BB77" s="2">
        <f t="shared" si="53"/>
        <v>0</v>
      </c>
      <c r="BC77" s="2">
        <f t="shared" si="53"/>
        <v>0</v>
      </c>
      <c r="BD77" s="2">
        <f t="shared" si="53"/>
        <v>453.96</v>
      </c>
      <c r="BE77" s="2">
        <f t="shared" si="53"/>
        <v>0</v>
      </c>
      <c r="BF77" s="2">
        <f t="shared" si="53"/>
        <v>0</v>
      </c>
      <c r="BG77" s="2">
        <f t="shared" si="53"/>
        <v>0</v>
      </c>
      <c r="BH77" s="2">
        <f t="shared" si="53"/>
        <v>0</v>
      </c>
      <c r="BI77" s="2">
        <f t="shared" si="53"/>
        <v>0</v>
      </c>
      <c r="BJ77" s="2">
        <f t="shared" si="53"/>
        <v>0</v>
      </c>
      <c r="BK77" s="2">
        <f t="shared" si="53"/>
        <v>0</v>
      </c>
      <c r="BL77" s="2">
        <f t="shared" si="53"/>
        <v>0</v>
      </c>
      <c r="BM77" s="2">
        <f t="shared" si="53"/>
        <v>0</v>
      </c>
      <c r="BN77" s="2">
        <f t="shared" si="53"/>
        <v>0</v>
      </c>
      <c r="BO77" s="2">
        <f t="shared" si="53"/>
        <v>0</v>
      </c>
      <c r="BP77" s="2">
        <f t="shared" si="53"/>
        <v>0</v>
      </c>
      <c r="BQ77" s="2">
        <f t="shared" si="53"/>
        <v>0</v>
      </c>
      <c r="BR77" s="2">
        <f t="shared" si="53"/>
        <v>0</v>
      </c>
      <c r="BS77" s="2">
        <f t="shared" si="53"/>
        <v>0</v>
      </c>
      <c r="BT77" s="2">
        <f t="shared" si="53"/>
        <v>0</v>
      </c>
      <c r="BU77" s="2">
        <f t="shared" si="53"/>
        <v>0</v>
      </c>
      <c r="BV77" s="2">
        <f t="shared" si="53"/>
        <v>0</v>
      </c>
      <c r="BW77" s="2">
        <f t="shared" si="53"/>
        <v>0</v>
      </c>
      <c r="BX77" s="2">
        <f t="shared" si="53"/>
        <v>0</v>
      </c>
      <c r="BY77" s="2">
        <f t="shared" si="53"/>
        <v>0</v>
      </c>
      <c r="BZ77" s="2">
        <f t="shared" si="53"/>
        <v>0</v>
      </c>
      <c r="CA77" s="2">
        <f t="shared" ref="CA77:DF77" si="54">CA102</f>
        <v>229986.5</v>
      </c>
      <c r="CB77" s="2">
        <f t="shared" si="54"/>
        <v>229986.5</v>
      </c>
      <c r="CC77" s="2">
        <f t="shared" si="54"/>
        <v>0</v>
      </c>
      <c r="CD77" s="2">
        <f t="shared" si="54"/>
        <v>0</v>
      </c>
      <c r="CE77" s="2">
        <f t="shared" si="54"/>
        <v>90619.11</v>
      </c>
      <c r="CF77" s="2">
        <f t="shared" si="54"/>
        <v>90619.11</v>
      </c>
      <c r="CG77" s="2">
        <f t="shared" si="54"/>
        <v>0</v>
      </c>
      <c r="CH77" s="2">
        <f t="shared" si="54"/>
        <v>90619.11</v>
      </c>
      <c r="CI77" s="2">
        <f t="shared" si="54"/>
        <v>0</v>
      </c>
      <c r="CJ77" s="2">
        <f t="shared" si="54"/>
        <v>0</v>
      </c>
      <c r="CK77" s="2">
        <f t="shared" si="54"/>
        <v>0</v>
      </c>
      <c r="CL77" s="2">
        <f t="shared" si="54"/>
        <v>0</v>
      </c>
      <c r="CM77" s="2">
        <f t="shared" si="54"/>
        <v>453.96</v>
      </c>
      <c r="CN77" s="2">
        <f t="shared" si="54"/>
        <v>0</v>
      </c>
      <c r="CO77" s="2">
        <f t="shared" si="54"/>
        <v>0</v>
      </c>
      <c r="CP77" s="2">
        <f t="shared" si="54"/>
        <v>0</v>
      </c>
      <c r="CQ77" s="2">
        <f t="shared" si="54"/>
        <v>0</v>
      </c>
      <c r="CR77" s="2">
        <f t="shared" si="54"/>
        <v>0</v>
      </c>
      <c r="CS77" s="2">
        <f t="shared" si="54"/>
        <v>0</v>
      </c>
      <c r="CT77" s="2">
        <f t="shared" si="54"/>
        <v>0</v>
      </c>
      <c r="CU77" s="2">
        <f t="shared" si="54"/>
        <v>0</v>
      </c>
      <c r="CV77" s="2">
        <f t="shared" si="54"/>
        <v>0</v>
      </c>
      <c r="CW77" s="2">
        <f t="shared" si="54"/>
        <v>0</v>
      </c>
      <c r="CX77" s="2">
        <f t="shared" si="54"/>
        <v>0</v>
      </c>
      <c r="CY77" s="2">
        <f t="shared" si="54"/>
        <v>0</v>
      </c>
      <c r="CZ77" s="2">
        <f t="shared" si="54"/>
        <v>0</v>
      </c>
      <c r="DA77" s="2">
        <f t="shared" si="54"/>
        <v>0</v>
      </c>
      <c r="DB77" s="2">
        <f t="shared" si="54"/>
        <v>0</v>
      </c>
      <c r="DC77" s="2">
        <f t="shared" si="54"/>
        <v>0</v>
      </c>
      <c r="DD77" s="2">
        <f t="shared" si="54"/>
        <v>0</v>
      </c>
      <c r="DE77" s="2">
        <f t="shared" si="54"/>
        <v>0</v>
      </c>
      <c r="DF77" s="2">
        <f t="shared" si="54"/>
        <v>0</v>
      </c>
      <c r="DG77" s="3">
        <f t="shared" ref="DG77:EL77" si="55">DG102</f>
        <v>0</v>
      </c>
      <c r="DH77" s="3">
        <f t="shared" si="55"/>
        <v>0</v>
      </c>
      <c r="DI77" s="3">
        <f t="shared" si="55"/>
        <v>0</v>
      </c>
      <c r="DJ77" s="3">
        <f t="shared" si="55"/>
        <v>0</v>
      </c>
      <c r="DK77" s="3">
        <f t="shared" si="55"/>
        <v>0</v>
      </c>
      <c r="DL77" s="3">
        <f t="shared" si="55"/>
        <v>0</v>
      </c>
      <c r="DM77" s="3">
        <f t="shared" si="55"/>
        <v>0</v>
      </c>
      <c r="DN77" s="3">
        <f t="shared" si="55"/>
        <v>0</v>
      </c>
      <c r="DO77" s="3">
        <f t="shared" si="55"/>
        <v>0</v>
      </c>
      <c r="DP77" s="3">
        <f t="shared" si="55"/>
        <v>0</v>
      </c>
      <c r="DQ77" s="3">
        <f t="shared" si="55"/>
        <v>0</v>
      </c>
      <c r="DR77" s="3">
        <f t="shared" si="55"/>
        <v>0</v>
      </c>
      <c r="DS77" s="3">
        <f t="shared" si="55"/>
        <v>0</v>
      </c>
      <c r="DT77" s="3">
        <f t="shared" si="55"/>
        <v>0</v>
      </c>
      <c r="DU77" s="3">
        <f t="shared" si="55"/>
        <v>0</v>
      </c>
      <c r="DV77" s="3">
        <f t="shared" si="55"/>
        <v>0</v>
      </c>
      <c r="DW77" s="3">
        <f t="shared" si="55"/>
        <v>0</v>
      </c>
      <c r="DX77" s="3">
        <f t="shared" si="55"/>
        <v>0</v>
      </c>
      <c r="DY77" s="3">
        <f t="shared" si="55"/>
        <v>0</v>
      </c>
      <c r="DZ77" s="3">
        <f t="shared" si="55"/>
        <v>0</v>
      </c>
      <c r="EA77" s="3">
        <f t="shared" si="55"/>
        <v>0</v>
      </c>
      <c r="EB77" s="3">
        <f t="shared" si="55"/>
        <v>0</v>
      </c>
      <c r="EC77" s="3">
        <f t="shared" si="55"/>
        <v>0</v>
      </c>
      <c r="ED77" s="3">
        <f t="shared" si="55"/>
        <v>0</v>
      </c>
      <c r="EE77" s="3">
        <f t="shared" si="55"/>
        <v>0</v>
      </c>
      <c r="EF77" s="3">
        <f t="shared" si="55"/>
        <v>0</v>
      </c>
      <c r="EG77" s="3">
        <f t="shared" si="55"/>
        <v>0</v>
      </c>
      <c r="EH77" s="3">
        <f t="shared" si="55"/>
        <v>0</v>
      </c>
      <c r="EI77" s="3">
        <f t="shared" si="55"/>
        <v>0</v>
      </c>
      <c r="EJ77" s="3">
        <f t="shared" si="55"/>
        <v>0</v>
      </c>
      <c r="EK77" s="3">
        <f t="shared" si="55"/>
        <v>0</v>
      </c>
      <c r="EL77" s="3">
        <f t="shared" si="55"/>
        <v>0</v>
      </c>
      <c r="EM77" s="3">
        <f t="shared" ref="EM77:FR77" si="56">EM102</f>
        <v>0</v>
      </c>
      <c r="EN77" s="3">
        <f t="shared" si="56"/>
        <v>0</v>
      </c>
      <c r="EO77" s="3">
        <f t="shared" si="56"/>
        <v>0</v>
      </c>
      <c r="EP77" s="3">
        <f t="shared" si="56"/>
        <v>0</v>
      </c>
      <c r="EQ77" s="3">
        <f t="shared" si="56"/>
        <v>0</v>
      </c>
      <c r="ER77" s="3">
        <f t="shared" si="56"/>
        <v>0</v>
      </c>
      <c r="ES77" s="3">
        <f t="shared" si="56"/>
        <v>0</v>
      </c>
      <c r="ET77" s="3">
        <f t="shared" si="56"/>
        <v>0</v>
      </c>
      <c r="EU77" s="3">
        <f t="shared" si="56"/>
        <v>0</v>
      </c>
      <c r="EV77" s="3">
        <f t="shared" si="56"/>
        <v>0</v>
      </c>
      <c r="EW77" s="3">
        <f t="shared" si="56"/>
        <v>0</v>
      </c>
      <c r="EX77" s="3">
        <f t="shared" si="56"/>
        <v>0</v>
      </c>
      <c r="EY77" s="3">
        <f t="shared" si="56"/>
        <v>0</v>
      </c>
      <c r="EZ77" s="3">
        <f t="shared" si="56"/>
        <v>0</v>
      </c>
      <c r="FA77" s="3">
        <f t="shared" si="56"/>
        <v>0</v>
      </c>
      <c r="FB77" s="3">
        <f t="shared" si="56"/>
        <v>0</v>
      </c>
      <c r="FC77" s="3">
        <f t="shared" si="56"/>
        <v>0</v>
      </c>
      <c r="FD77" s="3">
        <f t="shared" si="56"/>
        <v>0</v>
      </c>
      <c r="FE77" s="3">
        <f t="shared" si="56"/>
        <v>0</v>
      </c>
      <c r="FF77" s="3">
        <f t="shared" si="56"/>
        <v>0</v>
      </c>
      <c r="FG77" s="3">
        <f t="shared" si="56"/>
        <v>0</v>
      </c>
      <c r="FH77" s="3">
        <f t="shared" si="56"/>
        <v>0</v>
      </c>
      <c r="FI77" s="3">
        <f t="shared" si="56"/>
        <v>0</v>
      </c>
      <c r="FJ77" s="3">
        <f t="shared" si="56"/>
        <v>0</v>
      </c>
      <c r="FK77" s="3">
        <f t="shared" si="56"/>
        <v>0</v>
      </c>
      <c r="FL77" s="3">
        <f t="shared" si="56"/>
        <v>0</v>
      </c>
      <c r="FM77" s="3">
        <f t="shared" si="56"/>
        <v>0</v>
      </c>
      <c r="FN77" s="3">
        <f t="shared" si="56"/>
        <v>0</v>
      </c>
      <c r="FO77" s="3">
        <f t="shared" si="56"/>
        <v>0</v>
      </c>
      <c r="FP77" s="3">
        <f t="shared" si="56"/>
        <v>0</v>
      </c>
      <c r="FQ77" s="3">
        <f t="shared" si="56"/>
        <v>0</v>
      </c>
      <c r="FR77" s="3">
        <f t="shared" si="56"/>
        <v>0</v>
      </c>
      <c r="FS77" s="3">
        <f t="shared" ref="FS77:GX77" si="57">FS102</f>
        <v>0</v>
      </c>
      <c r="FT77" s="3">
        <f t="shared" si="57"/>
        <v>0</v>
      </c>
      <c r="FU77" s="3">
        <f t="shared" si="57"/>
        <v>0</v>
      </c>
      <c r="FV77" s="3">
        <f t="shared" si="57"/>
        <v>0</v>
      </c>
      <c r="FW77" s="3">
        <f t="shared" si="57"/>
        <v>0</v>
      </c>
      <c r="FX77" s="3">
        <f t="shared" si="57"/>
        <v>0</v>
      </c>
      <c r="FY77" s="3">
        <f t="shared" si="57"/>
        <v>0</v>
      </c>
      <c r="FZ77" s="3">
        <f t="shared" si="57"/>
        <v>0</v>
      </c>
      <c r="GA77" s="3">
        <f t="shared" si="57"/>
        <v>0</v>
      </c>
      <c r="GB77" s="3">
        <f t="shared" si="57"/>
        <v>0</v>
      </c>
      <c r="GC77" s="3">
        <f t="shared" si="57"/>
        <v>0</v>
      </c>
      <c r="GD77" s="3">
        <f t="shared" si="57"/>
        <v>0</v>
      </c>
      <c r="GE77" s="3">
        <f t="shared" si="57"/>
        <v>0</v>
      </c>
      <c r="GF77" s="3">
        <f t="shared" si="57"/>
        <v>0</v>
      </c>
      <c r="GG77" s="3">
        <f t="shared" si="57"/>
        <v>0</v>
      </c>
      <c r="GH77" s="3">
        <f t="shared" si="57"/>
        <v>0</v>
      </c>
      <c r="GI77" s="3">
        <f t="shared" si="57"/>
        <v>0</v>
      </c>
      <c r="GJ77" s="3">
        <f t="shared" si="57"/>
        <v>0</v>
      </c>
      <c r="GK77" s="3">
        <f t="shared" si="57"/>
        <v>0</v>
      </c>
      <c r="GL77" s="3">
        <f t="shared" si="57"/>
        <v>0</v>
      </c>
      <c r="GM77" s="3">
        <f t="shared" si="57"/>
        <v>0</v>
      </c>
      <c r="GN77" s="3">
        <f t="shared" si="57"/>
        <v>0</v>
      </c>
      <c r="GO77" s="3">
        <f t="shared" si="57"/>
        <v>0</v>
      </c>
      <c r="GP77" s="3">
        <f t="shared" si="57"/>
        <v>0</v>
      </c>
      <c r="GQ77" s="3">
        <f t="shared" si="57"/>
        <v>0</v>
      </c>
      <c r="GR77" s="3">
        <f t="shared" si="57"/>
        <v>0</v>
      </c>
      <c r="GS77" s="3">
        <f t="shared" si="57"/>
        <v>0</v>
      </c>
      <c r="GT77" s="3">
        <f t="shared" si="57"/>
        <v>0</v>
      </c>
      <c r="GU77" s="3">
        <f t="shared" si="57"/>
        <v>0</v>
      </c>
      <c r="GV77" s="3">
        <f t="shared" si="57"/>
        <v>0</v>
      </c>
      <c r="GW77" s="3">
        <f t="shared" si="57"/>
        <v>0</v>
      </c>
      <c r="GX77" s="3">
        <f t="shared" si="57"/>
        <v>0</v>
      </c>
    </row>
    <row r="79" spans="1:245" x14ac:dyDescent="0.2">
      <c r="A79">
        <v>17</v>
      </c>
      <c r="B79">
        <v>1</v>
      </c>
      <c r="C79">
        <f>ROW(SmtRes!A38)</f>
        <v>38</v>
      </c>
      <c r="D79">
        <f>ROW(EtalonRes!A41)</f>
        <v>41</v>
      </c>
      <c r="E79" t="s">
        <v>158</v>
      </c>
      <c r="F79" t="s">
        <v>159</v>
      </c>
      <c r="G79" t="s">
        <v>160</v>
      </c>
      <c r="H79" t="s">
        <v>35</v>
      </c>
      <c r="I79">
        <v>0.13250000000000001</v>
      </c>
      <c r="J79">
        <v>0</v>
      </c>
      <c r="K79">
        <v>0.13250000000000001</v>
      </c>
      <c r="O79">
        <f t="shared" ref="O79:O98" si="58">ROUND(CP79,2)</f>
        <v>3482.47</v>
      </c>
      <c r="P79">
        <f>SUMIF(SmtRes!AQ29:'SmtRes'!AQ38,"=1",SmtRes!DF29:'SmtRes'!DF38)</f>
        <v>11.87</v>
      </c>
      <c r="Q79">
        <f>SUMIF(SmtRes!AQ29:'SmtRes'!AQ38,"=1",SmtRes!DG29:'SmtRes'!DG38)</f>
        <v>9.39</v>
      </c>
      <c r="R79">
        <f>SUMIF(SmtRes!AQ29:'SmtRes'!AQ38,"=1",SmtRes!DH29:'SmtRes'!DH38)</f>
        <v>13.27</v>
      </c>
      <c r="S79">
        <f>SUMIF(SmtRes!AQ29:'SmtRes'!AQ38,"=1",SmtRes!DI29:'SmtRes'!DI38)</f>
        <v>3447.94</v>
      </c>
      <c r="T79">
        <f t="shared" ref="T79:T98" si="59">ROUND(CU79*I79,2)</f>
        <v>0</v>
      </c>
      <c r="U79">
        <f>SUMIF(SmtRes!AQ29:'SmtRes'!AQ38,"=1",SmtRes!CV29:'SmtRes'!CV38)</f>
        <v>5.3771614000000003</v>
      </c>
      <c r="V79">
        <f>SUMIF(SmtRes!AQ29:'SmtRes'!AQ38,"=1",SmtRes!CW29:'SmtRes'!CW38)</f>
        <v>2.0123500000000002E-2</v>
      </c>
      <c r="W79">
        <f t="shared" ref="W79:W98" si="60">ROUND(CX79*I79,2)</f>
        <v>0</v>
      </c>
      <c r="X79">
        <f t="shared" ref="X79:X98" si="61">ROUND(CY79,2)</f>
        <v>3488.9</v>
      </c>
      <c r="Y79">
        <f t="shared" ref="Y79:Y98" si="62">ROUND(CZ79,2)</f>
        <v>1912.32</v>
      </c>
      <c r="AA79">
        <v>104121951</v>
      </c>
      <c r="AB79">
        <f t="shared" ref="AB79:AB98" si="63">ROUND((AC79+AD79+AF79),6)</f>
        <v>26159.847518999999</v>
      </c>
      <c r="AC79">
        <f>ROUND((SUM(SmtRes!BQ29:'SmtRes'!BQ38)),6)</f>
        <v>82.255207999999996</v>
      </c>
      <c r="AD79">
        <f>ROUND((((SUM(SmtRes!BR29:'SmtRes'!BR38))-(SUM(SmtRes!BS29:'SmtRes'!BS38)))+AE79),6)</f>
        <v>55.377844000000003</v>
      </c>
      <c r="AE79">
        <f>ROUND((SUM(SmtRes!BS29:'SmtRes'!BS38)),6)</f>
        <v>100.1133</v>
      </c>
      <c r="AF79">
        <f>ROUND((SUM(SmtRes!BT29:'SmtRes'!BT38)),6)</f>
        <v>26022.214467000002</v>
      </c>
      <c r="AG79">
        <f t="shared" ref="AG79:AG98" si="64">ROUND((AP79),6)</f>
        <v>0</v>
      </c>
      <c r="AH79">
        <f>(SUM(SmtRes!BU29:'SmtRes'!BU38))</f>
        <v>40.582349999999998</v>
      </c>
      <c r="AI79">
        <f>(SUM(SmtRes!BV29:'SmtRes'!BV38))</f>
        <v>0.15187500000000004</v>
      </c>
      <c r="AJ79">
        <f t="shared" ref="AJ79:AJ98" si="65">(AS79)</f>
        <v>0</v>
      </c>
      <c r="AK79">
        <v>16935.888908000001</v>
      </c>
      <c r="AL79">
        <v>82.255207999999996</v>
      </c>
      <c r="AM79">
        <v>32.816499999999998</v>
      </c>
      <c r="AN79">
        <v>59.326400000000007</v>
      </c>
      <c r="AO79">
        <v>16761.4908</v>
      </c>
      <c r="AP79">
        <v>0</v>
      </c>
      <c r="AQ79">
        <v>26.14</v>
      </c>
      <c r="AR79">
        <v>9.0000000000000011E-2</v>
      </c>
      <c r="AS79">
        <v>0</v>
      </c>
      <c r="AT79">
        <v>100.8</v>
      </c>
      <c r="AU79">
        <v>55.25</v>
      </c>
      <c r="AV79">
        <v>1</v>
      </c>
      <c r="AW79">
        <v>1</v>
      </c>
      <c r="AZ79">
        <v>1</v>
      </c>
      <c r="BA79">
        <v>1</v>
      </c>
      <c r="BB79">
        <v>1</v>
      </c>
      <c r="BC79">
        <v>1</v>
      </c>
      <c r="BD79" t="s">
        <v>3</v>
      </c>
      <c r="BE79" t="s">
        <v>3</v>
      </c>
      <c r="BF79" t="s">
        <v>3</v>
      </c>
      <c r="BG79" t="s">
        <v>3</v>
      </c>
      <c r="BH79">
        <v>0</v>
      </c>
      <c r="BI79">
        <v>1</v>
      </c>
      <c r="BJ79" t="s">
        <v>161</v>
      </c>
      <c r="BM79">
        <v>11001</v>
      </c>
      <c r="BN79">
        <v>0</v>
      </c>
      <c r="BO79" t="s">
        <v>3</v>
      </c>
      <c r="BP79">
        <v>0</v>
      </c>
      <c r="BQ79">
        <v>2</v>
      </c>
      <c r="BR79">
        <v>0</v>
      </c>
      <c r="BS79">
        <v>1</v>
      </c>
      <c r="BT79">
        <v>1</v>
      </c>
      <c r="BU79">
        <v>1</v>
      </c>
      <c r="BV79">
        <v>1</v>
      </c>
      <c r="BW79">
        <v>1</v>
      </c>
      <c r="BX79">
        <v>1</v>
      </c>
      <c r="BY79" t="s">
        <v>3</v>
      </c>
      <c r="BZ79">
        <v>112</v>
      </c>
      <c r="CA79">
        <v>65</v>
      </c>
      <c r="CB79" t="s">
        <v>3</v>
      </c>
      <c r="CE79">
        <v>0</v>
      </c>
      <c r="CF79">
        <v>0</v>
      </c>
      <c r="CG79">
        <v>0</v>
      </c>
      <c r="CM79">
        <v>0</v>
      </c>
      <c r="CN79" t="s">
        <v>811</v>
      </c>
      <c r="CO79">
        <v>0</v>
      </c>
      <c r="CP79">
        <f t="shared" ref="CP79:CP98" si="66">(P79+Q79+S79+R79)</f>
        <v>3482.4700000000003</v>
      </c>
      <c r="CQ79">
        <f>SUMIF(SmtRes!AQ29:'SmtRes'!AQ38,"=1",SmtRes!AA29:'SmtRes'!AA38)</f>
        <v>69</v>
      </c>
      <c r="CR79">
        <f>SUMIF(SmtRes!AQ29:'SmtRes'!AQ38,"=1",SmtRes!AB29:'SmtRes'!AB38)</f>
        <v>699.65</v>
      </c>
      <c r="CS79">
        <f>SUMIF(SmtRes!AQ29:'SmtRes'!AQ38,"=1",SmtRes!AC29:'SmtRes'!AC38)</f>
        <v>1363.27</v>
      </c>
      <c r="CT79">
        <f>SUMIF(SmtRes!AQ29:'SmtRes'!AQ38,"=1",SmtRes!AD29:'SmtRes'!AD38)</f>
        <v>641.22</v>
      </c>
      <c r="CU79">
        <f t="shared" ref="CU79:CU98" si="67">AG79</f>
        <v>0</v>
      </c>
      <c r="CV79">
        <f>SUMIF(SmtRes!AQ29:'SmtRes'!AQ38,"=1",SmtRes!BU29:'SmtRes'!BU38)</f>
        <v>40.582349999999998</v>
      </c>
      <c r="CW79">
        <f>SUMIF(SmtRes!AQ29:'SmtRes'!AQ38,"=1",SmtRes!BV29:'SmtRes'!BV38)</f>
        <v>0.15187500000000004</v>
      </c>
      <c r="CX79">
        <f t="shared" ref="CX79:CX98" si="68">AJ79</f>
        <v>0</v>
      </c>
      <c r="CY79">
        <f t="shared" ref="CY79:CY94" si="69">(((S79+R79)*AT79)/100)</f>
        <v>3488.89968</v>
      </c>
      <c r="CZ79">
        <f t="shared" ref="CZ79:CZ94" si="70">(((S79+R79)*AU79)/100)</f>
        <v>1912.3185250000001</v>
      </c>
      <c r="DB79">
        <v>11</v>
      </c>
      <c r="DC79" t="s">
        <v>3</v>
      </c>
      <c r="DD79" t="s">
        <v>3</v>
      </c>
      <c r="DE79" t="s">
        <v>162</v>
      </c>
      <c r="DF79" t="s">
        <v>162</v>
      </c>
      <c r="DG79" t="s">
        <v>163</v>
      </c>
      <c r="DH79" t="s">
        <v>3</v>
      </c>
      <c r="DI79" t="s">
        <v>163</v>
      </c>
      <c r="DJ79" t="s">
        <v>162</v>
      </c>
      <c r="DK79" t="s">
        <v>3</v>
      </c>
      <c r="DL79" t="s">
        <v>164</v>
      </c>
      <c r="DM79" t="s">
        <v>165</v>
      </c>
      <c r="DN79">
        <v>0</v>
      </c>
      <c r="DO79">
        <v>0</v>
      </c>
      <c r="DP79">
        <v>1</v>
      </c>
      <c r="DQ79">
        <v>1</v>
      </c>
      <c r="DU79">
        <v>1005</v>
      </c>
      <c r="DV79" t="s">
        <v>35</v>
      </c>
      <c r="DW79" t="s">
        <v>35</v>
      </c>
      <c r="DX79">
        <v>100</v>
      </c>
      <c r="DZ79" t="s">
        <v>3</v>
      </c>
      <c r="EA79" t="s">
        <v>3</v>
      </c>
      <c r="EB79" t="s">
        <v>3</v>
      </c>
      <c r="EC79" t="s">
        <v>3</v>
      </c>
      <c r="EE79">
        <v>101027111</v>
      </c>
      <c r="EF79">
        <v>2</v>
      </c>
      <c r="EG79" t="s">
        <v>26</v>
      </c>
      <c r="EH79">
        <v>11</v>
      </c>
      <c r="EI79" t="s">
        <v>39</v>
      </c>
      <c r="EJ79">
        <v>1</v>
      </c>
      <c r="EK79">
        <v>11001</v>
      </c>
      <c r="EL79" t="s">
        <v>39</v>
      </c>
      <c r="EM79" t="s">
        <v>166</v>
      </c>
      <c r="EO79" t="s">
        <v>167</v>
      </c>
      <c r="EQ79">
        <v>0</v>
      </c>
      <c r="ER79">
        <v>0</v>
      </c>
      <c r="ES79">
        <v>0</v>
      </c>
      <c r="ET79">
        <v>0</v>
      </c>
      <c r="EU79">
        <v>0</v>
      </c>
      <c r="EV79">
        <v>0</v>
      </c>
      <c r="EW79">
        <v>26.14</v>
      </c>
      <c r="EX79">
        <v>0.09</v>
      </c>
      <c r="EY79">
        <v>0</v>
      </c>
      <c r="FQ79">
        <v>0</v>
      </c>
      <c r="FR79">
        <v>0</v>
      </c>
      <c r="FS79">
        <v>0</v>
      </c>
      <c r="FX79">
        <v>100.8</v>
      </c>
      <c r="FY79">
        <v>55.25</v>
      </c>
      <c r="GA79" t="s">
        <v>3</v>
      </c>
      <c r="GD79">
        <v>1</v>
      </c>
      <c r="GF79">
        <v>-794462806</v>
      </c>
      <c r="GG79">
        <v>2</v>
      </c>
      <c r="GH79">
        <v>1</v>
      </c>
      <c r="GI79">
        <v>-2</v>
      </c>
      <c r="GJ79">
        <v>0</v>
      </c>
      <c r="GK79">
        <v>0</v>
      </c>
      <c r="GL79">
        <f t="shared" ref="GL79:GL100" si="71">ROUND(IF(AND(BH79=3,BI79=3,FS79&lt;&gt;0),P79,0),2)</f>
        <v>0</v>
      </c>
      <c r="GM79">
        <f t="shared" ref="GM79:GM98" si="72">ROUND(O79+X79+Y79,2)+GX79</f>
        <v>8883.69</v>
      </c>
      <c r="GN79">
        <f t="shared" ref="GN79:GN100" si="73">IF(OR(BI79=0,BI79=1),GM79-GX79,0)</f>
        <v>8883.69</v>
      </c>
      <c r="GO79">
        <f t="shared" ref="GO79:GO100" si="74">IF(BI79=2,GM79-GX79,0)</f>
        <v>0</v>
      </c>
      <c r="GP79">
        <f t="shared" ref="GP79:GP100" si="75">IF(BI79=4,GM79-GX79,0)</f>
        <v>0</v>
      </c>
      <c r="GR79">
        <v>0</v>
      </c>
      <c r="GS79">
        <v>3</v>
      </c>
      <c r="GT79">
        <v>0</v>
      </c>
      <c r="GU79" t="s">
        <v>3</v>
      </c>
      <c r="GV79">
        <f t="shared" ref="GV79:GV98" si="76">ROUND((GT79),6)</f>
        <v>0</v>
      </c>
      <c r="GW79">
        <v>1</v>
      </c>
      <c r="GX79">
        <f t="shared" ref="GX79:GX98" si="77">ROUND(HC79*I79,2)</f>
        <v>0</v>
      </c>
      <c r="HA79">
        <v>0</v>
      </c>
      <c r="HB79">
        <v>0</v>
      </c>
      <c r="HC79">
        <f t="shared" ref="HC79:HC98" si="78">GV79*GW79</f>
        <v>0</v>
      </c>
      <c r="HE79" t="s">
        <v>3</v>
      </c>
      <c r="HF79" t="s">
        <v>3</v>
      </c>
      <c r="HM79" t="s">
        <v>3</v>
      </c>
      <c r="HN79" t="s">
        <v>168</v>
      </c>
      <c r="HO79" t="s">
        <v>169</v>
      </c>
      <c r="HP79" t="s">
        <v>39</v>
      </c>
      <c r="HQ79" t="s">
        <v>39</v>
      </c>
      <c r="HS79">
        <v>0</v>
      </c>
      <c r="IK79">
        <v>0</v>
      </c>
    </row>
    <row r="80" spans="1:245" x14ac:dyDescent="0.2">
      <c r="A80">
        <v>18</v>
      </c>
      <c r="B80">
        <v>1</v>
      </c>
      <c r="C80">
        <v>37</v>
      </c>
      <c r="E80" t="s">
        <v>170</v>
      </c>
      <c r="F80" t="s">
        <v>171</v>
      </c>
      <c r="G80" t="s">
        <v>172</v>
      </c>
      <c r="H80" t="s">
        <v>47</v>
      </c>
      <c r="I80">
        <f>I79*J80</f>
        <v>5.9624999999999997E-2</v>
      </c>
      <c r="J80">
        <v>0.44999999999999996</v>
      </c>
      <c r="K80">
        <v>0.45</v>
      </c>
      <c r="O80">
        <f t="shared" si="58"/>
        <v>1944.75</v>
      </c>
      <c r="P80">
        <f>ROUND(CQ80*I80,2)</f>
        <v>1944.75</v>
      </c>
      <c r="Q80">
        <f>ROUND(CR80*I80,2)</f>
        <v>0</v>
      </c>
      <c r="R80">
        <f>ROUND(CS80*I80,2)</f>
        <v>0</v>
      </c>
      <c r="S80">
        <f>ROUND(CT80*I80,2)</f>
        <v>0</v>
      </c>
      <c r="T80">
        <f t="shared" si="59"/>
        <v>0</v>
      </c>
      <c r="U80">
        <f>ROUND(CV80*I80,7)</f>
        <v>0</v>
      </c>
      <c r="V80">
        <f>ROUND(CW80*I80,7)</f>
        <v>0</v>
      </c>
      <c r="W80">
        <f t="shared" si="60"/>
        <v>0</v>
      </c>
      <c r="X80">
        <f t="shared" si="61"/>
        <v>0</v>
      </c>
      <c r="Y80">
        <f t="shared" si="62"/>
        <v>0</v>
      </c>
      <c r="AA80">
        <v>104121951</v>
      </c>
      <c r="AB80">
        <f t="shared" si="63"/>
        <v>23635.05</v>
      </c>
      <c r="AC80">
        <f>ROUND((ES80),6)</f>
        <v>23635.05</v>
      </c>
      <c r="AD80">
        <f>ROUND((((ET80)-(EU80))+AE80),6)</f>
        <v>0</v>
      </c>
      <c r="AE80">
        <f>ROUND((EU80),6)</f>
        <v>0</v>
      </c>
      <c r="AF80">
        <f>ROUND((EV80),6)</f>
        <v>0</v>
      </c>
      <c r="AG80">
        <f t="shared" si="64"/>
        <v>0</v>
      </c>
      <c r="AH80">
        <f>(EW80)</f>
        <v>0</v>
      </c>
      <c r="AI80">
        <f>(EX80)</f>
        <v>0</v>
      </c>
      <c r="AJ80">
        <f t="shared" si="65"/>
        <v>0</v>
      </c>
      <c r="AK80">
        <v>23635.05</v>
      </c>
      <c r="AL80">
        <v>23635.05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112</v>
      </c>
      <c r="AU80">
        <v>65</v>
      </c>
      <c r="AV80">
        <v>1</v>
      </c>
      <c r="AW80">
        <v>1</v>
      </c>
      <c r="AZ80">
        <v>1</v>
      </c>
      <c r="BA80">
        <v>1</v>
      </c>
      <c r="BB80">
        <v>1</v>
      </c>
      <c r="BC80">
        <v>1.38</v>
      </c>
      <c r="BD80" t="s">
        <v>3</v>
      </c>
      <c r="BE80" t="s">
        <v>3</v>
      </c>
      <c r="BF80" t="s">
        <v>3</v>
      </c>
      <c r="BG80" t="s">
        <v>3</v>
      </c>
      <c r="BH80">
        <v>3</v>
      </c>
      <c r="BI80">
        <v>1</v>
      </c>
      <c r="BJ80" t="s">
        <v>173</v>
      </c>
      <c r="BM80">
        <v>11001</v>
      </c>
      <c r="BN80">
        <v>0</v>
      </c>
      <c r="BO80" t="s">
        <v>171</v>
      </c>
      <c r="BP80">
        <v>1</v>
      </c>
      <c r="BQ80">
        <v>2</v>
      </c>
      <c r="BR80">
        <v>0</v>
      </c>
      <c r="BS80">
        <v>1</v>
      </c>
      <c r="BT80">
        <v>1</v>
      </c>
      <c r="BU80">
        <v>1</v>
      </c>
      <c r="BV80">
        <v>1</v>
      </c>
      <c r="BW80">
        <v>1</v>
      </c>
      <c r="BX80">
        <v>1</v>
      </c>
      <c r="BY80" t="s">
        <v>3</v>
      </c>
      <c r="BZ80">
        <v>112</v>
      </c>
      <c r="CA80">
        <v>65</v>
      </c>
      <c r="CB80" t="s">
        <v>3</v>
      </c>
      <c r="CE80">
        <v>0</v>
      </c>
      <c r="CF80">
        <v>0</v>
      </c>
      <c r="CG80">
        <v>0</v>
      </c>
      <c r="CM80">
        <v>0</v>
      </c>
      <c r="CN80" t="s">
        <v>3</v>
      </c>
      <c r="CO80">
        <v>0</v>
      </c>
      <c r="CP80">
        <f t="shared" si="66"/>
        <v>1944.75</v>
      </c>
      <c r="CQ80">
        <f>ROUND(AL80*BC80,2)</f>
        <v>32616.37</v>
      </c>
      <c r="CR80">
        <f>ROUND(AM80*BB80,2)</f>
        <v>0</v>
      </c>
      <c r="CS80">
        <f>ROUND(AN80*BS80,2)</f>
        <v>0</v>
      </c>
      <c r="CT80">
        <f>ROUND(AO80*BA80,2)</f>
        <v>0</v>
      </c>
      <c r="CU80">
        <f t="shared" si="67"/>
        <v>0</v>
      </c>
      <c r="CV80">
        <f>AH80</f>
        <v>0</v>
      </c>
      <c r="CW80">
        <f>AI80</f>
        <v>0</v>
      </c>
      <c r="CX80">
        <f t="shared" si="68"/>
        <v>0</v>
      </c>
      <c r="CY80">
        <f t="shared" si="69"/>
        <v>0</v>
      </c>
      <c r="CZ80">
        <f t="shared" si="70"/>
        <v>0</v>
      </c>
      <c r="DC80" t="s">
        <v>3</v>
      </c>
      <c r="DD80" t="s">
        <v>3</v>
      </c>
      <c r="DE80" t="s">
        <v>3</v>
      </c>
      <c r="DF80" t="s">
        <v>3</v>
      </c>
      <c r="DG80" t="s">
        <v>3</v>
      </c>
      <c r="DH80" t="s">
        <v>3</v>
      </c>
      <c r="DI80" t="s">
        <v>3</v>
      </c>
      <c r="DJ80" t="s">
        <v>3</v>
      </c>
      <c r="DK80" t="s">
        <v>3</v>
      </c>
      <c r="DL80" t="s">
        <v>3</v>
      </c>
      <c r="DM80" t="s">
        <v>3</v>
      </c>
      <c r="DN80">
        <v>0</v>
      </c>
      <c r="DO80">
        <v>0</v>
      </c>
      <c r="DP80">
        <v>1</v>
      </c>
      <c r="DQ80">
        <v>1</v>
      </c>
      <c r="DU80">
        <v>1009</v>
      </c>
      <c r="DV80" t="s">
        <v>47</v>
      </c>
      <c r="DW80" t="s">
        <v>47</v>
      </c>
      <c r="DX80">
        <v>1000</v>
      </c>
      <c r="DZ80" t="s">
        <v>3</v>
      </c>
      <c r="EA80" t="s">
        <v>3</v>
      </c>
      <c r="EB80" t="s">
        <v>3</v>
      </c>
      <c r="EC80" t="s">
        <v>3</v>
      </c>
      <c r="EE80">
        <v>101027111</v>
      </c>
      <c r="EF80">
        <v>2</v>
      </c>
      <c r="EG80" t="s">
        <v>26</v>
      </c>
      <c r="EH80">
        <v>11</v>
      </c>
      <c r="EI80" t="s">
        <v>39</v>
      </c>
      <c r="EJ80">
        <v>1</v>
      </c>
      <c r="EK80">
        <v>11001</v>
      </c>
      <c r="EL80" t="s">
        <v>39</v>
      </c>
      <c r="EM80" t="s">
        <v>166</v>
      </c>
      <c r="EO80" t="s">
        <v>3</v>
      </c>
      <c r="EQ80">
        <v>0</v>
      </c>
      <c r="ER80">
        <v>23635.05</v>
      </c>
      <c r="ES80">
        <v>23635.05</v>
      </c>
      <c r="ET80">
        <v>0</v>
      </c>
      <c r="EU80">
        <v>0</v>
      </c>
      <c r="EV80">
        <v>0</v>
      </c>
      <c r="EW80">
        <v>0</v>
      </c>
      <c r="EX80">
        <v>0</v>
      </c>
      <c r="FQ80">
        <v>0</v>
      </c>
      <c r="FR80">
        <v>0</v>
      </c>
      <c r="FS80">
        <v>0</v>
      </c>
      <c r="FX80">
        <v>112</v>
      </c>
      <c r="FY80">
        <v>65</v>
      </c>
      <c r="GA80" t="s">
        <v>3</v>
      </c>
      <c r="GD80">
        <v>1</v>
      </c>
      <c r="GF80">
        <v>919758755</v>
      </c>
      <c r="GG80">
        <v>2</v>
      </c>
      <c r="GH80">
        <v>1</v>
      </c>
      <c r="GI80">
        <v>2</v>
      </c>
      <c r="GJ80">
        <v>0</v>
      </c>
      <c r="GK80">
        <v>0</v>
      </c>
      <c r="GL80">
        <f t="shared" si="71"/>
        <v>0</v>
      </c>
      <c r="GM80">
        <f t="shared" si="72"/>
        <v>1944.75</v>
      </c>
      <c r="GN80">
        <f t="shared" si="73"/>
        <v>1944.75</v>
      </c>
      <c r="GO80">
        <f t="shared" si="74"/>
        <v>0</v>
      </c>
      <c r="GP80">
        <f t="shared" si="75"/>
        <v>0</v>
      </c>
      <c r="GR80">
        <v>0</v>
      </c>
      <c r="GS80">
        <v>3</v>
      </c>
      <c r="GT80">
        <v>0</v>
      </c>
      <c r="GU80" t="s">
        <v>3</v>
      </c>
      <c r="GV80">
        <f t="shared" si="76"/>
        <v>0</v>
      </c>
      <c r="GW80">
        <v>1</v>
      </c>
      <c r="GX80">
        <f t="shared" si="77"/>
        <v>0</v>
      </c>
      <c r="HA80">
        <v>0</v>
      </c>
      <c r="HB80">
        <v>0</v>
      </c>
      <c r="HC80">
        <f t="shared" si="78"/>
        <v>0</v>
      </c>
      <c r="HE80" t="s">
        <v>3</v>
      </c>
      <c r="HF80" t="s">
        <v>3</v>
      </c>
      <c r="HM80" t="s">
        <v>3</v>
      </c>
      <c r="HN80" t="s">
        <v>168</v>
      </c>
      <c r="HO80" t="s">
        <v>169</v>
      </c>
      <c r="HP80" t="s">
        <v>39</v>
      </c>
      <c r="HQ80" t="s">
        <v>39</v>
      </c>
      <c r="HS80">
        <v>0</v>
      </c>
      <c r="IK80">
        <v>0</v>
      </c>
    </row>
    <row r="81" spans="1:245" x14ac:dyDescent="0.2">
      <c r="A81">
        <v>18</v>
      </c>
      <c r="B81">
        <v>1</v>
      </c>
      <c r="C81">
        <v>38</v>
      </c>
      <c r="E81" t="s">
        <v>174</v>
      </c>
      <c r="F81" t="s">
        <v>175</v>
      </c>
      <c r="G81" t="s">
        <v>176</v>
      </c>
      <c r="H81" t="s">
        <v>89</v>
      </c>
      <c r="I81">
        <f>I79*J81</f>
        <v>2.6500000000000004</v>
      </c>
      <c r="J81">
        <v>20</v>
      </c>
      <c r="K81">
        <v>20</v>
      </c>
      <c r="O81">
        <f t="shared" si="58"/>
        <v>278.7</v>
      </c>
      <c r="P81">
        <f>ROUND(CQ81*I81,2)</f>
        <v>278.7</v>
      </c>
      <c r="Q81">
        <f>ROUND(CR81*I81,2)</f>
        <v>0</v>
      </c>
      <c r="R81">
        <f>ROUND(CS81*I81,2)</f>
        <v>0</v>
      </c>
      <c r="S81">
        <f>ROUND(CT81*I81,2)</f>
        <v>0</v>
      </c>
      <c r="T81">
        <f t="shared" si="59"/>
        <v>0</v>
      </c>
      <c r="U81">
        <f>ROUND(CV81*I81,7)</f>
        <v>0</v>
      </c>
      <c r="V81">
        <f>ROUND(CW81*I81,7)</f>
        <v>0</v>
      </c>
      <c r="W81">
        <f t="shared" si="60"/>
        <v>0</v>
      </c>
      <c r="X81">
        <f t="shared" si="61"/>
        <v>0</v>
      </c>
      <c r="Y81">
        <f t="shared" si="62"/>
        <v>0</v>
      </c>
      <c r="AA81">
        <v>104121951</v>
      </c>
      <c r="AB81">
        <f t="shared" si="63"/>
        <v>68.290000000000006</v>
      </c>
      <c r="AC81">
        <f>ROUND((ES81),6)</f>
        <v>68.290000000000006</v>
      </c>
      <c r="AD81">
        <f>ROUND((((ET81)-(EU81))+AE81),6)</f>
        <v>0</v>
      </c>
      <c r="AE81">
        <f>ROUND((EU81),6)</f>
        <v>0</v>
      </c>
      <c r="AF81">
        <f>ROUND((EV81),6)</f>
        <v>0</v>
      </c>
      <c r="AG81">
        <f t="shared" si="64"/>
        <v>0</v>
      </c>
      <c r="AH81">
        <f>(EW81)</f>
        <v>0</v>
      </c>
      <c r="AI81">
        <f>(EX81)</f>
        <v>0</v>
      </c>
      <c r="AJ81">
        <f t="shared" si="65"/>
        <v>0</v>
      </c>
      <c r="AK81">
        <v>68.290000000000006</v>
      </c>
      <c r="AL81">
        <v>68.290000000000006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112</v>
      </c>
      <c r="AU81">
        <v>65</v>
      </c>
      <c r="AV81">
        <v>1</v>
      </c>
      <c r="AW81">
        <v>1</v>
      </c>
      <c r="AZ81">
        <v>1</v>
      </c>
      <c r="BA81">
        <v>1</v>
      </c>
      <c r="BB81">
        <v>1</v>
      </c>
      <c r="BC81">
        <v>1.54</v>
      </c>
      <c r="BD81" t="s">
        <v>3</v>
      </c>
      <c r="BE81" t="s">
        <v>3</v>
      </c>
      <c r="BF81" t="s">
        <v>3</v>
      </c>
      <c r="BG81" t="s">
        <v>3</v>
      </c>
      <c r="BH81">
        <v>3</v>
      </c>
      <c r="BI81">
        <v>1</v>
      </c>
      <c r="BJ81" t="s">
        <v>177</v>
      </c>
      <c r="BM81">
        <v>11001</v>
      </c>
      <c r="BN81">
        <v>0</v>
      </c>
      <c r="BO81" t="s">
        <v>175</v>
      </c>
      <c r="BP81">
        <v>1</v>
      </c>
      <c r="BQ81">
        <v>2</v>
      </c>
      <c r="BR81">
        <v>0</v>
      </c>
      <c r="BS81">
        <v>1</v>
      </c>
      <c r="BT81">
        <v>1</v>
      </c>
      <c r="BU81">
        <v>1</v>
      </c>
      <c r="BV81">
        <v>1</v>
      </c>
      <c r="BW81">
        <v>1</v>
      </c>
      <c r="BX81">
        <v>1</v>
      </c>
      <c r="BY81" t="s">
        <v>3</v>
      </c>
      <c r="BZ81">
        <v>112</v>
      </c>
      <c r="CA81">
        <v>65</v>
      </c>
      <c r="CB81" t="s">
        <v>3</v>
      </c>
      <c r="CE81">
        <v>0</v>
      </c>
      <c r="CF81">
        <v>0</v>
      </c>
      <c r="CG81">
        <v>0</v>
      </c>
      <c r="CM81">
        <v>0</v>
      </c>
      <c r="CN81" t="s">
        <v>3</v>
      </c>
      <c r="CO81">
        <v>0</v>
      </c>
      <c r="CP81">
        <f t="shared" si="66"/>
        <v>278.7</v>
      </c>
      <c r="CQ81">
        <f>ROUND(AL81*BC81,2)</f>
        <v>105.17</v>
      </c>
      <c r="CR81">
        <f>ROUND(AM81*BB81,2)</f>
        <v>0</v>
      </c>
      <c r="CS81">
        <f>ROUND(AN81*BS81,2)</f>
        <v>0</v>
      </c>
      <c r="CT81">
        <f>ROUND(AO81*BA81,2)</f>
        <v>0</v>
      </c>
      <c r="CU81">
        <f t="shared" si="67"/>
        <v>0</v>
      </c>
      <c r="CV81">
        <f>AH81</f>
        <v>0</v>
      </c>
      <c r="CW81">
        <f>AI81</f>
        <v>0</v>
      </c>
      <c r="CX81">
        <f t="shared" si="68"/>
        <v>0</v>
      </c>
      <c r="CY81">
        <f t="shared" si="69"/>
        <v>0</v>
      </c>
      <c r="CZ81">
        <f t="shared" si="70"/>
        <v>0</v>
      </c>
      <c r="DC81" t="s">
        <v>3</v>
      </c>
      <c r="DD81" t="s">
        <v>3</v>
      </c>
      <c r="DE81" t="s">
        <v>3</v>
      </c>
      <c r="DF81" t="s">
        <v>3</v>
      </c>
      <c r="DG81" t="s">
        <v>3</v>
      </c>
      <c r="DH81" t="s">
        <v>3</v>
      </c>
      <c r="DI81" t="s">
        <v>3</v>
      </c>
      <c r="DJ81" t="s">
        <v>3</v>
      </c>
      <c r="DK81" t="s">
        <v>3</v>
      </c>
      <c r="DL81" t="s">
        <v>3</v>
      </c>
      <c r="DM81" t="s">
        <v>3</v>
      </c>
      <c r="DN81">
        <v>0</v>
      </c>
      <c r="DO81">
        <v>0</v>
      </c>
      <c r="DP81">
        <v>1</v>
      </c>
      <c r="DQ81">
        <v>1</v>
      </c>
      <c r="DU81">
        <v>1009</v>
      </c>
      <c r="DV81" t="s">
        <v>89</v>
      </c>
      <c r="DW81" t="s">
        <v>89</v>
      </c>
      <c r="DX81">
        <v>1</v>
      </c>
      <c r="DZ81" t="s">
        <v>3</v>
      </c>
      <c r="EA81" t="s">
        <v>3</v>
      </c>
      <c r="EB81" t="s">
        <v>3</v>
      </c>
      <c r="EC81" t="s">
        <v>3</v>
      </c>
      <c r="EE81">
        <v>101027111</v>
      </c>
      <c r="EF81">
        <v>2</v>
      </c>
      <c r="EG81" t="s">
        <v>26</v>
      </c>
      <c r="EH81">
        <v>11</v>
      </c>
      <c r="EI81" t="s">
        <v>39</v>
      </c>
      <c r="EJ81">
        <v>1</v>
      </c>
      <c r="EK81">
        <v>11001</v>
      </c>
      <c r="EL81" t="s">
        <v>39</v>
      </c>
      <c r="EM81" t="s">
        <v>166</v>
      </c>
      <c r="EO81" t="s">
        <v>3</v>
      </c>
      <c r="EQ81">
        <v>0</v>
      </c>
      <c r="ER81">
        <v>68.290000000000006</v>
      </c>
      <c r="ES81">
        <v>68.290000000000006</v>
      </c>
      <c r="ET81">
        <v>0</v>
      </c>
      <c r="EU81">
        <v>0</v>
      </c>
      <c r="EV81">
        <v>0</v>
      </c>
      <c r="EW81">
        <v>0</v>
      </c>
      <c r="EX81">
        <v>0</v>
      </c>
      <c r="FQ81">
        <v>0</v>
      </c>
      <c r="FR81">
        <v>0</v>
      </c>
      <c r="FS81">
        <v>0</v>
      </c>
      <c r="FX81">
        <v>112</v>
      </c>
      <c r="FY81">
        <v>65</v>
      </c>
      <c r="GA81" t="s">
        <v>3</v>
      </c>
      <c r="GD81">
        <v>1</v>
      </c>
      <c r="GF81">
        <v>1498993938</v>
      </c>
      <c r="GG81">
        <v>2</v>
      </c>
      <c r="GH81">
        <v>1</v>
      </c>
      <c r="GI81">
        <v>2</v>
      </c>
      <c r="GJ81">
        <v>0</v>
      </c>
      <c r="GK81">
        <v>0</v>
      </c>
      <c r="GL81">
        <f t="shared" si="71"/>
        <v>0</v>
      </c>
      <c r="GM81">
        <f t="shared" si="72"/>
        <v>278.7</v>
      </c>
      <c r="GN81">
        <f t="shared" si="73"/>
        <v>278.7</v>
      </c>
      <c r="GO81">
        <f t="shared" si="74"/>
        <v>0</v>
      </c>
      <c r="GP81">
        <f t="shared" si="75"/>
        <v>0</v>
      </c>
      <c r="GR81">
        <v>0</v>
      </c>
      <c r="GS81">
        <v>3</v>
      </c>
      <c r="GT81">
        <v>0</v>
      </c>
      <c r="GU81" t="s">
        <v>3</v>
      </c>
      <c r="GV81">
        <f t="shared" si="76"/>
        <v>0</v>
      </c>
      <c r="GW81">
        <v>1</v>
      </c>
      <c r="GX81">
        <f t="shared" si="77"/>
        <v>0</v>
      </c>
      <c r="HA81">
        <v>0</v>
      </c>
      <c r="HB81">
        <v>0</v>
      </c>
      <c r="HC81">
        <f t="shared" si="78"/>
        <v>0</v>
      </c>
      <c r="HE81" t="s">
        <v>3</v>
      </c>
      <c r="HF81" t="s">
        <v>3</v>
      </c>
      <c r="HM81" t="s">
        <v>3</v>
      </c>
      <c r="HN81" t="s">
        <v>168</v>
      </c>
      <c r="HO81" t="s">
        <v>169</v>
      </c>
      <c r="HP81" t="s">
        <v>39</v>
      </c>
      <c r="HQ81" t="s">
        <v>39</v>
      </c>
      <c r="HS81">
        <v>0</v>
      </c>
      <c r="IK81">
        <v>0</v>
      </c>
    </row>
    <row r="82" spans="1:245" x14ac:dyDescent="0.2">
      <c r="A82">
        <v>17</v>
      </c>
      <c r="B82">
        <v>1</v>
      </c>
      <c r="C82">
        <f>ROW(SmtRes!A44)</f>
        <v>44</v>
      </c>
      <c r="D82">
        <f>ROW(EtalonRes!A47)</f>
        <v>47</v>
      </c>
      <c r="E82" t="s">
        <v>178</v>
      </c>
      <c r="F82" t="s">
        <v>179</v>
      </c>
      <c r="G82" t="s">
        <v>180</v>
      </c>
      <c r="H82" t="s">
        <v>35</v>
      </c>
      <c r="I82">
        <v>0.13250000000000001</v>
      </c>
      <c r="J82">
        <v>0</v>
      </c>
      <c r="K82">
        <v>0.13250000000000001</v>
      </c>
      <c r="O82">
        <f t="shared" si="58"/>
        <v>2938.37</v>
      </c>
      <c r="P82">
        <f>SUMIF(SmtRes!AQ39:'SmtRes'!AQ44,"=1",SmtRes!DF39:'SmtRes'!DF44)</f>
        <v>0</v>
      </c>
      <c r="Q82">
        <f>SUMIF(SmtRes!AQ39:'SmtRes'!AQ44,"=1",SmtRes!DG39:'SmtRes'!DG44)</f>
        <v>0</v>
      </c>
      <c r="R82">
        <f>SUMIF(SmtRes!AQ39:'SmtRes'!AQ44,"=1",SmtRes!DH39:'SmtRes'!DH44)</f>
        <v>0</v>
      </c>
      <c r="S82">
        <f>SUMIF(SmtRes!AQ39:'SmtRes'!AQ44,"=1",SmtRes!DI39:'SmtRes'!DI44)</f>
        <v>2938.37</v>
      </c>
      <c r="T82">
        <f t="shared" si="59"/>
        <v>0</v>
      </c>
      <c r="U82">
        <f>SUMIF(SmtRes!AQ39:'SmtRes'!AQ44,"=1",SmtRes!CV39:'SmtRes'!CV44)</f>
        <v>4.6386759</v>
      </c>
      <c r="V82">
        <f>SUMIF(SmtRes!AQ39:'SmtRes'!AQ44,"=1",SmtRes!CW39:'SmtRes'!CW44)</f>
        <v>2.2359400000000001E-2</v>
      </c>
      <c r="W82">
        <f t="shared" si="60"/>
        <v>0</v>
      </c>
      <c r="X82">
        <f t="shared" si="61"/>
        <v>2961.88</v>
      </c>
      <c r="Y82">
        <f t="shared" si="62"/>
        <v>1623.45</v>
      </c>
      <c r="AA82">
        <v>104121951</v>
      </c>
      <c r="AB82">
        <f t="shared" si="63"/>
        <v>22176.371868999999</v>
      </c>
      <c r="AC82">
        <f>ROUND((0),6)</f>
        <v>0</v>
      </c>
      <c r="AD82">
        <f>ROUND((((0)-(0))+AE82),6)</f>
        <v>0</v>
      </c>
      <c r="AE82">
        <f>ROUND((0),6)</f>
        <v>0</v>
      </c>
      <c r="AF82">
        <f>ROUND((SUM(SmtRes!BT39:'SmtRes'!BT44)),6)</f>
        <v>22176.371868999999</v>
      </c>
      <c r="AG82">
        <f t="shared" si="64"/>
        <v>0</v>
      </c>
      <c r="AH82">
        <f>(SUM(SmtRes!BU39:'SmtRes'!BU44))</f>
        <v>35.008875000000003</v>
      </c>
      <c r="AI82">
        <f>(SUM(SmtRes!BV39:'SmtRes'!BV44))</f>
        <v>0.16875000000000001</v>
      </c>
      <c r="AJ82">
        <f t="shared" si="65"/>
        <v>0</v>
      </c>
      <c r="AK82">
        <v>14284.297500000001</v>
      </c>
      <c r="AL82">
        <v>0</v>
      </c>
      <c r="AM82">
        <v>0</v>
      </c>
      <c r="AN82">
        <v>0</v>
      </c>
      <c r="AO82">
        <v>14284.297500000001</v>
      </c>
      <c r="AP82">
        <v>0</v>
      </c>
      <c r="AQ82">
        <v>22.55</v>
      </c>
      <c r="AR82">
        <v>0.1</v>
      </c>
      <c r="AS82">
        <v>0</v>
      </c>
      <c r="AT82">
        <v>100.8</v>
      </c>
      <c r="AU82">
        <v>55.25</v>
      </c>
      <c r="AV82">
        <v>1</v>
      </c>
      <c r="AW82">
        <v>1</v>
      </c>
      <c r="AZ82">
        <v>1</v>
      </c>
      <c r="BA82">
        <v>1</v>
      </c>
      <c r="BB82">
        <v>1</v>
      </c>
      <c r="BC82">
        <v>1</v>
      </c>
      <c r="BD82" t="s">
        <v>3</v>
      </c>
      <c r="BE82" t="s">
        <v>3</v>
      </c>
      <c r="BF82" t="s">
        <v>3</v>
      </c>
      <c r="BG82" t="s">
        <v>3</v>
      </c>
      <c r="BH82">
        <v>0</v>
      </c>
      <c r="BI82">
        <v>1</v>
      </c>
      <c r="BJ82" t="s">
        <v>181</v>
      </c>
      <c r="BM82">
        <v>11001</v>
      </c>
      <c r="BN82">
        <v>0</v>
      </c>
      <c r="BO82" t="s">
        <v>3</v>
      </c>
      <c r="BP82">
        <v>0</v>
      </c>
      <c r="BQ82">
        <v>2</v>
      </c>
      <c r="BR82">
        <v>0</v>
      </c>
      <c r="BS82">
        <v>1</v>
      </c>
      <c r="BT82">
        <v>1</v>
      </c>
      <c r="BU82">
        <v>1</v>
      </c>
      <c r="BV82">
        <v>1</v>
      </c>
      <c r="BW82">
        <v>1</v>
      </c>
      <c r="BX82">
        <v>1</v>
      </c>
      <c r="BY82" t="s">
        <v>3</v>
      </c>
      <c r="BZ82">
        <v>112</v>
      </c>
      <c r="CA82">
        <v>65</v>
      </c>
      <c r="CB82" t="s">
        <v>3</v>
      </c>
      <c r="CE82">
        <v>0</v>
      </c>
      <c r="CF82">
        <v>0</v>
      </c>
      <c r="CG82">
        <v>0</v>
      </c>
      <c r="CM82">
        <v>0</v>
      </c>
      <c r="CN82" t="s">
        <v>811</v>
      </c>
      <c r="CO82">
        <v>0</v>
      </c>
      <c r="CP82">
        <f t="shared" si="66"/>
        <v>2938.37</v>
      </c>
      <c r="CQ82">
        <f>SUMIF(SmtRes!AQ39:'SmtRes'!AQ44,"=1",SmtRes!AA39:'SmtRes'!AA44)</f>
        <v>0</v>
      </c>
      <c r="CR82">
        <f>SUMIF(SmtRes!AQ39:'SmtRes'!AQ44,"=1",SmtRes!AB39:'SmtRes'!AB44)</f>
        <v>0</v>
      </c>
      <c r="CS82">
        <f>SUMIF(SmtRes!AQ39:'SmtRes'!AQ44,"=1",SmtRes!AC39:'SmtRes'!AC44)</f>
        <v>0</v>
      </c>
      <c r="CT82">
        <f>SUMIF(SmtRes!AQ39:'SmtRes'!AQ44,"=1",SmtRes!AD39:'SmtRes'!AD44)</f>
        <v>633.45000000000005</v>
      </c>
      <c r="CU82">
        <f t="shared" si="67"/>
        <v>0</v>
      </c>
      <c r="CV82">
        <f>SUMIF(SmtRes!AQ39:'SmtRes'!AQ44,"=1",SmtRes!BU39:'SmtRes'!BU44)</f>
        <v>35.008875000000003</v>
      </c>
      <c r="CW82">
        <f>SUMIF(SmtRes!AQ39:'SmtRes'!AQ44,"=1",SmtRes!BV39:'SmtRes'!BV44)</f>
        <v>0.16875000000000001</v>
      </c>
      <c r="CX82">
        <f t="shared" si="68"/>
        <v>0</v>
      </c>
      <c r="CY82">
        <f t="shared" si="69"/>
        <v>2961.8769600000001</v>
      </c>
      <c r="CZ82">
        <f t="shared" si="70"/>
        <v>1623.449425</v>
      </c>
      <c r="DB82">
        <v>13</v>
      </c>
      <c r="DC82" t="s">
        <v>3</v>
      </c>
      <c r="DD82" t="s">
        <v>3</v>
      </c>
      <c r="DE82" t="s">
        <v>162</v>
      </c>
      <c r="DF82" t="s">
        <v>162</v>
      </c>
      <c r="DG82" t="s">
        <v>163</v>
      </c>
      <c r="DH82" t="s">
        <v>3</v>
      </c>
      <c r="DI82" t="s">
        <v>163</v>
      </c>
      <c r="DJ82" t="s">
        <v>162</v>
      </c>
      <c r="DK82" t="s">
        <v>3</v>
      </c>
      <c r="DL82" t="s">
        <v>164</v>
      </c>
      <c r="DM82" t="s">
        <v>165</v>
      </c>
      <c r="DN82">
        <v>0</v>
      </c>
      <c r="DO82">
        <v>0</v>
      </c>
      <c r="DP82">
        <v>1</v>
      </c>
      <c r="DQ82">
        <v>1</v>
      </c>
      <c r="DU82">
        <v>1005</v>
      </c>
      <c r="DV82" t="s">
        <v>35</v>
      </c>
      <c r="DW82" t="s">
        <v>35</v>
      </c>
      <c r="DX82">
        <v>100</v>
      </c>
      <c r="DZ82" t="s">
        <v>3</v>
      </c>
      <c r="EA82" t="s">
        <v>3</v>
      </c>
      <c r="EB82" t="s">
        <v>3</v>
      </c>
      <c r="EC82" t="s">
        <v>3</v>
      </c>
      <c r="EE82">
        <v>101027111</v>
      </c>
      <c r="EF82">
        <v>2</v>
      </c>
      <c r="EG82" t="s">
        <v>26</v>
      </c>
      <c r="EH82">
        <v>11</v>
      </c>
      <c r="EI82" t="s">
        <v>39</v>
      </c>
      <c r="EJ82">
        <v>1</v>
      </c>
      <c r="EK82">
        <v>11001</v>
      </c>
      <c r="EL82" t="s">
        <v>39</v>
      </c>
      <c r="EM82" t="s">
        <v>166</v>
      </c>
      <c r="EO82" t="s">
        <v>167</v>
      </c>
      <c r="EQ82">
        <v>0</v>
      </c>
      <c r="ER82">
        <v>0</v>
      </c>
      <c r="ES82">
        <v>0</v>
      </c>
      <c r="ET82">
        <v>0</v>
      </c>
      <c r="EU82">
        <v>0</v>
      </c>
      <c r="EV82">
        <v>0</v>
      </c>
      <c r="EW82">
        <v>22.55</v>
      </c>
      <c r="EX82">
        <v>0.1</v>
      </c>
      <c r="EY82">
        <v>0</v>
      </c>
      <c r="FQ82">
        <v>0</v>
      </c>
      <c r="FR82">
        <v>0</v>
      </c>
      <c r="FS82">
        <v>0</v>
      </c>
      <c r="FX82">
        <v>100.8</v>
      </c>
      <c r="FY82">
        <v>55.25</v>
      </c>
      <c r="GA82" t="s">
        <v>3</v>
      </c>
      <c r="GD82">
        <v>1</v>
      </c>
      <c r="GF82">
        <v>-41761518</v>
      </c>
      <c r="GG82">
        <v>2</v>
      </c>
      <c r="GH82">
        <v>1</v>
      </c>
      <c r="GI82">
        <v>-2</v>
      </c>
      <c r="GJ82">
        <v>0</v>
      </c>
      <c r="GK82">
        <v>0</v>
      </c>
      <c r="GL82">
        <f t="shared" si="71"/>
        <v>0</v>
      </c>
      <c r="GM82">
        <f t="shared" si="72"/>
        <v>7523.7</v>
      </c>
      <c r="GN82">
        <f t="shared" si="73"/>
        <v>7523.7</v>
      </c>
      <c r="GO82">
        <f t="shared" si="74"/>
        <v>0</v>
      </c>
      <c r="GP82">
        <f t="shared" si="75"/>
        <v>0</v>
      </c>
      <c r="GR82">
        <v>0</v>
      </c>
      <c r="GS82">
        <v>3</v>
      </c>
      <c r="GT82">
        <v>0</v>
      </c>
      <c r="GU82" t="s">
        <v>3</v>
      </c>
      <c r="GV82">
        <f t="shared" si="76"/>
        <v>0</v>
      </c>
      <c r="GW82">
        <v>1</v>
      </c>
      <c r="GX82">
        <f t="shared" si="77"/>
        <v>0</v>
      </c>
      <c r="HA82">
        <v>0</v>
      </c>
      <c r="HB82">
        <v>0</v>
      </c>
      <c r="HC82">
        <f t="shared" si="78"/>
        <v>0</v>
      </c>
      <c r="HE82" t="s">
        <v>3</v>
      </c>
      <c r="HF82" t="s">
        <v>3</v>
      </c>
      <c r="HM82" t="s">
        <v>3</v>
      </c>
      <c r="HN82" t="s">
        <v>168</v>
      </c>
      <c r="HO82" t="s">
        <v>169</v>
      </c>
      <c r="HP82" t="s">
        <v>39</v>
      </c>
      <c r="HQ82" t="s">
        <v>39</v>
      </c>
      <c r="HS82">
        <v>0</v>
      </c>
      <c r="IK82">
        <v>0</v>
      </c>
    </row>
    <row r="83" spans="1:245" x14ac:dyDescent="0.2">
      <c r="A83">
        <v>18</v>
      </c>
      <c r="B83">
        <v>1</v>
      </c>
      <c r="C83">
        <v>43</v>
      </c>
      <c r="E83" t="s">
        <v>182</v>
      </c>
      <c r="F83" t="s">
        <v>183</v>
      </c>
      <c r="G83" t="s">
        <v>184</v>
      </c>
      <c r="H83" t="s">
        <v>185</v>
      </c>
      <c r="I83">
        <f>I82*J83</f>
        <v>13.581250000000001</v>
      </c>
      <c r="J83">
        <v>102.5</v>
      </c>
      <c r="K83">
        <v>102.5</v>
      </c>
      <c r="O83">
        <f t="shared" si="58"/>
        <v>13402.52</v>
      </c>
      <c r="P83">
        <f>ROUND(CQ83*I83,2)</f>
        <v>13402.52</v>
      </c>
      <c r="Q83">
        <f>ROUND(CR83*I83,2)</f>
        <v>0</v>
      </c>
      <c r="R83">
        <f>ROUND(CS83*I83,2)</f>
        <v>0</v>
      </c>
      <c r="S83">
        <f>ROUND(CT83*I83,2)</f>
        <v>0</v>
      </c>
      <c r="T83">
        <f t="shared" si="59"/>
        <v>0</v>
      </c>
      <c r="U83">
        <f>ROUND(CV83*I83,7)</f>
        <v>0</v>
      </c>
      <c r="V83">
        <f>ROUND(CW83*I83,7)</f>
        <v>0</v>
      </c>
      <c r="W83">
        <f t="shared" si="60"/>
        <v>0</v>
      </c>
      <c r="X83">
        <f t="shared" si="61"/>
        <v>0</v>
      </c>
      <c r="Y83">
        <f t="shared" si="62"/>
        <v>0</v>
      </c>
      <c r="AA83">
        <v>104121951</v>
      </c>
      <c r="AB83">
        <f t="shared" si="63"/>
        <v>725.62</v>
      </c>
      <c r="AC83">
        <f>ROUND((ES83),6)</f>
        <v>725.62</v>
      </c>
      <c r="AD83">
        <f>ROUND((((ET83)-(EU83))+AE83),6)</f>
        <v>0</v>
      </c>
      <c r="AE83">
        <f>ROUND((EU83),6)</f>
        <v>0</v>
      </c>
      <c r="AF83">
        <f>ROUND((EV83),6)</f>
        <v>0</v>
      </c>
      <c r="AG83">
        <f t="shared" si="64"/>
        <v>0</v>
      </c>
      <c r="AH83">
        <f>(EW83)</f>
        <v>0</v>
      </c>
      <c r="AI83">
        <f>(EX83)</f>
        <v>0</v>
      </c>
      <c r="AJ83">
        <f t="shared" si="65"/>
        <v>0</v>
      </c>
      <c r="AK83">
        <v>725.62</v>
      </c>
      <c r="AL83">
        <v>725.62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112</v>
      </c>
      <c r="AU83">
        <v>65</v>
      </c>
      <c r="AV83">
        <v>1</v>
      </c>
      <c r="AW83">
        <v>1</v>
      </c>
      <c r="AZ83">
        <v>1</v>
      </c>
      <c r="BA83">
        <v>1</v>
      </c>
      <c r="BB83">
        <v>1</v>
      </c>
      <c r="BC83">
        <v>1.36</v>
      </c>
      <c r="BD83" t="s">
        <v>3</v>
      </c>
      <c r="BE83" t="s">
        <v>3</v>
      </c>
      <c r="BF83" t="s">
        <v>3</v>
      </c>
      <c r="BG83" t="s">
        <v>3</v>
      </c>
      <c r="BH83">
        <v>3</v>
      </c>
      <c r="BI83">
        <v>1</v>
      </c>
      <c r="BJ83" t="s">
        <v>186</v>
      </c>
      <c r="BM83">
        <v>11001</v>
      </c>
      <c r="BN83">
        <v>0</v>
      </c>
      <c r="BO83" t="s">
        <v>183</v>
      </c>
      <c r="BP83">
        <v>1</v>
      </c>
      <c r="BQ83">
        <v>2</v>
      </c>
      <c r="BR83">
        <v>0</v>
      </c>
      <c r="BS83">
        <v>1</v>
      </c>
      <c r="BT83">
        <v>1</v>
      </c>
      <c r="BU83">
        <v>1</v>
      </c>
      <c r="BV83">
        <v>1</v>
      </c>
      <c r="BW83">
        <v>1</v>
      </c>
      <c r="BX83">
        <v>1</v>
      </c>
      <c r="BY83" t="s">
        <v>3</v>
      </c>
      <c r="BZ83">
        <v>112</v>
      </c>
      <c r="CA83">
        <v>65</v>
      </c>
      <c r="CB83" t="s">
        <v>3</v>
      </c>
      <c r="CE83">
        <v>0</v>
      </c>
      <c r="CF83">
        <v>0</v>
      </c>
      <c r="CG83">
        <v>0</v>
      </c>
      <c r="CM83">
        <v>0</v>
      </c>
      <c r="CN83" t="s">
        <v>3</v>
      </c>
      <c r="CO83">
        <v>0</v>
      </c>
      <c r="CP83">
        <f t="shared" si="66"/>
        <v>13402.52</v>
      </c>
      <c r="CQ83">
        <f>ROUND(AL83*BC83,2)</f>
        <v>986.84</v>
      </c>
      <c r="CR83">
        <f>ROUND(AM83*BB83,2)</f>
        <v>0</v>
      </c>
      <c r="CS83">
        <f>ROUND(AN83*BS83,2)</f>
        <v>0</v>
      </c>
      <c r="CT83">
        <f>ROUND(AO83*BA83,2)</f>
        <v>0</v>
      </c>
      <c r="CU83">
        <f t="shared" si="67"/>
        <v>0</v>
      </c>
      <c r="CV83">
        <f>AH83</f>
        <v>0</v>
      </c>
      <c r="CW83">
        <f>AI83</f>
        <v>0</v>
      </c>
      <c r="CX83">
        <f t="shared" si="68"/>
        <v>0</v>
      </c>
      <c r="CY83">
        <f t="shared" si="69"/>
        <v>0</v>
      </c>
      <c r="CZ83">
        <f t="shared" si="70"/>
        <v>0</v>
      </c>
      <c r="DC83" t="s">
        <v>3</v>
      </c>
      <c r="DD83" t="s">
        <v>3</v>
      </c>
      <c r="DE83" t="s">
        <v>3</v>
      </c>
      <c r="DF83" t="s">
        <v>3</v>
      </c>
      <c r="DG83" t="s">
        <v>3</v>
      </c>
      <c r="DH83" t="s">
        <v>3</v>
      </c>
      <c r="DI83" t="s">
        <v>3</v>
      </c>
      <c r="DJ83" t="s">
        <v>3</v>
      </c>
      <c r="DK83" t="s">
        <v>3</v>
      </c>
      <c r="DL83" t="s">
        <v>3</v>
      </c>
      <c r="DM83" t="s">
        <v>3</v>
      </c>
      <c r="DN83">
        <v>0</v>
      </c>
      <c r="DO83">
        <v>0</v>
      </c>
      <c r="DP83">
        <v>1</v>
      </c>
      <c r="DQ83">
        <v>1</v>
      </c>
      <c r="DU83">
        <v>1005</v>
      </c>
      <c r="DV83" t="s">
        <v>185</v>
      </c>
      <c r="DW83" t="s">
        <v>185</v>
      </c>
      <c r="DX83">
        <v>1</v>
      </c>
      <c r="DZ83" t="s">
        <v>3</v>
      </c>
      <c r="EA83" t="s">
        <v>3</v>
      </c>
      <c r="EB83" t="s">
        <v>3</v>
      </c>
      <c r="EC83" t="s">
        <v>3</v>
      </c>
      <c r="EE83">
        <v>101027111</v>
      </c>
      <c r="EF83">
        <v>2</v>
      </c>
      <c r="EG83" t="s">
        <v>26</v>
      </c>
      <c r="EH83">
        <v>11</v>
      </c>
      <c r="EI83" t="s">
        <v>39</v>
      </c>
      <c r="EJ83">
        <v>1</v>
      </c>
      <c r="EK83">
        <v>11001</v>
      </c>
      <c r="EL83" t="s">
        <v>39</v>
      </c>
      <c r="EM83" t="s">
        <v>166</v>
      </c>
      <c r="EO83" t="s">
        <v>3</v>
      </c>
      <c r="EQ83">
        <v>0</v>
      </c>
      <c r="ER83">
        <v>725.62</v>
      </c>
      <c r="ES83">
        <v>725.62</v>
      </c>
      <c r="ET83">
        <v>0</v>
      </c>
      <c r="EU83">
        <v>0</v>
      </c>
      <c r="EV83">
        <v>0</v>
      </c>
      <c r="EW83">
        <v>0</v>
      </c>
      <c r="EX83">
        <v>0</v>
      </c>
      <c r="FQ83">
        <v>0</v>
      </c>
      <c r="FR83">
        <v>0</v>
      </c>
      <c r="FS83">
        <v>0</v>
      </c>
      <c r="FX83">
        <v>112</v>
      </c>
      <c r="FY83">
        <v>65</v>
      </c>
      <c r="GA83" t="s">
        <v>3</v>
      </c>
      <c r="GD83">
        <v>1</v>
      </c>
      <c r="GF83">
        <v>47694957</v>
      </c>
      <c r="GG83">
        <v>2</v>
      </c>
      <c r="GH83">
        <v>1</v>
      </c>
      <c r="GI83">
        <v>2</v>
      </c>
      <c r="GJ83">
        <v>0</v>
      </c>
      <c r="GK83">
        <v>0</v>
      </c>
      <c r="GL83">
        <f t="shared" si="71"/>
        <v>0</v>
      </c>
      <c r="GM83">
        <f t="shared" si="72"/>
        <v>13402.52</v>
      </c>
      <c r="GN83">
        <f t="shared" si="73"/>
        <v>13402.52</v>
      </c>
      <c r="GO83">
        <f t="shared" si="74"/>
        <v>0</v>
      </c>
      <c r="GP83">
        <f t="shared" si="75"/>
        <v>0</v>
      </c>
      <c r="GR83">
        <v>0</v>
      </c>
      <c r="GS83">
        <v>3</v>
      </c>
      <c r="GT83">
        <v>0</v>
      </c>
      <c r="GU83" t="s">
        <v>3</v>
      </c>
      <c r="GV83">
        <f t="shared" si="76"/>
        <v>0</v>
      </c>
      <c r="GW83">
        <v>1</v>
      </c>
      <c r="GX83">
        <f t="shared" si="77"/>
        <v>0</v>
      </c>
      <c r="HA83">
        <v>0</v>
      </c>
      <c r="HB83">
        <v>0</v>
      </c>
      <c r="HC83">
        <f t="shared" si="78"/>
        <v>0</v>
      </c>
      <c r="HE83" t="s">
        <v>3</v>
      </c>
      <c r="HF83" t="s">
        <v>3</v>
      </c>
      <c r="HM83" t="s">
        <v>3</v>
      </c>
      <c r="HN83" t="s">
        <v>168</v>
      </c>
      <c r="HO83" t="s">
        <v>169</v>
      </c>
      <c r="HP83" t="s">
        <v>39</v>
      </c>
      <c r="HQ83" t="s">
        <v>39</v>
      </c>
      <c r="HS83">
        <v>0</v>
      </c>
      <c r="IK83">
        <v>0</v>
      </c>
    </row>
    <row r="84" spans="1:245" x14ac:dyDescent="0.2">
      <c r="A84">
        <v>17</v>
      </c>
      <c r="B84">
        <v>1</v>
      </c>
      <c r="C84">
        <f>ROW(SmtRes!A55)</f>
        <v>55</v>
      </c>
      <c r="D84">
        <f>ROW(EtalonRes!A58)</f>
        <v>58</v>
      </c>
      <c r="E84" t="s">
        <v>187</v>
      </c>
      <c r="F84" t="s">
        <v>188</v>
      </c>
      <c r="G84" t="s">
        <v>189</v>
      </c>
      <c r="H84" t="s">
        <v>22</v>
      </c>
      <c r="I84">
        <v>0.154</v>
      </c>
      <c r="J84">
        <v>0</v>
      </c>
      <c r="K84">
        <v>0.154</v>
      </c>
      <c r="O84">
        <f t="shared" si="58"/>
        <v>1342.39</v>
      </c>
      <c r="P84">
        <f>SUMIF(SmtRes!AQ45:'SmtRes'!AQ55,"=1",SmtRes!DF45:'SmtRes'!DF55)</f>
        <v>229.3</v>
      </c>
      <c r="Q84">
        <f>SUMIF(SmtRes!AQ45:'SmtRes'!AQ55,"=1",SmtRes!DG45:'SmtRes'!DG55)</f>
        <v>5.09</v>
      </c>
      <c r="R84">
        <f>SUMIF(SmtRes!AQ45:'SmtRes'!AQ55,"=1",SmtRes!DH45:'SmtRes'!DH55)</f>
        <v>6.46</v>
      </c>
      <c r="S84">
        <f>SUMIF(SmtRes!AQ45:'SmtRes'!AQ55,"=1",SmtRes!DI45:'SmtRes'!DI55)</f>
        <v>1101.54</v>
      </c>
      <c r="T84">
        <f t="shared" si="59"/>
        <v>0</v>
      </c>
      <c r="U84">
        <f>SUMIF(SmtRes!AQ45:'SmtRes'!AQ55,"=1",SmtRes!CV45:'SmtRes'!CV55)</f>
        <v>1.5970877999999999</v>
      </c>
      <c r="V84">
        <f>SUMIF(SmtRes!AQ45:'SmtRes'!AQ55,"=1",SmtRes!CW45:'SmtRes'!CW55)</f>
        <v>9.0957E-3</v>
      </c>
      <c r="W84">
        <f t="shared" si="60"/>
        <v>0</v>
      </c>
      <c r="X84">
        <f t="shared" si="61"/>
        <v>1116.8599999999999</v>
      </c>
      <c r="Y84">
        <f t="shared" si="62"/>
        <v>612.16999999999996</v>
      </c>
      <c r="AA84">
        <v>104121951</v>
      </c>
      <c r="AB84">
        <f t="shared" si="63"/>
        <v>8530.7876620000006</v>
      </c>
      <c r="AC84">
        <f>ROUND((SUM(SmtRes!BQ45:'SmtRes'!BQ55)),6)</f>
        <v>1345.027014</v>
      </c>
      <c r="AD84">
        <f>ROUND((((SUM(SmtRes!BR45:'SmtRes'!BR55))-(SUM(SmtRes!BS45:'SmtRes'!BS55)))+AE84),6)</f>
        <v>32.881444000000002</v>
      </c>
      <c r="AE84">
        <f>ROUND((SUM(SmtRes!BS45:'SmtRes'!BS55)),6)</f>
        <v>41.964075000000001</v>
      </c>
      <c r="AF84">
        <f>ROUND((SUM(SmtRes!BT45:'SmtRes'!BT55)),6)</f>
        <v>7152.8792039999998</v>
      </c>
      <c r="AG84">
        <f t="shared" si="64"/>
        <v>0</v>
      </c>
      <c r="AH84">
        <f>(SUM(SmtRes!BU45:'SmtRes'!BU55))</f>
        <v>10.370699999999999</v>
      </c>
      <c r="AI84">
        <f>(SUM(SmtRes!BV45:'SmtRes'!BV55))</f>
        <v>5.9062500000000004E-2</v>
      </c>
      <c r="AJ84">
        <f t="shared" si="65"/>
        <v>0</v>
      </c>
      <c r="AK84">
        <v>5996.7095139999992</v>
      </c>
      <c r="AL84">
        <v>1345.0270139999998</v>
      </c>
      <c r="AM84">
        <v>19.485299999999995</v>
      </c>
      <c r="AN84">
        <v>24.867599999999996</v>
      </c>
      <c r="AO84">
        <v>4607.3296</v>
      </c>
      <c r="AP84">
        <v>0</v>
      </c>
      <c r="AQ84">
        <v>6.68</v>
      </c>
      <c r="AR84">
        <v>3.4999999999999996E-2</v>
      </c>
      <c r="AS84">
        <v>0</v>
      </c>
      <c r="AT84">
        <v>100.8</v>
      </c>
      <c r="AU84">
        <v>55.25</v>
      </c>
      <c r="AV84">
        <v>1</v>
      </c>
      <c r="AW84">
        <v>1</v>
      </c>
      <c r="AZ84">
        <v>1</v>
      </c>
      <c r="BA84">
        <v>1</v>
      </c>
      <c r="BB84">
        <v>1</v>
      </c>
      <c r="BC84">
        <v>1</v>
      </c>
      <c r="BD84" t="s">
        <v>3</v>
      </c>
      <c r="BE84" t="s">
        <v>3</v>
      </c>
      <c r="BF84" t="s">
        <v>3</v>
      </c>
      <c r="BG84" t="s">
        <v>3</v>
      </c>
      <c r="BH84">
        <v>0</v>
      </c>
      <c r="BI84">
        <v>1</v>
      </c>
      <c r="BJ84" t="s">
        <v>190</v>
      </c>
      <c r="BM84">
        <v>11001</v>
      </c>
      <c r="BN84">
        <v>0</v>
      </c>
      <c r="BO84" t="s">
        <v>3</v>
      </c>
      <c r="BP84">
        <v>0</v>
      </c>
      <c r="BQ84">
        <v>2</v>
      </c>
      <c r="BR84">
        <v>0</v>
      </c>
      <c r="BS84">
        <v>1</v>
      </c>
      <c r="BT84">
        <v>1</v>
      </c>
      <c r="BU84">
        <v>1</v>
      </c>
      <c r="BV84">
        <v>1</v>
      </c>
      <c r="BW84">
        <v>1</v>
      </c>
      <c r="BX84">
        <v>1</v>
      </c>
      <c r="BY84" t="s">
        <v>3</v>
      </c>
      <c r="BZ84">
        <v>112</v>
      </c>
      <c r="CA84">
        <v>65</v>
      </c>
      <c r="CB84" t="s">
        <v>3</v>
      </c>
      <c r="CE84">
        <v>0</v>
      </c>
      <c r="CF84">
        <v>0</v>
      </c>
      <c r="CG84">
        <v>0</v>
      </c>
      <c r="CM84">
        <v>0</v>
      </c>
      <c r="CN84" t="s">
        <v>811</v>
      </c>
      <c r="CO84">
        <v>0</v>
      </c>
      <c r="CP84">
        <f t="shared" si="66"/>
        <v>1342.39</v>
      </c>
      <c r="CQ84">
        <f>SUMIF(SmtRes!AQ45:'SmtRes'!AQ55,"=1",SmtRes!AA45:'SmtRes'!AA55)</f>
        <v>5157.04</v>
      </c>
      <c r="CR84">
        <f>SUMIF(SmtRes!AQ45:'SmtRes'!AQ55,"=1",SmtRes!AB45:'SmtRes'!AB55)</f>
        <v>700.76</v>
      </c>
      <c r="CS84">
        <f>SUMIF(SmtRes!AQ45:'SmtRes'!AQ55,"=1",SmtRes!AC45:'SmtRes'!AC55)</f>
        <v>1363.27</v>
      </c>
      <c r="CT84">
        <f>SUMIF(SmtRes!AQ45:'SmtRes'!AQ55,"=1",SmtRes!AD45:'SmtRes'!AD55)</f>
        <v>689.72</v>
      </c>
      <c r="CU84">
        <f t="shared" si="67"/>
        <v>0</v>
      </c>
      <c r="CV84">
        <f>SUMIF(SmtRes!AQ45:'SmtRes'!AQ55,"=1",SmtRes!BU45:'SmtRes'!BU55)</f>
        <v>10.370699999999999</v>
      </c>
      <c r="CW84">
        <f>SUMIF(SmtRes!AQ45:'SmtRes'!AQ55,"=1",SmtRes!BV45:'SmtRes'!BV55)</f>
        <v>5.9062500000000004E-2</v>
      </c>
      <c r="CX84">
        <f t="shared" si="68"/>
        <v>0</v>
      </c>
      <c r="CY84">
        <f t="shared" si="69"/>
        <v>1116.864</v>
      </c>
      <c r="CZ84">
        <f t="shared" si="70"/>
        <v>612.16999999999996</v>
      </c>
      <c r="DB84">
        <v>15</v>
      </c>
      <c r="DC84" t="s">
        <v>3</v>
      </c>
      <c r="DD84" t="s">
        <v>3</v>
      </c>
      <c r="DE84" t="s">
        <v>162</v>
      </c>
      <c r="DF84" t="s">
        <v>162</v>
      </c>
      <c r="DG84" t="s">
        <v>163</v>
      </c>
      <c r="DH84" t="s">
        <v>3</v>
      </c>
      <c r="DI84" t="s">
        <v>163</v>
      </c>
      <c r="DJ84" t="s">
        <v>162</v>
      </c>
      <c r="DK84" t="s">
        <v>3</v>
      </c>
      <c r="DL84" t="s">
        <v>164</v>
      </c>
      <c r="DM84" t="s">
        <v>165</v>
      </c>
      <c r="DN84">
        <v>0</v>
      </c>
      <c r="DO84">
        <v>0</v>
      </c>
      <c r="DP84">
        <v>1</v>
      </c>
      <c r="DQ84">
        <v>1</v>
      </c>
      <c r="DU84">
        <v>1003</v>
      </c>
      <c r="DV84" t="s">
        <v>22</v>
      </c>
      <c r="DW84" t="s">
        <v>22</v>
      </c>
      <c r="DX84">
        <v>100</v>
      </c>
      <c r="DZ84" t="s">
        <v>3</v>
      </c>
      <c r="EA84" t="s">
        <v>3</v>
      </c>
      <c r="EB84" t="s">
        <v>3</v>
      </c>
      <c r="EC84" t="s">
        <v>3</v>
      </c>
      <c r="EE84">
        <v>101027111</v>
      </c>
      <c r="EF84">
        <v>2</v>
      </c>
      <c r="EG84" t="s">
        <v>26</v>
      </c>
      <c r="EH84">
        <v>11</v>
      </c>
      <c r="EI84" t="s">
        <v>39</v>
      </c>
      <c r="EJ84">
        <v>1</v>
      </c>
      <c r="EK84">
        <v>11001</v>
      </c>
      <c r="EL84" t="s">
        <v>39</v>
      </c>
      <c r="EM84" t="s">
        <v>166</v>
      </c>
      <c r="EO84" t="s">
        <v>167</v>
      </c>
      <c r="EQ84">
        <v>0</v>
      </c>
      <c r="ER84">
        <v>0</v>
      </c>
      <c r="ES84">
        <v>0</v>
      </c>
      <c r="ET84">
        <v>0</v>
      </c>
      <c r="EU84">
        <v>0</v>
      </c>
      <c r="EV84">
        <v>0</v>
      </c>
      <c r="EW84">
        <v>6.68</v>
      </c>
      <c r="EX84">
        <v>0.04</v>
      </c>
      <c r="EY84">
        <v>0</v>
      </c>
      <c r="FQ84">
        <v>0</v>
      </c>
      <c r="FR84">
        <v>0</v>
      </c>
      <c r="FS84">
        <v>0</v>
      </c>
      <c r="FX84">
        <v>100.8</v>
      </c>
      <c r="FY84">
        <v>55.25</v>
      </c>
      <c r="GA84" t="s">
        <v>3</v>
      </c>
      <c r="GD84">
        <v>1</v>
      </c>
      <c r="GF84">
        <v>1450766964</v>
      </c>
      <c r="GG84">
        <v>2</v>
      </c>
      <c r="GH84">
        <v>1</v>
      </c>
      <c r="GI84">
        <v>-2</v>
      </c>
      <c r="GJ84">
        <v>0</v>
      </c>
      <c r="GK84">
        <v>0</v>
      </c>
      <c r="GL84">
        <f t="shared" si="71"/>
        <v>0</v>
      </c>
      <c r="GM84">
        <f t="shared" si="72"/>
        <v>3071.42</v>
      </c>
      <c r="GN84">
        <f t="shared" si="73"/>
        <v>3071.42</v>
      </c>
      <c r="GO84">
        <f t="shared" si="74"/>
        <v>0</v>
      </c>
      <c r="GP84">
        <f t="shared" si="75"/>
        <v>0</v>
      </c>
      <c r="GR84">
        <v>0</v>
      </c>
      <c r="GS84">
        <v>0</v>
      </c>
      <c r="GT84">
        <v>0</v>
      </c>
      <c r="GU84" t="s">
        <v>3</v>
      </c>
      <c r="GV84">
        <f t="shared" si="76"/>
        <v>0</v>
      </c>
      <c r="GW84">
        <v>1</v>
      </c>
      <c r="GX84">
        <f t="shared" si="77"/>
        <v>0</v>
      </c>
      <c r="HA84">
        <v>0</v>
      </c>
      <c r="HB84">
        <v>0</v>
      </c>
      <c r="HC84">
        <f t="shared" si="78"/>
        <v>0</v>
      </c>
      <c r="HE84" t="s">
        <v>3</v>
      </c>
      <c r="HF84" t="s">
        <v>3</v>
      </c>
      <c r="HM84" t="s">
        <v>3</v>
      </c>
      <c r="HN84" t="s">
        <v>168</v>
      </c>
      <c r="HO84" t="s">
        <v>169</v>
      </c>
      <c r="HP84" t="s">
        <v>39</v>
      </c>
      <c r="HQ84" t="s">
        <v>39</v>
      </c>
      <c r="HS84">
        <v>0</v>
      </c>
      <c r="IK84">
        <v>0</v>
      </c>
    </row>
    <row r="85" spans="1:245" x14ac:dyDescent="0.2">
      <c r="A85">
        <v>18</v>
      </c>
      <c r="B85">
        <v>1</v>
      </c>
      <c r="C85">
        <v>52</v>
      </c>
      <c r="E85" t="s">
        <v>191</v>
      </c>
      <c r="F85" t="s">
        <v>192</v>
      </c>
      <c r="G85" t="s">
        <v>193</v>
      </c>
      <c r="H85" t="s">
        <v>194</v>
      </c>
      <c r="I85">
        <f>I84*J85</f>
        <v>15.554</v>
      </c>
      <c r="J85">
        <v>101</v>
      </c>
      <c r="K85">
        <v>101</v>
      </c>
      <c r="O85">
        <f t="shared" si="58"/>
        <v>485.6</v>
      </c>
      <c r="P85">
        <f>ROUND(CQ85*I85,2)</f>
        <v>485.6</v>
      </c>
      <c r="Q85">
        <f>ROUND(CR85*I85,2)</f>
        <v>0</v>
      </c>
      <c r="R85">
        <f>ROUND(CS85*I85,2)</f>
        <v>0</v>
      </c>
      <c r="S85">
        <f>ROUND(CT85*I85,2)</f>
        <v>0</v>
      </c>
      <c r="T85">
        <f t="shared" si="59"/>
        <v>0</v>
      </c>
      <c r="U85">
        <f>ROUND(CV85*I85,7)</f>
        <v>0</v>
      </c>
      <c r="V85">
        <f>ROUND(CW85*I85,7)</f>
        <v>0</v>
      </c>
      <c r="W85">
        <f t="shared" si="60"/>
        <v>0</v>
      </c>
      <c r="X85">
        <f t="shared" si="61"/>
        <v>0</v>
      </c>
      <c r="Y85">
        <f t="shared" si="62"/>
        <v>0</v>
      </c>
      <c r="AA85">
        <v>104121951</v>
      </c>
      <c r="AB85">
        <f t="shared" si="63"/>
        <v>29.45</v>
      </c>
      <c r="AC85">
        <f>ROUND((ES85),6)</f>
        <v>29.45</v>
      </c>
      <c r="AD85">
        <f>ROUND((((ET85)-(EU85))+AE85),6)</f>
        <v>0</v>
      </c>
      <c r="AE85">
        <f>ROUND((EU85),6)</f>
        <v>0</v>
      </c>
      <c r="AF85">
        <f>ROUND((EV85),6)</f>
        <v>0</v>
      </c>
      <c r="AG85">
        <f t="shared" si="64"/>
        <v>0</v>
      </c>
      <c r="AH85">
        <f>(EW85)</f>
        <v>0</v>
      </c>
      <c r="AI85">
        <f>(EX85)</f>
        <v>0</v>
      </c>
      <c r="AJ85">
        <f t="shared" si="65"/>
        <v>0</v>
      </c>
      <c r="AK85">
        <v>29.45</v>
      </c>
      <c r="AL85">
        <v>29.45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112</v>
      </c>
      <c r="AU85">
        <v>65</v>
      </c>
      <c r="AV85">
        <v>1</v>
      </c>
      <c r="AW85">
        <v>1</v>
      </c>
      <c r="AZ85">
        <v>1</v>
      </c>
      <c r="BA85">
        <v>1</v>
      </c>
      <c r="BB85">
        <v>1</v>
      </c>
      <c r="BC85">
        <v>1.06</v>
      </c>
      <c r="BD85" t="s">
        <v>3</v>
      </c>
      <c r="BE85" t="s">
        <v>3</v>
      </c>
      <c r="BF85" t="s">
        <v>3</v>
      </c>
      <c r="BG85" t="s">
        <v>3</v>
      </c>
      <c r="BH85">
        <v>3</v>
      </c>
      <c r="BI85">
        <v>1</v>
      </c>
      <c r="BJ85" t="s">
        <v>195</v>
      </c>
      <c r="BM85">
        <v>11001</v>
      </c>
      <c r="BN85">
        <v>0</v>
      </c>
      <c r="BO85" t="s">
        <v>192</v>
      </c>
      <c r="BP85">
        <v>1</v>
      </c>
      <c r="BQ85">
        <v>2</v>
      </c>
      <c r="BR85">
        <v>0</v>
      </c>
      <c r="BS85">
        <v>1</v>
      </c>
      <c r="BT85">
        <v>1</v>
      </c>
      <c r="BU85">
        <v>1</v>
      </c>
      <c r="BV85">
        <v>1</v>
      </c>
      <c r="BW85">
        <v>1</v>
      </c>
      <c r="BX85">
        <v>1</v>
      </c>
      <c r="BY85" t="s">
        <v>3</v>
      </c>
      <c r="BZ85">
        <v>112</v>
      </c>
      <c r="CA85">
        <v>65</v>
      </c>
      <c r="CB85" t="s">
        <v>3</v>
      </c>
      <c r="CE85">
        <v>0</v>
      </c>
      <c r="CF85">
        <v>0</v>
      </c>
      <c r="CG85">
        <v>0</v>
      </c>
      <c r="CM85">
        <v>0</v>
      </c>
      <c r="CN85" t="s">
        <v>3</v>
      </c>
      <c r="CO85">
        <v>0</v>
      </c>
      <c r="CP85">
        <f t="shared" si="66"/>
        <v>485.6</v>
      </c>
      <c r="CQ85">
        <f>ROUND(AL85*BC85,2)</f>
        <v>31.22</v>
      </c>
      <c r="CR85">
        <f>ROUND(AM85*BB85,2)</f>
        <v>0</v>
      </c>
      <c r="CS85">
        <f>ROUND(AN85*BS85,2)</f>
        <v>0</v>
      </c>
      <c r="CT85">
        <f>ROUND(AO85*BA85,2)</f>
        <v>0</v>
      </c>
      <c r="CU85">
        <f t="shared" si="67"/>
        <v>0</v>
      </c>
      <c r="CV85">
        <f>AH85</f>
        <v>0</v>
      </c>
      <c r="CW85">
        <f>AI85</f>
        <v>0</v>
      </c>
      <c r="CX85">
        <f t="shared" si="68"/>
        <v>0</v>
      </c>
      <c r="CY85">
        <f t="shared" si="69"/>
        <v>0</v>
      </c>
      <c r="CZ85">
        <f t="shared" si="70"/>
        <v>0</v>
      </c>
      <c r="DC85" t="s">
        <v>3</v>
      </c>
      <c r="DD85" t="s">
        <v>3</v>
      </c>
      <c r="DE85" t="s">
        <v>3</v>
      </c>
      <c r="DF85" t="s">
        <v>3</v>
      </c>
      <c r="DG85" t="s">
        <v>3</v>
      </c>
      <c r="DH85" t="s">
        <v>3</v>
      </c>
      <c r="DI85" t="s">
        <v>3</v>
      </c>
      <c r="DJ85" t="s">
        <v>3</v>
      </c>
      <c r="DK85" t="s">
        <v>3</v>
      </c>
      <c r="DL85" t="s">
        <v>3</v>
      </c>
      <c r="DM85" t="s">
        <v>3</v>
      </c>
      <c r="DN85">
        <v>0</v>
      </c>
      <c r="DO85">
        <v>0</v>
      </c>
      <c r="DP85">
        <v>1</v>
      </c>
      <c r="DQ85">
        <v>1</v>
      </c>
      <c r="DU85">
        <v>1003</v>
      </c>
      <c r="DV85" t="s">
        <v>194</v>
      </c>
      <c r="DW85" t="s">
        <v>194</v>
      </c>
      <c r="DX85">
        <v>1</v>
      </c>
      <c r="DZ85" t="s">
        <v>3</v>
      </c>
      <c r="EA85" t="s">
        <v>3</v>
      </c>
      <c r="EB85" t="s">
        <v>3</v>
      </c>
      <c r="EC85" t="s">
        <v>3</v>
      </c>
      <c r="EE85">
        <v>101027111</v>
      </c>
      <c r="EF85">
        <v>2</v>
      </c>
      <c r="EG85" t="s">
        <v>26</v>
      </c>
      <c r="EH85">
        <v>11</v>
      </c>
      <c r="EI85" t="s">
        <v>39</v>
      </c>
      <c r="EJ85">
        <v>1</v>
      </c>
      <c r="EK85">
        <v>11001</v>
      </c>
      <c r="EL85" t="s">
        <v>39</v>
      </c>
      <c r="EM85" t="s">
        <v>166</v>
      </c>
      <c r="EO85" t="s">
        <v>3</v>
      </c>
      <c r="EQ85">
        <v>0</v>
      </c>
      <c r="ER85">
        <v>29.45</v>
      </c>
      <c r="ES85">
        <v>29.45</v>
      </c>
      <c r="ET85">
        <v>0</v>
      </c>
      <c r="EU85">
        <v>0</v>
      </c>
      <c r="EV85">
        <v>0</v>
      </c>
      <c r="EW85">
        <v>0</v>
      </c>
      <c r="EX85">
        <v>0</v>
      </c>
      <c r="FQ85">
        <v>0</v>
      </c>
      <c r="FR85">
        <v>0</v>
      </c>
      <c r="FS85">
        <v>0</v>
      </c>
      <c r="FX85">
        <v>112</v>
      </c>
      <c r="FY85">
        <v>65</v>
      </c>
      <c r="GA85" t="s">
        <v>3</v>
      </c>
      <c r="GD85">
        <v>1</v>
      </c>
      <c r="GF85">
        <v>-450699761</v>
      </c>
      <c r="GG85">
        <v>2</v>
      </c>
      <c r="GH85">
        <v>1</v>
      </c>
      <c r="GI85">
        <v>2</v>
      </c>
      <c r="GJ85">
        <v>0</v>
      </c>
      <c r="GK85">
        <v>0</v>
      </c>
      <c r="GL85">
        <f t="shared" si="71"/>
        <v>0</v>
      </c>
      <c r="GM85">
        <f t="shared" si="72"/>
        <v>485.6</v>
      </c>
      <c r="GN85">
        <f t="shared" si="73"/>
        <v>485.6</v>
      </c>
      <c r="GO85">
        <f t="shared" si="74"/>
        <v>0</v>
      </c>
      <c r="GP85">
        <f t="shared" si="75"/>
        <v>0</v>
      </c>
      <c r="GR85">
        <v>0</v>
      </c>
      <c r="GS85">
        <v>3</v>
      </c>
      <c r="GT85">
        <v>0</v>
      </c>
      <c r="GU85" t="s">
        <v>3</v>
      </c>
      <c r="GV85">
        <f t="shared" si="76"/>
        <v>0</v>
      </c>
      <c r="GW85">
        <v>1</v>
      </c>
      <c r="GX85">
        <f t="shared" si="77"/>
        <v>0</v>
      </c>
      <c r="HA85">
        <v>0</v>
      </c>
      <c r="HB85">
        <v>0</v>
      </c>
      <c r="HC85">
        <f t="shared" si="78"/>
        <v>0</v>
      </c>
      <c r="HE85" t="s">
        <v>3</v>
      </c>
      <c r="HF85" t="s">
        <v>3</v>
      </c>
      <c r="HM85" t="s">
        <v>3</v>
      </c>
      <c r="HN85" t="s">
        <v>168</v>
      </c>
      <c r="HO85" t="s">
        <v>169</v>
      </c>
      <c r="HP85" t="s">
        <v>39</v>
      </c>
      <c r="HQ85" t="s">
        <v>39</v>
      </c>
      <c r="HS85">
        <v>0</v>
      </c>
      <c r="IK85">
        <v>0</v>
      </c>
    </row>
    <row r="86" spans="1:245" x14ac:dyDescent="0.2">
      <c r="A86">
        <v>17</v>
      </c>
      <c r="B86">
        <v>1</v>
      </c>
      <c r="C86">
        <f>ROW(SmtRes!A59)</f>
        <v>59</v>
      </c>
      <c r="D86">
        <f>ROW(EtalonRes!A62)</f>
        <v>62</v>
      </c>
      <c r="E86" t="s">
        <v>196</v>
      </c>
      <c r="F86" t="s">
        <v>197</v>
      </c>
      <c r="G86" t="s">
        <v>198</v>
      </c>
      <c r="H86" t="s">
        <v>22</v>
      </c>
      <c r="I86">
        <v>8.0000000000000002E-3</v>
      </c>
      <c r="J86">
        <v>0</v>
      </c>
      <c r="K86">
        <v>8.0000000000000002E-3</v>
      </c>
      <c r="O86">
        <f t="shared" si="58"/>
        <v>139.03</v>
      </c>
      <c r="P86">
        <f>SUMIF(SmtRes!AQ56:'SmtRes'!AQ59,"=1",SmtRes!DF56:'SmtRes'!DF59)</f>
        <v>6.51</v>
      </c>
      <c r="Q86">
        <f>SUMIF(SmtRes!AQ56:'SmtRes'!AQ59,"=1",SmtRes!DG56:'SmtRes'!DG59)</f>
        <v>0</v>
      </c>
      <c r="R86">
        <f>SUMIF(SmtRes!AQ56:'SmtRes'!AQ59,"=1",SmtRes!DH56:'SmtRes'!DH59)</f>
        <v>0</v>
      </c>
      <c r="S86">
        <f>SUMIF(SmtRes!AQ56:'SmtRes'!AQ59,"=1",SmtRes!DI56:'SmtRes'!DI59)</f>
        <v>132.52000000000001</v>
      </c>
      <c r="T86">
        <f t="shared" si="59"/>
        <v>0</v>
      </c>
      <c r="U86">
        <f>SUMIF(SmtRes!AQ56:'SmtRes'!AQ59,"=1",SmtRes!CV56:'SmtRes'!CV59)</f>
        <v>0.20666880000000001</v>
      </c>
      <c r="V86">
        <f>SUMIF(SmtRes!AQ56:'SmtRes'!AQ59,"=1",SmtRes!CW56:'SmtRes'!CW59)</f>
        <v>0</v>
      </c>
      <c r="W86">
        <f t="shared" si="60"/>
        <v>0</v>
      </c>
      <c r="X86">
        <f t="shared" si="61"/>
        <v>133.58000000000001</v>
      </c>
      <c r="Y86">
        <f t="shared" si="62"/>
        <v>73.22</v>
      </c>
      <c r="AA86">
        <v>104121951</v>
      </c>
      <c r="AB86">
        <f t="shared" si="63"/>
        <v>17207.002272000002</v>
      </c>
      <c r="AC86">
        <f>ROUND((SUM(SmtRes!BQ56:'SmtRes'!BQ59)),6)</f>
        <v>641.98127999999997</v>
      </c>
      <c r="AD86">
        <f>ROUND((((0)-(0))+AE86),6)</f>
        <v>0</v>
      </c>
      <c r="AE86">
        <f>ROUND((0),6)</f>
        <v>0</v>
      </c>
      <c r="AF86">
        <f>ROUND((SUM(SmtRes!BT56:'SmtRes'!BT59)),6)</f>
        <v>16565.020992000002</v>
      </c>
      <c r="AG86">
        <f t="shared" si="64"/>
        <v>0</v>
      </c>
      <c r="AH86">
        <f>(SUM(SmtRes!BU56:'SmtRes'!BU59))</f>
        <v>25.833600000000001</v>
      </c>
      <c r="AI86">
        <f>(0)</f>
        <v>0</v>
      </c>
      <c r="AJ86">
        <f t="shared" si="65"/>
        <v>0</v>
      </c>
      <c r="AK86">
        <v>11311.882080000001</v>
      </c>
      <c r="AL86">
        <v>641.98127999999997</v>
      </c>
      <c r="AM86">
        <v>0</v>
      </c>
      <c r="AN86">
        <v>0</v>
      </c>
      <c r="AO86">
        <v>10669.900800000001</v>
      </c>
      <c r="AP86">
        <v>0</v>
      </c>
      <c r="AQ86">
        <v>16.64</v>
      </c>
      <c r="AR86">
        <v>0</v>
      </c>
      <c r="AS86">
        <v>0</v>
      </c>
      <c r="AT86">
        <v>100.8</v>
      </c>
      <c r="AU86">
        <v>55.25</v>
      </c>
      <c r="AV86">
        <v>1</v>
      </c>
      <c r="AW86">
        <v>1</v>
      </c>
      <c r="AZ86">
        <v>1</v>
      </c>
      <c r="BA86">
        <v>1</v>
      </c>
      <c r="BB86">
        <v>1</v>
      </c>
      <c r="BC86">
        <v>1</v>
      </c>
      <c r="BD86" t="s">
        <v>3</v>
      </c>
      <c r="BE86" t="s">
        <v>3</v>
      </c>
      <c r="BF86" t="s">
        <v>3</v>
      </c>
      <c r="BG86" t="s">
        <v>3</v>
      </c>
      <c r="BH86">
        <v>0</v>
      </c>
      <c r="BI86">
        <v>1</v>
      </c>
      <c r="BJ86" t="s">
        <v>199</v>
      </c>
      <c r="BM86">
        <v>11001</v>
      </c>
      <c r="BN86">
        <v>0</v>
      </c>
      <c r="BO86" t="s">
        <v>3</v>
      </c>
      <c r="BP86">
        <v>0</v>
      </c>
      <c r="BQ86">
        <v>2</v>
      </c>
      <c r="BR86">
        <v>0</v>
      </c>
      <c r="BS86">
        <v>1</v>
      </c>
      <c r="BT86">
        <v>1</v>
      </c>
      <c r="BU86">
        <v>1</v>
      </c>
      <c r="BV86">
        <v>1</v>
      </c>
      <c r="BW86">
        <v>1</v>
      </c>
      <c r="BX86">
        <v>1</v>
      </c>
      <c r="BY86" t="s">
        <v>3</v>
      </c>
      <c r="BZ86">
        <v>112</v>
      </c>
      <c r="CA86">
        <v>65</v>
      </c>
      <c r="CB86" t="s">
        <v>3</v>
      </c>
      <c r="CE86">
        <v>0</v>
      </c>
      <c r="CF86">
        <v>0</v>
      </c>
      <c r="CG86">
        <v>0</v>
      </c>
      <c r="CM86">
        <v>0</v>
      </c>
      <c r="CN86" t="s">
        <v>811</v>
      </c>
      <c r="CO86">
        <v>0</v>
      </c>
      <c r="CP86">
        <f t="shared" si="66"/>
        <v>139.03</v>
      </c>
      <c r="CQ86">
        <f>SUMIF(SmtRes!AQ56:'SmtRes'!AQ59,"=1",SmtRes!AA56:'SmtRes'!AA59)</f>
        <v>121.41</v>
      </c>
      <c r="CR86">
        <f>SUMIF(SmtRes!AQ56:'SmtRes'!AQ59,"=1",SmtRes!AB56:'SmtRes'!AB59)</f>
        <v>0</v>
      </c>
      <c r="CS86">
        <f>SUMIF(SmtRes!AQ56:'SmtRes'!AQ59,"=1",SmtRes!AC56:'SmtRes'!AC59)</f>
        <v>0</v>
      </c>
      <c r="CT86">
        <f>SUMIF(SmtRes!AQ56:'SmtRes'!AQ59,"=1",SmtRes!AD56:'SmtRes'!AD59)</f>
        <v>641.22</v>
      </c>
      <c r="CU86">
        <f t="shared" si="67"/>
        <v>0</v>
      </c>
      <c r="CV86">
        <f>SUMIF(SmtRes!AQ56:'SmtRes'!AQ59,"=1",SmtRes!BU56:'SmtRes'!BU59)</f>
        <v>25.833600000000001</v>
      </c>
      <c r="CW86">
        <f>SUMIF(SmtRes!AQ56:'SmtRes'!AQ59,"=1",SmtRes!BV56:'SmtRes'!BV59)</f>
        <v>0</v>
      </c>
      <c r="CX86">
        <f t="shared" si="68"/>
        <v>0</v>
      </c>
      <c r="CY86">
        <f t="shared" si="69"/>
        <v>133.58016000000001</v>
      </c>
      <c r="CZ86">
        <f t="shared" si="70"/>
        <v>73.217300000000009</v>
      </c>
      <c r="DB86">
        <v>17</v>
      </c>
      <c r="DC86" t="s">
        <v>3</v>
      </c>
      <c r="DD86" t="s">
        <v>3</v>
      </c>
      <c r="DE86" t="s">
        <v>162</v>
      </c>
      <c r="DF86" t="s">
        <v>162</v>
      </c>
      <c r="DG86" t="s">
        <v>163</v>
      </c>
      <c r="DH86" t="s">
        <v>3</v>
      </c>
      <c r="DI86" t="s">
        <v>163</v>
      </c>
      <c r="DJ86" t="s">
        <v>162</v>
      </c>
      <c r="DK86" t="s">
        <v>3</v>
      </c>
      <c r="DL86" t="s">
        <v>164</v>
      </c>
      <c r="DM86" t="s">
        <v>165</v>
      </c>
      <c r="DN86">
        <v>0</v>
      </c>
      <c r="DO86">
        <v>0</v>
      </c>
      <c r="DP86">
        <v>1</v>
      </c>
      <c r="DQ86">
        <v>1</v>
      </c>
      <c r="DU86">
        <v>1003</v>
      </c>
      <c r="DV86" t="s">
        <v>22</v>
      </c>
      <c r="DW86" t="s">
        <v>22</v>
      </c>
      <c r="DX86">
        <v>100</v>
      </c>
      <c r="DZ86" t="s">
        <v>3</v>
      </c>
      <c r="EA86" t="s">
        <v>3</v>
      </c>
      <c r="EB86" t="s">
        <v>3</v>
      </c>
      <c r="EC86" t="s">
        <v>3</v>
      </c>
      <c r="EE86">
        <v>101027111</v>
      </c>
      <c r="EF86">
        <v>2</v>
      </c>
      <c r="EG86" t="s">
        <v>26</v>
      </c>
      <c r="EH86">
        <v>11</v>
      </c>
      <c r="EI86" t="s">
        <v>39</v>
      </c>
      <c r="EJ86">
        <v>1</v>
      </c>
      <c r="EK86">
        <v>11001</v>
      </c>
      <c r="EL86" t="s">
        <v>39</v>
      </c>
      <c r="EM86" t="s">
        <v>166</v>
      </c>
      <c r="EO86" t="s">
        <v>167</v>
      </c>
      <c r="EQ86">
        <v>0</v>
      </c>
      <c r="ER86">
        <v>0</v>
      </c>
      <c r="ES86">
        <v>0</v>
      </c>
      <c r="ET86">
        <v>0</v>
      </c>
      <c r="EU86">
        <v>0</v>
      </c>
      <c r="EV86">
        <v>0</v>
      </c>
      <c r="EW86">
        <v>16.64</v>
      </c>
      <c r="EX86">
        <v>0</v>
      </c>
      <c r="EY86">
        <v>0</v>
      </c>
      <c r="FQ86">
        <v>0</v>
      </c>
      <c r="FR86">
        <v>0</v>
      </c>
      <c r="FS86">
        <v>0</v>
      </c>
      <c r="FX86">
        <v>100.8</v>
      </c>
      <c r="FY86">
        <v>55.25</v>
      </c>
      <c r="GA86" t="s">
        <v>3</v>
      </c>
      <c r="GD86">
        <v>1</v>
      </c>
      <c r="GF86">
        <v>-692492333</v>
      </c>
      <c r="GG86">
        <v>2</v>
      </c>
      <c r="GH86">
        <v>1</v>
      </c>
      <c r="GI86">
        <v>-2</v>
      </c>
      <c r="GJ86">
        <v>0</v>
      </c>
      <c r="GK86">
        <v>0</v>
      </c>
      <c r="GL86">
        <f t="shared" si="71"/>
        <v>0</v>
      </c>
      <c r="GM86">
        <f t="shared" si="72"/>
        <v>345.83</v>
      </c>
      <c r="GN86">
        <f t="shared" si="73"/>
        <v>345.83</v>
      </c>
      <c r="GO86">
        <f t="shared" si="74"/>
        <v>0</v>
      </c>
      <c r="GP86">
        <f t="shared" si="75"/>
        <v>0</v>
      </c>
      <c r="GR86">
        <v>0</v>
      </c>
      <c r="GS86">
        <v>0</v>
      </c>
      <c r="GT86">
        <v>0</v>
      </c>
      <c r="GU86" t="s">
        <v>3</v>
      </c>
      <c r="GV86">
        <f t="shared" si="76"/>
        <v>0</v>
      </c>
      <c r="GW86">
        <v>1</v>
      </c>
      <c r="GX86">
        <f t="shared" si="77"/>
        <v>0</v>
      </c>
      <c r="HA86">
        <v>0</v>
      </c>
      <c r="HB86">
        <v>0</v>
      </c>
      <c r="HC86">
        <f t="shared" si="78"/>
        <v>0</v>
      </c>
      <c r="HE86" t="s">
        <v>3</v>
      </c>
      <c r="HF86" t="s">
        <v>3</v>
      </c>
      <c r="HM86" t="s">
        <v>3</v>
      </c>
      <c r="HN86" t="s">
        <v>168</v>
      </c>
      <c r="HO86" t="s">
        <v>169</v>
      </c>
      <c r="HP86" t="s">
        <v>39</v>
      </c>
      <c r="HQ86" t="s">
        <v>39</v>
      </c>
      <c r="HS86">
        <v>0</v>
      </c>
      <c r="IK86">
        <v>0</v>
      </c>
    </row>
    <row r="87" spans="1:245" x14ac:dyDescent="0.2">
      <c r="A87">
        <v>18</v>
      </c>
      <c r="B87">
        <v>1</v>
      </c>
      <c r="C87">
        <v>59</v>
      </c>
      <c r="E87" t="s">
        <v>200</v>
      </c>
      <c r="F87" t="s">
        <v>201</v>
      </c>
      <c r="G87" t="s">
        <v>202</v>
      </c>
      <c r="H87" t="s">
        <v>203</v>
      </c>
      <c r="I87">
        <f>I86*J87</f>
        <v>1</v>
      </c>
      <c r="J87">
        <v>125</v>
      </c>
      <c r="K87">
        <v>125</v>
      </c>
      <c r="O87">
        <f t="shared" si="58"/>
        <v>122.57</v>
      </c>
      <c r="P87">
        <f>ROUND(CQ87*I87,2)</f>
        <v>122.57</v>
      </c>
      <c r="Q87">
        <f>ROUND(CR87*I87,2)</f>
        <v>0</v>
      </c>
      <c r="R87">
        <f>ROUND(CS87*I87,2)</f>
        <v>0</v>
      </c>
      <c r="S87">
        <f>ROUND(CT87*I87,2)</f>
        <v>0</v>
      </c>
      <c r="T87">
        <f t="shared" si="59"/>
        <v>0</v>
      </c>
      <c r="U87">
        <f>ROUND(CV87*I87,7)</f>
        <v>0</v>
      </c>
      <c r="V87">
        <f>ROUND(CW87*I87,7)</f>
        <v>0</v>
      </c>
      <c r="W87">
        <f t="shared" si="60"/>
        <v>0</v>
      </c>
      <c r="X87">
        <f t="shared" si="61"/>
        <v>0</v>
      </c>
      <c r="Y87">
        <f t="shared" si="62"/>
        <v>0</v>
      </c>
      <c r="AA87">
        <v>104121951</v>
      </c>
      <c r="AB87">
        <f t="shared" si="63"/>
        <v>111.43</v>
      </c>
      <c r="AC87">
        <f>ROUND((ES87),6)</f>
        <v>111.43</v>
      </c>
      <c r="AD87">
        <f>ROUND((((ET87)-(EU87))+AE87),6)</f>
        <v>0</v>
      </c>
      <c r="AE87">
        <f>ROUND((EU87),6)</f>
        <v>0</v>
      </c>
      <c r="AF87">
        <f>ROUND((EV87),6)</f>
        <v>0</v>
      </c>
      <c r="AG87">
        <f t="shared" si="64"/>
        <v>0</v>
      </c>
      <c r="AH87">
        <f>(EW87)</f>
        <v>0</v>
      </c>
      <c r="AI87">
        <f>(EX87)</f>
        <v>0</v>
      </c>
      <c r="AJ87">
        <f t="shared" si="65"/>
        <v>0</v>
      </c>
      <c r="AK87">
        <v>111.43</v>
      </c>
      <c r="AL87">
        <v>111.43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112</v>
      </c>
      <c r="AU87">
        <v>65</v>
      </c>
      <c r="AV87">
        <v>1</v>
      </c>
      <c r="AW87">
        <v>1</v>
      </c>
      <c r="AZ87">
        <v>1</v>
      </c>
      <c r="BA87">
        <v>1</v>
      </c>
      <c r="BB87">
        <v>1</v>
      </c>
      <c r="BC87">
        <v>1.1000000000000001</v>
      </c>
      <c r="BD87" t="s">
        <v>3</v>
      </c>
      <c r="BE87" t="s">
        <v>3</v>
      </c>
      <c r="BF87" t="s">
        <v>3</v>
      </c>
      <c r="BG87" t="s">
        <v>3</v>
      </c>
      <c r="BH87">
        <v>3</v>
      </c>
      <c r="BI87">
        <v>1</v>
      </c>
      <c r="BJ87" t="s">
        <v>204</v>
      </c>
      <c r="BM87">
        <v>11001</v>
      </c>
      <c r="BN87">
        <v>0</v>
      </c>
      <c r="BO87" t="s">
        <v>201</v>
      </c>
      <c r="BP87">
        <v>1</v>
      </c>
      <c r="BQ87">
        <v>2</v>
      </c>
      <c r="BR87">
        <v>0</v>
      </c>
      <c r="BS87">
        <v>1</v>
      </c>
      <c r="BT87">
        <v>1</v>
      </c>
      <c r="BU87">
        <v>1</v>
      </c>
      <c r="BV87">
        <v>1</v>
      </c>
      <c r="BW87">
        <v>1</v>
      </c>
      <c r="BX87">
        <v>1</v>
      </c>
      <c r="BY87" t="s">
        <v>3</v>
      </c>
      <c r="BZ87">
        <v>112</v>
      </c>
      <c r="CA87">
        <v>65</v>
      </c>
      <c r="CB87" t="s">
        <v>3</v>
      </c>
      <c r="CE87">
        <v>0</v>
      </c>
      <c r="CF87">
        <v>0</v>
      </c>
      <c r="CG87">
        <v>0</v>
      </c>
      <c r="CM87">
        <v>0</v>
      </c>
      <c r="CN87" t="s">
        <v>3</v>
      </c>
      <c r="CO87">
        <v>0</v>
      </c>
      <c r="CP87">
        <f t="shared" si="66"/>
        <v>122.57</v>
      </c>
      <c r="CQ87">
        <f>ROUND(AL87*BC87,2)</f>
        <v>122.57</v>
      </c>
      <c r="CR87">
        <f>ROUND(AM87*BB87,2)</f>
        <v>0</v>
      </c>
      <c r="CS87">
        <f>ROUND(AN87*BS87,2)</f>
        <v>0</v>
      </c>
      <c r="CT87">
        <f>ROUND(AO87*BA87,2)</f>
        <v>0</v>
      </c>
      <c r="CU87">
        <f t="shared" si="67"/>
        <v>0</v>
      </c>
      <c r="CV87">
        <f>AH87</f>
        <v>0</v>
      </c>
      <c r="CW87">
        <f>AI87</f>
        <v>0</v>
      </c>
      <c r="CX87">
        <f t="shared" si="68"/>
        <v>0</v>
      </c>
      <c r="CY87">
        <f t="shared" si="69"/>
        <v>0</v>
      </c>
      <c r="CZ87">
        <f t="shared" si="70"/>
        <v>0</v>
      </c>
      <c r="DC87" t="s">
        <v>3</v>
      </c>
      <c r="DD87" t="s">
        <v>3</v>
      </c>
      <c r="DE87" t="s">
        <v>3</v>
      </c>
      <c r="DF87" t="s">
        <v>3</v>
      </c>
      <c r="DG87" t="s">
        <v>3</v>
      </c>
      <c r="DH87" t="s">
        <v>3</v>
      </c>
      <c r="DI87" t="s">
        <v>3</v>
      </c>
      <c r="DJ87" t="s">
        <v>3</v>
      </c>
      <c r="DK87" t="s">
        <v>3</v>
      </c>
      <c r="DL87" t="s">
        <v>3</v>
      </c>
      <c r="DM87" t="s">
        <v>3</v>
      </c>
      <c r="DN87">
        <v>0</v>
      </c>
      <c r="DO87">
        <v>0</v>
      </c>
      <c r="DP87">
        <v>1</v>
      </c>
      <c r="DQ87">
        <v>1</v>
      </c>
      <c r="DU87">
        <v>1013</v>
      </c>
      <c r="DV87" t="s">
        <v>203</v>
      </c>
      <c r="DW87" t="s">
        <v>203</v>
      </c>
      <c r="DX87">
        <v>1</v>
      </c>
      <c r="DZ87" t="s">
        <v>3</v>
      </c>
      <c r="EA87" t="s">
        <v>3</v>
      </c>
      <c r="EB87" t="s">
        <v>3</v>
      </c>
      <c r="EC87" t="s">
        <v>3</v>
      </c>
      <c r="EE87">
        <v>101027111</v>
      </c>
      <c r="EF87">
        <v>2</v>
      </c>
      <c r="EG87" t="s">
        <v>26</v>
      </c>
      <c r="EH87">
        <v>11</v>
      </c>
      <c r="EI87" t="s">
        <v>39</v>
      </c>
      <c r="EJ87">
        <v>1</v>
      </c>
      <c r="EK87">
        <v>11001</v>
      </c>
      <c r="EL87" t="s">
        <v>39</v>
      </c>
      <c r="EM87" t="s">
        <v>166</v>
      </c>
      <c r="EO87" t="s">
        <v>3</v>
      </c>
      <c r="EQ87">
        <v>0</v>
      </c>
      <c r="ER87">
        <v>111.43</v>
      </c>
      <c r="ES87">
        <v>111.43</v>
      </c>
      <c r="ET87">
        <v>0</v>
      </c>
      <c r="EU87">
        <v>0</v>
      </c>
      <c r="EV87">
        <v>0</v>
      </c>
      <c r="EW87">
        <v>0</v>
      </c>
      <c r="EX87">
        <v>0</v>
      </c>
      <c r="FQ87">
        <v>0</v>
      </c>
      <c r="FR87">
        <v>0</v>
      </c>
      <c r="FS87">
        <v>0</v>
      </c>
      <c r="FX87">
        <v>112</v>
      </c>
      <c r="FY87">
        <v>65</v>
      </c>
      <c r="GA87" t="s">
        <v>3</v>
      </c>
      <c r="GD87">
        <v>1</v>
      </c>
      <c r="GF87">
        <v>-1236416310</v>
      </c>
      <c r="GG87">
        <v>2</v>
      </c>
      <c r="GH87">
        <v>1</v>
      </c>
      <c r="GI87">
        <v>2</v>
      </c>
      <c r="GJ87">
        <v>0</v>
      </c>
      <c r="GK87">
        <v>0</v>
      </c>
      <c r="GL87">
        <f t="shared" si="71"/>
        <v>0</v>
      </c>
      <c r="GM87">
        <f t="shared" si="72"/>
        <v>122.57</v>
      </c>
      <c r="GN87">
        <f t="shared" si="73"/>
        <v>122.57</v>
      </c>
      <c r="GO87">
        <f t="shared" si="74"/>
        <v>0</v>
      </c>
      <c r="GP87">
        <f t="shared" si="75"/>
        <v>0</v>
      </c>
      <c r="GR87">
        <v>0</v>
      </c>
      <c r="GS87">
        <v>3</v>
      </c>
      <c r="GT87">
        <v>0</v>
      </c>
      <c r="GU87" t="s">
        <v>3</v>
      </c>
      <c r="GV87">
        <f t="shared" si="76"/>
        <v>0</v>
      </c>
      <c r="GW87">
        <v>1</v>
      </c>
      <c r="GX87">
        <f t="shared" si="77"/>
        <v>0</v>
      </c>
      <c r="HA87">
        <v>0</v>
      </c>
      <c r="HB87">
        <v>0</v>
      </c>
      <c r="HC87">
        <f t="shared" si="78"/>
        <v>0</v>
      </c>
      <c r="HE87" t="s">
        <v>3</v>
      </c>
      <c r="HF87" t="s">
        <v>3</v>
      </c>
      <c r="HM87" t="s">
        <v>3</v>
      </c>
      <c r="HN87" t="s">
        <v>168</v>
      </c>
      <c r="HO87" t="s">
        <v>169</v>
      </c>
      <c r="HP87" t="s">
        <v>39</v>
      </c>
      <c r="HQ87" t="s">
        <v>39</v>
      </c>
      <c r="HS87">
        <v>0</v>
      </c>
      <c r="IK87">
        <v>0</v>
      </c>
    </row>
    <row r="88" spans="1:245" x14ac:dyDescent="0.2">
      <c r="A88">
        <v>17</v>
      </c>
      <c r="B88">
        <v>1</v>
      </c>
      <c r="C88">
        <f>ROW(SmtRes!A65)</f>
        <v>65</v>
      </c>
      <c r="D88">
        <f>ROW(EtalonRes!A68)</f>
        <v>68</v>
      </c>
      <c r="E88" t="s">
        <v>205</v>
      </c>
      <c r="F88" t="s">
        <v>206</v>
      </c>
      <c r="G88" t="s">
        <v>207</v>
      </c>
      <c r="H88" t="s">
        <v>35</v>
      </c>
      <c r="I88">
        <v>0.15390000000000001</v>
      </c>
      <c r="J88">
        <v>0</v>
      </c>
      <c r="K88">
        <v>0.15390000000000001</v>
      </c>
      <c r="O88">
        <f t="shared" si="58"/>
        <v>19045.28</v>
      </c>
      <c r="P88">
        <f>SUMIF(SmtRes!AQ60:'SmtRes'!AQ65,"=1",SmtRes!DF60:'SmtRes'!DF65)</f>
        <v>2.9</v>
      </c>
      <c r="Q88">
        <f>SUMIF(SmtRes!AQ60:'SmtRes'!AQ65,"=1",SmtRes!DG60:'SmtRes'!DG65)</f>
        <v>776.5</v>
      </c>
      <c r="R88">
        <f>SUMIF(SmtRes!AQ60:'SmtRes'!AQ65,"=1",SmtRes!DH60:'SmtRes'!DH65)</f>
        <v>985.41000000000008</v>
      </c>
      <c r="S88">
        <f>SUMIF(SmtRes!AQ60:'SmtRes'!AQ65,"=1",SmtRes!DI60:'SmtRes'!DI65)</f>
        <v>17280.47</v>
      </c>
      <c r="T88">
        <f t="shared" si="59"/>
        <v>0</v>
      </c>
      <c r="U88">
        <f>SUMIF(SmtRes!AQ60:'SmtRes'!AQ65,"=1",SmtRes!CV60:'SmtRes'!CV65)</f>
        <v>24.480742200000002</v>
      </c>
      <c r="V88">
        <f>SUMIF(SmtRes!AQ60:'SmtRes'!AQ65,"=1",SmtRes!CW60:'SmtRes'!CW65)</f>
        <v>1.3868313999999999</v>
      </c>
      <c r="W88">
        <f t="shared" si="60"/>
        <v>0</v>
      </c>
      <c r="X88">
        <f t="shared" si="61"/>
        <v>16439.29</v>
      </c>
      <c r="Y88">
        <f t="shared" si="62"/>
        <v>7607.74</v>
      </c>
      <c r="AA88">
        <v>104121951</v>
      </c>
      <c r="AB88">
        <f t="shared" si="63"/>
        <v>117322.28405</v>
      </c>
      <c r="AC88">
        <f>ROUND((SUM(SmtRes!BQ60:'SmtRes'!BQ65)),6)</f>
        <v>18.86196</v>
      </c>
      <c r="AD88">
        <f>ROUND((((SUM(SmtRes!BR60:'SmtRes'!BR65))-(SUM(SmtRes!BS60:'SmtRes'!BS65)))+AE88),6)</f>
        <v>5019.6904880000002</v>
      </c>
      <c r="AE88">
        <f>ROUND((SUM(SmtRes!BS60:'SmtRes'!BS65)),6)</f>
        <v>6402.9085880000002</v>
      </c>
      <c r="AF88">
        <f>ROUND((SUM(SmtRes!BT60:'SmtRes'!BT65)),6)</f>
        <v>112283.731602</v>
      </c>
      <c r="AG88">
        <f t="shared" si="64"/>
        <v>0</v>
      </c>
      <c r="AH88">
        <f>(SUM(SmtRes!BU60:'SmtRes'!BU65))</f>
        <v>159.06914999999998</v>
      </c>
      <c r="AI88">
        <f>(SUM(SmtRes!BV60:'SmtRes'!BV65))</f>
        <v>9.0112500000000004</v>
      </c>
      <c r="AJ88">
        <f t="shared" si="65"/>
        <v>0</v>
      </c>
      <c r="AK88">
        <v>79112.274359999996</v>
      </c>
      <c r="AL88">
        <v>18.86196</v>
      </c>
      <c r="AM88">
        <v>2974.6313999999998</v>
      </c>
      <c r="AN88">
        <v>3794.3162000000002</v>
      </c>
      <c r="AO88">
        <v>72324.464800000002</v>
      </c>
      <c r="AP88">
        <v>0</v>
      </c>
      <c r="AQ88">
        <v>102.46</v>
      </c>
      <c r="AR88">
        <v>5.34</v>
      </c>
      <c r="AS88">
        <v>0</v>
      </c>
      <c r="AT88">
        <v>90</v>
      </c>
      <c r="AU88">
        <v>41.65</v>
      </c>
      <c r="AV88">
        <v>1</v>
      </c>
      <c r="AW88">
        <v>1</v>
      </c>
      <c r="AZ88">
        <v>1</v>
      </c>
      <c r="BA88">
        <v>1</v>
      </c>
      <c r="BB88">
        <v>1</v>
      </c>
      <c r="BC88">
        <v>1</v>
      </c>
      <c r="BD88" t="s">
        <v>3</v>
      </c>
      <c r="BE88" t="s">
        <v>3</v>
      </c>
      <c r="BF88" t="s">
        <v>3</v>
      </c>
      <c r="BG88" t="s">
        <v>3</v>
      </c>
      <c r="BH88">
        <v>0</v>
      </c>
      <c r="BI88">
        <v>1</v>
      </c>
      <c r="BJ88" t="s">
        <v>208</v>
      </c>
      <c r="BM88">
        <v>15001</v>
      </c>
      <c r="BN88">
        <v>0</v>
      </c>
      <c r="BO88" t="s">
        <v>3</v>
      </c>
      <c r="BP88">
        <v>0</v>
      </c>
      <c r="BQ88">
        <v>2</v>
      </c>
      <c r="BR88">
        <v>0</v>
      </c>
      <c r="BS88">
        <v>1</v>
      </c>
      <c r="BT88">
        <v>1</v>
      </c>
      <c r="BU88">
        <v>1</v>
      </c>
      <c r="BV88">
        <v>1</v>
      </c>
      <c r="BW88">
        <v>1</v>
      </c>
      <c r="BX88">
        <v>1</v>
      </c>
      <c r="BY88" t="s">
        <v>3</v>
      </c>
      <c r="BZ88">
        <v>100</v>
      </c>
      <c r="CA88">
        <v>49</v>
      </c>
      <c r="CB88" t="s">
        <v>3</v>
      </c>
      <c r="CE88">
        <v>0</v>
      </c>
      <c r="CF88">
        <v>0</v>
      </c>
      <c r="CG88">
        <v>0</v>
      </c>
      <c r="CM88">
        <v>0</v>
      </c>
      <c r="CN88" t="s">
        <v>811</v>
      </c>
      <c r="CO88">
        <v>0</v>
      </c>
      <c r="CP88">
        <f t="shared" si="66"/>
        <v>19045.280000000002</v>
      </c>
      <c r="CQ88">
        <f>SUMIF(SmtRes!AQ60:'SmtRes'!AQ65,"=1",SmtRes!AA60:'SmtRes'!AA65)</f>
        <v>6.78</v>
      </c>
      <c r="CR88">
        <f>SUMIF(SmtRes!AQ60:'SmtRes'!AQ65,"=1",SmtRes!AB60:'SmtRes'!AB65)</f>
        <v>700.76</v>
      </c>
      <c r="CS88">
        <f>SUMIF(SmtRes!AQ60:'SmtRes'!AQ65,"=1",SmtRes!AC60:'SmtRes'!AC65)</f>
        <v>1363.27</v>
      </c>
      <c r="CT88">
        <f>SUMIF(SmtRes!AQ60:'SmtRes'!AQ65,"=1",SmtRes!AD60:'SmtRes'!AD65)</f>
        <v>705.88</v>
      </c>
      <c r="CU88">
        <f t="shared" si="67"/>
        <v>0</v>
      </c>
      <c r="CV88">
        <f>SUMIF(SmtRes!AQ60:'SmtRes'!AQ65,"=1",SmtRes!BU60:'SmtRes'!BU65)</f>
        <v>159.06914999999998</v>
      </c>
      <c r="CW88">
        <f>SUMIF(SmtRes!AQ60:'SmtRes'!AQ65,"=1",SmtRes!BV60:'SmtRes'!BV65)</f>
        <v>9.0112500000000004</v>
      </c>
      <c r="CX88">
        <f t="shared" si="68"/>
        <v>0</v>
      </c>
      <c r="CY88">
        <f t="shared" si="69"/>
        <v>16439.292000000001</v>
      </c>
      <c r="CZ88">
        <f t="shared" si="70"/>
        <v>7607.73902</v>
      </c>
      <c r="DB88">
        <v>19</v>
      </c>
      <c r="DC88" t="s">
        <v>3</v>
      </c>
      <c r="DD88" t="s">
        <v>3</v>
      </c>
      <c r="DE88" t="s">
        <v>162</v>
      </c>
      <c r="DF88" t="s">
        <v>162</v>
      </c>
      <c r="DG88" t="s">
        <v>163</v>
      </c>
      <c r="DH88" t="s">
        <v>3</v>
      </c>
      <c r="DI88" t="s">
        <v>163</v>
      </c>
      <c r="DJ88" t="s">
        <v>162</v>
      </c>
      <c r="DK88" t="s">
        <v>3</v>
      </c>
      <c r="DL88" t="s">
        <v>164</v>
      </c>
      <c r="DM88" t="s">
        <v>165</v>
      </c>
      <c r="DN88">
        <v>0</v>
      </c>
      <c r="DO88">
        <v>0</v>
      </c>
      <c r="DP88">
        <v>1</v>
      </c>
      <c r="DQ88">
        <v>1</v>
      </c>
      <c r="DU88">
        <v>1005</v>
      </c>
      <c r="DV88" t="s">
        <v>35</v>
      </c>
      <c r="DW88" t="s">
        <v>35</v>
      </c>
      <c r="DX88">
        <v>100</v>
      </c>
      <c r="DZ88" t="s">
        <v>3</v>
      </c>
      <c r="EA88" t="s">
        <v>3</v>
      </c>
      <c r="EB88" t="s">
        <v>3</v>
      </c>
      <c r="EC88" t="s">
        <v>3</v>
      </c>
      <c r="EE88">
        <v>101027136</v>
      </c>
      <c r="EF88">
        <v>2</v>
      </c>
      <c r="EG88" t="s">
        <v>26</v>
      </c>
      <c r="EH88">
        <v>15</v>
      </c>
      <c r="EI88" t="s">
        <v>209</v>
      </c>
      <c r="EJ88">
        <v>1</v>
      </c>
      <c r="EK88">
        <v>15001</v>
      </c>
      <c r="EL88" t="s">
        <v>209</v>
      </c>
      <c r="EM88" t="s">
        <v>210</v>
      </c>
      <c r="EO88" t="s">
        <v>167</v>
      </c>
      <c r="EQ88">
        <v>0</v>
      </c>
      <c r="ER88">
        <v>0</v>
      </c>
      <c r="ES88">
        <v>0</v>
      </c>
      <c r="ET88">
        <v>0</v>
      </c>
      <c r="EU88">
        <v>0</v>
      </c>
      <c r="EV88">
        <v>0</v>
      </c>
      <c r="EW88">
        <v>102.46</v>
      </c>
      <c r="EX88">
        <v>5.34</v>
      </c>
      <c r="EY88">
        <v>0</v>
      </c>
      <c r="FQ88">
        <v>0</v>
      </c>
      <c r="FR88">
        <v>0</v>
      </c>
      <c r="FS88">
        <v>0</v>
      </c>
      <c r="FX88">
        <v>90</v>
      </c>
      <c r="FY88">
        <v>41.65</v>
      </c>
      <c r="GA88" t="s">
        <v>3</v>
      </c>
      <c r="GD88">
        <v>1</v>
      </c>
      <c r="GF88">
        <v>526363578</v>
      </c>
      <c r="GG88">
        <v>2</v>
      </c>
      <c r="GH88">
        <v>1</v>
      </c>
      <c r="GI88">
        <v>-2</v>
      </c>
      <c r="GJ88">
        <v>0</v>
      </c>
      <c r="GK88">
        <v>0</v>
      </c>
      <c r="GL88">
        <f t="shared" si="71"/>
        <v>0</v>
      </c>
      <c r="GM88">
        <f t="shared" si="72"/>
        <v>43092.31</v>
      </c>
      <c r="GN88">
        <f t="shared" si="73"/>
        <v>43092.31</v>
      </c>
      <c r="GO88">
        <f t="shared" si="74"/>
        <v>0</v>
      </c>
      <c r="GP88">
        <f t="shared" si="75"/>
        <v>0</v>
      </c>
      <c r="GR88">
        <v>0</v>
      </c>
      <c r="GS88">
        <v>3</v>
      </c>
      <c r="GT88">
        <v>0</v>
      </c>
      <c r="GU88" t="s">
        <v>3</v>
      </c>
      <c r="GV88">
        <f t="shared" si="76"/>
        <v>0</v>
      </c>
      <c r="GW88">
        <v>1</v>
      </c>
      <c r="GX88">
        <f t="shared" si="77"/>
        <v>0</v>
      </c>
      <c r="HA88">
        <v>0</v>
      </c>
      <c r="HB88">
        <v>0</v>
      </c>
      <c r="HC88">
        <f t="shared" si="78"/>
        <v>0</v>
      </c>
      <c r="HE88" t="s">
        <v>3</v>
      </c>
      <c r="HF88" t="s">
        <v>3</v>
      </c>
      <c r="HM88" t="s">
        <v>3</v>
      </c>
      <c r="HN88" t="s">
        <v>211</v>
      </c>
      <c r="HO88" t="s">
        <v>212</v>
      </c>
      <c r="HP88" t="s">
        <v>209</v>
      </c>
      <c r="HQ88" t="s">
        <v>209</v>
      </c>
      <c r="HS88">
        <v>0</v>
      </c>
      <c r="IK88">
        <v>0</v>
      </c>
    </row>
    <row r="89" spans="1:245" x14ac:dyDescent="0.2">
      <c r="A89">
        <v>18</v>
      </c>
      <c r="B89">
        <v>1</v>
      </c>
      <c r="C89">
        <v>64</v>
      </c>
      <c r="E89" t="s">
        <v>213</v>
      </c>
      <c r="F89" t="s">
        <v>214</v>
      </c>
      <c r="G89" t="s">
        <v>215</v>
      </c>
      <c r="H89" t="s">
        <v>185</v>
      </c>
      <c r="I89">
        <f>I88*J89</f>
        <v>15.851699999999999</v>
      </c>
      <c r="J89">
        <v>102.99999999999999</v>
      </c>
      <c r="K89">
        <v>103</v>
      </c>
      <c r="O89">
        <f t="shared" si="58"/>
        <v>9397.84</v>
      </c>
      <c r="P89">
        <f>ROUND(CQ89*I89,2)</f>
        <v>9397.84</v>
      </c>
      <c r="Q89">
        <f>ROUND(CR89*I89,2)</f>
        <v>0</v>
      </c>
      <c r="R89">
        <f>ROUND(CS89*I89,2)</f>
        <v>0</v>
      </c>
      <c r="S89">
        <f>ROUND(CT89*I89,2)</f>
        <v>0</v>
      </c>
      <c r="T89">
        <f t="shared" si="59"/>
        <v>0</v>
      </c>
      <c r="U89">
        <f>ROUND(CV89*I89,7)</f>
        <v>0</v>
      </c>
      <c r="V89">
        <f>ROUND(CW89*I89,7)</f>
        <v>0</v>
      </c>
      <c r="W89">
        <f t="shared" si="60"/>
        <v>0</v>
      </c>
      <c r="X89">
        <f t="shared" si="61"/>
        <v>0</v>
      </c>
      <c r="Y89">
        <f t="shared" si="62"/>
        <v>0</v>
      </c>
      <c r="AA89">
        <v>104121951</v>
      </c>
      <c r="AB89">
        <f t="shared" si="63"/>
        <v>592.86</v>
      </c>
      <c r="AC89">
        <f>ROUND((ES89),6)</f>
        <v>592.86</v>
      </c>
      <c r="AD89">
        <f>ROUND((((ET89)-(EU89))+AE89),6)</f>
        <v>0</v>
      </c>
      <c r="AE89">
        <f>ROUND((EU89),6)</f>
        <v>0</v>
      </c>
      <c r="AF89">
        <f>ROUND((EV89),6)</f>
        <v>0</v>
      </c>
      <c r="AG89">
        <f t="shared" si="64"/>
        <v>0</v>
      </c>
      <c r="AH89">
        <f>(EW89)</f>
        <v>0</v>
      </c>
      <c r="AI89">
        <f>(EX89)</f>
        <v>0</v>
      </c>
      <c r="AJ89">
        <f t="shared" si="65"/>
        <v>0</v>
      </c>
      <c r="AK89">
        <v>592.86</v>
      </c>
      <c r="AL89">
        <v>592.86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100</v>
      </c>
      <c r="AU89">
        <v>49</v>
      </c>
      <c r="AV89">
        <v>1</v>
      </c>
      <c r="AW89">
        <v>1</v>
      </c>
      <c r="AZ89">
        <v>1</v>
      </c>
      <c r="BA89">
        <v>1</v>
      </c>
      <c r="BB89">
        <v>1</v>
      </c>
      <c r="BC89">
        <v>1</v>
      </c>
      <c r="BD89" t="s">
        <v>3</v>
      </c>
      <c r="BE89" t="s">
        <v>3</v>
      </c>
      <c r="BF89" t="s">
        <v>3</v>
      </c>
      <c r="BG89" t="s">
        <v>3</v>
      </c>
      <c r="BH89">
        <v>3</v>
      </c>
      <c r="BI89">
        <v>1</v>
      </c>
      <c r="BJ89" t="s">
        <v>216</v>
      </c>
      <c r="BM89">
        <v>15001</v>
      </c>
      <c r="BN89">
        <v>0</v>
      </c>
      <c r="BO89" t="s">
        <v>3</v>
      </c>
      <c r="BP89">
        <v>0</v>
      </c>
      <c r="BQ89">
        <v>2</v>
      </c>
      <c r="BR89">
        <v>0</v>
      </c>
      <c r="BS89">
        <v>1</v>
      </c>
      <c r="BT89">
        <v>1</v>
      </c>
      <c r="BU89">
        <v>1</v>
      </c>
      <c r="BV89">
        <v>1</v>
      </c>
      <c r="BW89">
        <v>1</v>
      </c>
      <c r="BX89">
        <v>1</v>
      </c>
      <c r="BY89" t="s">
        <v>3</v>
      </c>
      <c r="BZ89">
        <v>100</v>
      </c>
      <c r="CA89">
        <v>49</v>
      </c>
      <c r="CB89" t="s">
        <v>3</v>
      </c>
      <c r="CE89">
        <v>0</v>
      </c>
      <c r="CF89">
        <v>0</v>
      </c>
      <c r="CG89">
        <v>0</v>
      </c>
      <c r="CM89">
        <v>0</v>
      </c>
      <c r="CN89" t="s">
        <v>3</v>
      </c>
      <c r="CO89">
        <v>0</v>
      </c>
      <c r="CP89">
        <f t="shared" si="66"/>
        <v>9397.84</v>
      </c>
      <c r="CQ89">
        <f>ROUND(AL89*BC89,2)</f>
        <v>592.86</v>
      </c>
      <c r="CR89">
        <f>ROUND(AM89*BB89,2)</f>
        <v>0</v>
      </c>
      <c r="CS89">
        <f>ROUND(AN89*BS89,2)</f>
        <v>0</v>
      </c>
      <c r="CT89">
        <f>ROUND(AO89*BA89,2)</f>
        <v>0</v>
      </c>
      <c r="CU89">
        <f t="shared" si="67"/>
        <v>0</v>
      </c>
      <c r="CV89">
        <f>AH89</f>
        <v>0</v>
      </c>
      <c r="CW89">
        <f>AI89</f>
        <v>0</v>
      </c>
      <c r="CX89">
        <f t="shared" si="68"/>
        <v>0</v>
      </c>
      <c r="CY89">
        <f t="shared" si="69"/>
        <v>0</v>
      </c>
      <c r="CZ89">
        <f t="shared" si="70"/>
        <v>0</v>
      </c>
      <c r="DC89" t="s">
        <v>3</v>
      </c>
      <c r="DD89" t="s">
        <v>3</v>
      </c>
      <c r="DE89" t="s">
        <v>3</v>
      </c>
      <c r="DF89" t="s">
        <v>3</v>
      </c>
      <c r="DG89" t="s">
        <v>3</v>
      </c>
      <c r="DH89" t="s">
        <v>3</v>
      </c>
      <c r="DI89" t="s">
        <v>3</v>
      </c>
      <c r="DJ89" t="s">
        <v>3</v>
      </c>
      <c r="DK89" t="s">
        <v>3</v>
      </c>
      <c r="DL89" t="s">
        <v>3</v>
      </c>
      <c r="DM89" t="s">
        <v>3</v>
      </c>
      <c r="DN89">
        <v>0</v>
      </c>
      <c r="DO89">
        <v>0</v>
      </c>
      <c r="DP89">
        <v>1</v>
      </c>
      <c r="DQ89">
        <v>1</v>
      </c>
      <c r="DU89">
        <v>1005</v>
      </c>
      <c r="DV89" t="s">
        <v>185</v>
      </c>
      <c r="DW89" t="s">
        <v>185</v>
      </c>
      <c r="DX89">
        <v>1</v>
      </c>
      <c r="DZ89" t="s">
        <v>3</v>
      </c>
      <c r="EA89" t="s">
        <v>3</v>
      </c>
      <c r="EB89" t="s">
        <v>3</v>
      </c>
      <c r="EC89" t="s">
        <v>3</v>
      </c>
      <c r="EE89">
        <v>101027136</v>
      </c>
      <c r="EF89">
        <v>2</v>
      </c>
      <c r="EG89" t="s">
        <v>26</v>
      </c>
      <c r="EH89">
        <v>15</v>
      </c>
      <c r="EI89" t="s">
        <v>209</v>
      </c>
      <c r="EJ89">
        <v>1</v>
      </c>
      <c r="EK89">
        <v>15001</v>
      </c>
      <c r="EL89" t="s">
        <v>209</v>
      </c>
      <c r="EM89" t="s">
        <v>210</v>
      </c>
      <c r="EO89" t="s">
        <v>3</v>
      </c>
      <c r="EQ89">
        <v>0</v>
      </c>
      <c r="ER89">
        <v>592.86</v>
      </c>
      <c r="ES89">
        <v>592.86</v>
      </c>
      <c r="ET89">
        <v>0</v>
      </c>
      <c r="EU89">
        <v>0</v>
      </c>
      <c r="EV89">
        <v>0</v>
      </c>
      <c r="EW89">
        <v>0</v>
      </c>
      <c r="EX89">
        <v>0</v>
      </c>
      <c r="FQ89">
        <v>0</v>
      </c>
      <c r="FR89">
        <v>0</v>
      </c>
      <c r="FS89">
        <v>0</v>
      </c>
      <c r="FX89">
        <v>100</v>
      </c>
      <c r="FY89">
        <v>49</v>
      </c>
      <c r="GA89" t="s">
        <v>3</v>
      </c>
      <c r="GD89">
        <v>1</v>
      </c>
      <c r="GE89">
        <v>468.45</v>
      </c>
      <c r="GF89">
        <v>613636551</v>
      </c>
      <c r="GG89">
        <v>2</v>
      </c>
      <c r="GH89">
        <v>1</v>
      </c>
      <c r="GI89">
        <v>-2</v>
      </c>
      <c r="GJ89">
        <v>0</v>
      </c>
      <c r="GK89">
        <v>0</v>
      </c>
      <c r="GL89">
        <f t="shared" si="71"/>
        <v>0</v>
      </c>
      <c r="GM89">
        <f t="shared" si="72"/>
        <v>9397.84</v>
      </c>
      <c r="GN89">
        <f t="shared" si="73"/>
        <v>9397.84</v>
      </c>
      <c r="GO89">
        <f t="shared" si="74"/>
        <v>0</v>
      </c>
      <c r="GP89">
        <f t="shared" si="75"/>
        <v>0</v>
      </c>
      <c r="GR89">
        <v>3</v>
      </c>
      <c r="GS89">
        <v>3</v>
      </c>
      <c r="GT89">
        <v>0</v>
      </c>
      <c r="GU89" t="s">
        <v>3</v>
      </c>
      <c r="GV89">
        <f t="shared" si="76"/>
        <v>0</v>
      </c>
      <c r="GW89">
        <v>1</v>
      </c>
      <c r="GX89">
        <f t="shared" si="77"/>
        <v>0</v>
      </c>
      <c r="HA89">
        <v>0</v>
      </c>
      <c r="HB89">
        <v>0</v>
      </c>
      <c r="HC89">
        <f t="shared" si="78"/>
        <v>0</v>
      </c>
      <c r="HE89" t="s">
        <v>3</v>
      </c>
      <c r="HF89" t="s">
        <v>3</v>
      </c>
      <c r="HM89" t="s">
        <v>3</v>
      </c>
      <c r="HN89" t="s">
        <v>211</v>
      </c>
      <c r="HO89" t="s">
        <v>212</v>
      </c>
      <c r="HP89" t="s">
        <v>209</v>
      </c>
      <c r="HQ89" t="s">
        <v>209</v>
      </c>
      <c r="HS89">
        <v>0</v>
      </c>
      <c r="IK89">
        <v>0</v>
      </c>
    </row>
    <row r="90" spans="1:245" x14ac:dyDescent="0.2">
      <c r="A90">
        <v>17</v>
      </c>
      <c r="B90">
        <v>1</v>
      </c>
      <c r="C90">
        <f>ROW(SmtRes!A70)</f>
        <v>70</v>
      </c>
      <c r="D90">
        <f>ROW(EtalonRes!A73)</f>
        <v>73</v>
      </c>
      <c r="E90" t="s">
        <v>217</v>
      </c>
      <c r="F90" t="s">
        <v>218</v>
      </c>
      <c r="G90" t="s">
        <v>219</v>
      </c>
      <c r="H90" t="s">
        <v>35</v>
      </c>
      <c r="I90">
        <v>0.40110000000000001</v>
      </c>
      <c r="J90">
        <v>0</v>
      </c>
      <c r="K90">
        <v>0.40110000000000001</v>
      </c>
      <c r="O90">
        <f t="shared" si="58"/>
        <v>14420.18</v>
      </c>
      <c r="P90">
        <f>SUMIF(SmtRes!AQ66:'SmtRes'!AQ70,"=1",SmtRes!DF66:'SmtRes'!DF70)</f>
        <v>1998.0700000000002</v>
      </c>
      <c r="Q90">
        <f>SUMIF(SmtRes!AQ66:'SmtRes'!AQ70,"=1",SmtRes!DG66:'SmtRes'!DG70)</f>
        <v>16.97</v>
      </c>
      <c r="R90">
        <f>SUMIF(SmtRes!AQ66:'SmtRes'!AQ70,"=1",SmtRes!DH66:'SmtRes'!DH70)</f>
        <v>189.29</v>
      </c>
      <c r="S90">
        <f>SUMIF(SmtRes!AQ66:'SmtRes'!AQ70,"=1",SmtRes!DI66:'SmtRes'!DI70)</f>
        <v>12215.85</v>
      </c>
      <c r="T90">
        <f t="shared" si="59"/>
        <v>0</v>
      </c>
      <c r="U90">
        <f>SUMIF(SmtRes!AQ66:'SmtRes'!AQ70,"=1",SmtRes!CV66:'SmtRes'!CV70)</f>
        <v>19.5437981</v>
      </c>
      <c r="V90">
        <f>SUMIF(SmtRes!AQ66:'SmtRes'!AQ70,"=1",SmtRes!CW66:'SmtRes'!CW70)</f>
        <v>0.29520960000000002</v>
      </c>
      <c r="W90">
        <f t="shared" si="60"/>
        <v>0</v>
      </c>
      <c r="X90">
        <f t="shared" si="61"/>
        <v>11040.57</v>
      </c>
      <c r="Y90">
        <f t="shared" si="62"/>
        <v>5458.26</v>
      </c>
      <c r="AA90">
        <v>104121951</v>
      </c>
      <c r="AB90">
        <f t="shared" si="63"/>
        <v>34091.741394999997</v>
      </c>
      <c r="AC90">
        <f>ROUND((SUM(SmtRes!BQ66:'SmtRes'!BQ70)),6)</f>
        <v>3608.4000999999998</v>
      </c>
      <c r="AD90">
        <f>ROUND((((SUM(SmtRes!BR66:'SmtRes'!BR70))-(SUM(SmtRes!BS66:'SmtRes'!BS70)))+AE90),6)</f>
        <v>27.46752</v>
      </c>
      <c r="AE90">
        <f>ROUND((SUM(SmtRes!BS66:'SmtRes'!BS70)),6)</f>
        <v>471.93792000000002</v>
      </c>
      <c r="AF90">
        <f>ROUND((SUM(SmtRes!BT66:'SmtRes'!BT70)),6)</f>
        <v>30455.873775</v>
      </c>
      <c r="AG90">
        <f t="shared" si="64"/>
        <v>0</v>
      </c>
      <c r="AH90">
        <f>(SUM(SmtRes!BU66:'SmtRes'!BU70))</f>
        <v>48.725499999999997</v>
      </c>
      <c r="AI90">
        <f>(SUM(SmtRes!BV66:'SmtRes'!BV70))</f>
        <v>0.73599999999999999</v>
      </c>
      <c r="AJ90">
        <f t="shared" si="65"/>
        <v>0</v>
      </c>
      <c r="AK90">
        <v>30526.034199999995</v>
      </c>
      <c r="AL90">
        <v>3608.4001000000003</v>
      </c>
      <c r="AM90">
        <v>23.884800000000002</v>
      </c>
      <c r="AN90">
        <v>410.38080000000002</v>
      </c>
      <c r="AO90">
        <v>26483.368499999997</v>
      </c>
      <c r="AP90">
        <v>0</v>
      </c>
      <c r="AQ90">
        <v>42.37</v>
      </c>
      <c r="AR90">
        <v>0.64</v>
      </c>
      <c r="AS90">
        <v>0</v>
      </c>
      <c r="AT90">
        <v>89</v>
      </c>
      <c r="AU90">
        <v>44</v>
      </c>
      <c r="AV90">
        <v>1</v>
      </c>
      <c r="AW90">
        <v>1</v>
      </c>
      <c r="AZ90">
        <v>1</v>
      </c>
      <c r="BA90">
        <v>1</v>
      </c>
      <c r="BB90">
        <v>1</v>
      </c>
      <c r="BC90">
        <v>1</v>
      </c>
      <c r="BD90" t="s">
        <v>3</v>
      </c>
      <c r="BE90" t="s">
        <v>3</v>
      </c>
      <c r="BF90" t="s">
        <v>3</v>
      </c>
      <c r="BG90" t="s">
        <v>3</v>
      </c>
      <c r="BH90">
        <v>0</v>
      </c>
      <c r="BI90">
        <v>1</v>
      </c>
      <c r="BJ90" t="s">
        <v>220</v>
      </c>
      <c r="BM90">
        <v>61001</v>
      </c>
      <c r="BN90">
        <v>0</v>
      </c>
      <c r="BO90" t="s">
        <v>3</v>
      </c>
      <c r="BP90">
        <v>0</v>
      </c>
      <c r="BQ90">
        <v>6</v>
      </c>
      <c r="BR90">
        <v>0</v>
      </c>
      <c r="BS90">
        <v>1</v>
      </c>
      <c r="BT90">
        <v>1</v>
      </c>
      <c r="BU90">
        <v>1</v>
      </c>
      <c r="BV90">
        <v>1</v>
      </c>
      <c r="BW90">
        <v>1</v>
      </c>
      <c r="BX90">
        <v>1</v>
      </c>
      <c r="BY90" t="s">
        <v>3</v>
      </c>
      <c r="BZ90">
        <v>89</v>
      </c>
      <c r="CA90">
        <v>44</v>
      </c>
      <c r="CB90" t="s">
        <v>3</v>
      </c>
      <c r="CE90">
        <v>0</v>
      </c>
      <c r="CF90">
        <v>0</v>
      </c>
      <c r="CG90">
        <v>0</v>
      </c>
      <c r="CM90">
        <v>0</v>
      </c>
      <c r="CN90" t="s">
        <v>808</v>
      </c>
      <c r="CO90">
        <v>0</v>
      </c>
      <c r="CP90">
        <f t="shared" si="66"/>
        <v>14420.180000000002</v>
      </c>
      <c r="CQ90">
        <f>SUMIF(SmtRes!AQ66:'SmtRes'!AQ70,"=1",SmtRes!AA66:'SmtRes'!AA70)</f>
        <v>4736.1000000000004</v>
      </c>
      <c r="CR90">
        <f>SUMIF(SmtRes!AQ66:'SmtRes'!AQ70,"=1",SmtRes!AB66:'SmtRes'!AB70)</f>
        <v>57.47</v>
      </c>
      <c r="CS90">
        <f>SUMIF(SmtRes!AQ66:'SmtRes'!AQ70,"=1",SmtRes!AC66:'SmtRes'!AC70)</f>
        <v>641.22</v>
      </c>
      <c r="CT90">
        <f>SUMIF(SmtRes!AQ66:'SmtRes'!AQ70,"=1",SmtRes!AD66:'SmtRes'!AD70)</f>
        <v>625.04999999999995</v>
      </c>
      <c r="CU90">
        <f t="shared" si="67"/>
        <v>0</v>
      </c>
      <c r="CV90">
        <f>SUMIF(SmtRes!AQ66:'SmtRes'!AQ70,"=1",SmtRes!BU66:'SmtRes'!BU70)</f>
        <v>48.725499999999997</v>
      </c>
      <c r="CW90">
        <f>SUMIF(SmtRes!AQ66:'SmtRes'!AQ70,"=1",SmtRes!BV66:'SmtRes'!BV70)</f>
        <v>0.73599999999999999</v>
      </c>
      <c r="CX90">
        <f t="shared" si="68"/>
        <v>0</v>
      </c>
      <c r="CY90">
        <f t="shared" si="69"/>
        <v>11040.574600000002</v>
      </c>
      <c r="CZ90">
        <f t="shared" si="70"/>
        <v>5458.2616000000007</v>
      </c>
      <c r="DB90">
        <v>21</v>
      </c>
      <c r="DC90" t="s">
        <v>3</v>
      </c>
      <c r="DD90" t="s">
        <v>3</v>
      </c>
      <c r="DE90" t="s">
        <v>37</v>
      </c>
      <c r="DF90" t="s">
        <v>37</v>
      </c>
      <c r="DG90" t="s">
        <v>37</v>
      </c>
      <c r="DH90" t="s">
        <v>3</v>
      </c>
      <c r="DI90" t="s">
        <v>37</v>
      </c>
      <c r="DJ90" t="s">
        <v>37</v>
      </c>
      <c r="DK90" t="s">
        <v>3</v>
      </c>
      <c r="DL90" t="s">
        <v>3</v>
      </c>
      <c r="DM90" t="s">
        <v>3</v>
      </c>
      <c r="DN90">
        <v>0</v>
      </c>
      <c r="DO90">
        <v>0</v>
      </c>
      <c r="DP90">
        <v>1</v>
      </c>
      <c r="DQ90">
        <v>1</v>
      </c>
      <c r="DU90">
        <v>1005</v>
      </c>
      <c r="DV90" t="s">
        <v>35</v>
      </c>
      <c r="DW90" t="s">
        <v>35</v>
      </c>
      <c r="DX90">
        <v>100</v>
      </c>
      <c r="DZ90" t="s">
        <v>3</v>
      </c>
      <c r="EA90" t="s">
        <v>3</v>
      </c>
      <c r="EB90" t="s">
        <v>3</v>
      </c>
      <c r="EC90" t="s">
        <v>3</v>
      </c>
      <c r="EE90">
        <v>101027192</v>
      </c>
      <c r="EF90">
        <v>6</v>
      </c>
      <c r="EG90" t="s">
        <v>38</v>
      </c>
      <c r="EH90">
        <v>95</v>
      </c>
      <c r="EI90" t="s">
        <v>221</v>
      </c>
      <c r="EJ90">
        <v>1</v>
      </c>
      <c r="EK90">
        <v>61001</v>
      </c>
      <c r="EL90" t="s">
        <v>221</v>
      </c>
      <c r="EM90" t="s">
        <v>222</v>
      </c>
      <c r="EO90" t="s">
        <v>41</v>
      </c>
      <c r="EQ90">
        <v>0</v>
      </c>
      <c r="ER90">
        <v>0</v>
      </c>
      <c r="ES90">
        <v>0</v>
      </c>
      <c r="ET90">
        <v>0</v>
      </c>
      <c r="EU90">
        <v>0</v>
      </c>
      <c r="EV90">
        <v>0</v>
      </c>
      <c r="EW90">
        <v>42.37</v>
      </c>
      <c r="EX90">
        <v>0.64</v>
      </c>
      <c r="EY90">
        <v>0</v>
      </c>
      <c r="FQ90">
        <v>0</v>
      </c>
      <c r="FR90">
        <v>0</v>
      </c>
      <c r="FS90">
        <v>0</v>
      </c>
      <c r="FX90">
        <v>89</v>
      </c>
      <c r="FY90">
        <v>44</v>
      </c>
      <c r="GA90" t="s">
        <v>3</v>
      </c>
      <c r="GD90">
        <v>1</v>
      </c>
      <c r="GF90">
        <v>-597755690</v>
      </c>
      <c r="GG90">
        <v>2</v>
      </c>
      <c r="GH90">
        <v>1</v>
      </c>
      <c r="GI90">
        <v>-2</v>
      </c>
      <c r="GJ90">
        <v>0</v>
      </c>
      <c r="GK90">
        <v>0</v>
      </c>
      <c r="GL90">
        <f t="shared" si="71"/>
        <v>0</v>
      </c>
      <c r="GM90">
        <f t="shared" si="72"/>
        <v>30919.01</v>
      </c>
      <c r="GN90">
        <f t="shared" si="73"/>
        <v>30919.01</v>
      </c>
      <c r="GO90">
        <f t="shared" si="74"/>
        <v>0</v>
      </c>
      <c r="GP90">
        <f t="shared" si="75"/>
        <v>0</v>
      </c>
      <c r="GR90">
        <v>0</v>
      </c>
      <c r="GS90">
        <v>0</v>
      </c>
      <c r="GT90">
        <v>0</v>
      </c>
      <c r="GU90" t="s">
        <v>3</v>
      </c>
      <c r="GV90">
        <f t="shared" si="76"/>
        <v>0</v>
      </c>
      <c r="GW90">
        <v>1</v>
      </c>
      <c r="GX90">
        <f t="shared" si="77"/>
        <v>0</v>
      </c>
      <c r="HA90">
        <v>0</v>
      </c>
      <c r="HB90">
        <v>0</v>
      </c>
      <c r="HC90">
        <f t="shared" si="78"/>
        <v>0</v>
      </c>
      <c r="HE90" t="s">
        <v>3</v>
      </c>
      <c r="HF90" t="s">
        <v>3</v>
      </c>
      <c r="HM90" t="s">
        <v>3</v>
      </c>
      <c r="HN90" t="s">
        <v>223</v>
      </c>
      <c r="HO90" t="s">
        <v>224</v>
      </c>
      <c r="HP90" t="s">
        <v>221</v>
      </c>
      <c r="HQ90" t="s">
        <v>221</v>
      </c>
      <c r="HS90">
        <v>0</v>
      </c>
      <c r="IK90">
        <v>0</v>
      </c>
    </row>
    <row r="91" spans="1:245" x14ac:dyDescent="0.2">
      <c r="A91">
        <v>17</v>
      </c>
      <c r="B91">
        <v>1</v>
      </c>
      <c r="C91">
        <f>ROW(SmtRes!A79)</f>
        <v>79</v>
      </c>
      <c r="D91">
        <f>ROW(EtalonRes!A82)</f>
        <v>82</v>
      </c>
      <c r="E91" t="s">
        <v>225</v>
      </c>
      <c r="F91" t="s">
        <v>226</v>
      </c>
      <c r="G91" t="s">
        <v>227</v>
      </c>
      <c r="H91" t="s">
        <v>35</v>
      </c>
      <c r="I91">
        <v>0.40110000000000001</v>
      </c>
      <c r="J91">
        <v>0</v>
      </c>
      <c r="K91">
        <v>0.40110000000000001</v>
      </c>
      <c r="O91">
        <f t="shared" si="58"/>
        <v>19804.98</v>
      </c>
      <c r="P91">
        <f>SUMIF(SmtRes!AQ71:'SmtRes'!AQ79,"=1",SmtRes!DF71:'SmtRes'!DF79)</f>
        <v>1825.5100000000002</v>
      </c>
      <c r="Q91">
        <f>SUMIF(SmtRes!AQ71:'SmtRes'!AQ79,"=1",SmtRes!DG71:'SmtRes'!DG79)</f>
        <v>65.95</v>
      </c>
      <c r="R91">
        <f>SUMIF(SmtRes!AQ71:'SmtRes'!AQ79,"=1",SmtRes!DH71:'SmtRes'!DH79)</f>
        <v>81.990000000000009</v>
      </c>
      <c r="S91">
        <f>SUMIF(SmtRes!AQ71:'SmtRes'!AQ79,"=1",SmtRes!DI71:'SmtRes'!DI79)</f>
        <v>17831.53</v>
      </c>
      <c r="T91">
        <f t="shared" si="59"/>
        <v>0</v>
      </c>
      <c r="U91">
        <f>SUMIF(SmtRes!AQ71:'SmtRes'!AQ79,"=1",SmtRes!CV71:'SmtRes'!CV79)</f>
        <v>27.1251496</v>
      </c>
      <c r="V91">
        <f>SUMIF(SmtRes!AQ71:'SmtRes'!AQ79,"=1",SmtRes!CW71:'SmtRes'!CW79)</f>
        <v>0.1150655</v>
      </c>
      <c r="W91">
        <f t="shared" si="60"/>
        <v>0</v>
      </c>
      <c r="X91">
        <f t="shared" si="61"/>
        <v>16122.17</v>
      </c>
      <c r="Y91">
        <f t="shared" si="62"/>
        <v>7460.98</v>
      </c>
      <c r="AA91">
        <v>104121951</v>
      </c>
      <c r="AB91">
        <f t="shared" si="63"/>
        <v>47776.547920999998</v>
      </c>
      <c r="AC91">
        <f>ROUND((SUM(SmtRes!BQ71:'SmtRes'!BQ79)),6)</f>
        <v>3156.1105299999999</v>
      </c>
      <c r="AD91">
        <f>ROUND((((SUM(SmtRes!BR71:'SmtRes'!BR79))-(SUM(SmtRes!BS71:'SmtRes'!BS79)))+AE91),6)</f>
        <v>163.865869</v>
      </c>
      <c r="AE91">
        <f>ROUND((SUM(SmtRes!BS71:'SmtRes'!BS79)),6)</f>
        <v>204.41008099999999</v>
      </c>
      <c r="AF91">
        <f>ROUND((SUM(SmtRes!BT71:'SmtRes'!BT79)),6)</f>
        <v>44456.571521999998</v>
      </c>
      <c r="AG91">
        <f t="shared" si="64"/>
        <v>0</v>
      </c>
      <c r="AH91">
        <f>(SUM(SmtRes!BU71:'SmtRes'!BU79))</f>
        <v>67.626900000000006</v>
      </c>
      <c r="AI91">
        <f>(SUM(SmtRes!BV71:'SmtRes'!BV79))</f>
        <v>0.28687500000000005</v>
      </c>
      <c r="AJ91">
        <f t="shared" si="65"/>
        <v>0</v>
      </c>
      <c r="AK91">
        <v>32009.820930000002</v>
      </c>
      <c r="AL91">
        <v>3156.1105299999999</v>
      </c>
      <c r="AM91">
        <v>97.105699999999999</v>
      </c>
      <c r="AN91">
        <v>121.13189999999999</v>
      </c>
      <c r="AO91">
        <v>28635.4728</v>
      </c>
      <c r="AP91">
        <v>0</v>
      </c>
      <c r="AQ91">
        <v>43.56</v>
      </c>
      <c r="AR91">
        <v>0.16999999999999998</v>
      </c>
      <c r="AS91">
        <v>0</v>
      </c>
      <c r="AT91">
        <v>90</v>
      </c>
      <c r="AU91">
        <v>41.65</v>
      </c>
      <c r="AV91">
        <v>1</v>
      </c>
      <c r="AW91">
        <v>1</v>
      </c>
      <c r="AZ91">
        <v>1</v>
      </c>
      <c r="BA91">
        <v>1</v>
      </c>
      <c r="BB91">
        <v>1</v>
      </c>
      <c r="BC91">
        <v>1</v>
      </c>
      <c r="BD91" t="s">
        <v>3</v>
      </c>
      <c r="BE91" t="s">
        <v>3</v>
      </c>
      <c r="BF91" t="s">
        <v>3</v>
      </c>
      <c r="BG91" t="s">
        <v>3</v>
      </c>
      <c r="BH91">
        <v>0</v>
      </c>
      <c r="BI91">
        <v>1</v>
      </c>
      <c r="BJ91" t="s">
        <v>228</v>
      </c>
      <c r="BM91">
        <v>15001</v>
      </c>
      <c r="BN91">
        <v>0</v>
      </c>
      <c r="BO91" t="s">
        <v>3</v>
      </c>
      <c r="BP91">
        <v>0</v>
      </c>
      <c r="BQ91">
        <v>2</v>
      </c>
      <c r="BR91">
        <v>0</v>
      </c>
      <c r="BS91">
        <v>1</v>
      </c>
      <c r="BT91">
        <v>1</v>
      </c>
      <c r="BU91">
        <v>1</v>
      </c>
      <c r="BV91">
        <v>1</v>
      </c>
      <c r="BW91">
        <v>1</v>
      </c>
      <c r="BX91">
        <v>1</v>
      </c>
      <c r="BY91" t="s">
        <v>3</v>
      </c>
      <c r="BZ91">
        <v>100</v>
      </c>
      <c r="CA91">
        <v>49</v>
      </c>
      <c r="CB91" t="s">
        <v>3</v>
      </c>
      <c r="CE91">
        <v>0</v>
      </c>
      <c r="CF91">
        <v>0</v>
      </c>
      <c r="CG91">
        <v>0</v>
      </c>
      <c r="CM91">
        <v>0</v>
      </c>
      <c r="CN91" t="s">
        <v>811</v>
      </c>
      <c r="CO91">
        <v>0</v>
      </c>
      <c r="CP91">
        <f t="shared" si="66"/>
        <v>19804.98</v>
      </c>
      <c r="CQ91">
        <f>SUMIF(SmtRes!AQ71:'SmtRes'!AQ79,"=1",SmtRes!AA71:'SmtRes'!AA79)</f>
        <v>77867.11</v>
      </c>
      <c r="CR91">
        <f>SUMIF(SmtRes!AQ71:'SmtRes'!AQ79,"=1",SmtRes!AB71:'SmtRes'!AB79)</f>
        <v>690.43</v>
      </c>
      <c r="CS91">
        <f>SUMIF(SmtRes!AQ71:'SmtRes'!AQ79,"=1",SmtRes!AC71:'SmtRes'!AC79)</f>
        <v>1363.27</v>
      </c>
      <c r="CT91">
        <f>SUMIF(SmtRes!AQ71:'SmtRes'!AQ79,"=1",SmtRes!AD71:'SmtRes'!AD79)</f>
        <v>657.38</v>
      </c>
      <c r="CU91">
        <f t="shared" si="67"/>
        <v>0</v>
      </c>
      <c r="CV91">
        <f>SUMIF(SmtRes!AQ71:'SmtRes'!AQ79,"=1",SmtRes!BU71:'SmtRes'!BU79)</f>
        <v>67.626900000000006</v>
      </c>
      <c r="CW91">
        <f>SUMIF(SmtRes!AQ71:'SmtRes'!AQ79,"=1",SmtRes!BV71:'SmtRes'!BV79)</f>
        <v>0.28687500000000005</v>
      </c>
      <c r="CX91">
        <f t="shared" si="68"/>
        <v>0</v>
      </c>
      <c r="CY91">
        <f t="shared" si="69"/>
        <v>16122.168</v>
      </c>
      <c r="CZ91">
        <f t="shared" si="70"/>
        <v>7460.9810800000005</v>
      </c>
      <c r="DB91">
        <v>22</v>
      </c>
      <c r="DC91" t="s">
        <v>3</v>
      </c>
      <c r="DD91" t="s">
        <v>3</v>
      </c>
      <c r="DE91" t="s">
        <v>162</v>
      </c>
      <c r="DF91" t="s">
        <v>162</v>
      </c>
      <c r="DG91" t="s">
        <v>163</v>
      </c>
      <c r="DH91" t="s">
        <v>3</v>
      </c>
      <c r="DI91" t="s">
        <v>163</v>
      </c>
      <c r="DJ91" t="s">
        <v>162</v>
      </c>
      <c r="DK91" t="s">
        <v>3</v>
      </c>
      <c r="DL91" t="s">
        <v>164</v>
      </c>
      <c r="DM91" t="s">
        <v>165</v>
      </c>
      <c r="DN91">
        <v>0</v>
      </c>
      <c r="DO91">
        <v>0</v>
      </c>
      <c r="DP91">
        <v>1</v>
      </c>
      <c r="DQ91">
        <v>1</v>
      </c>
      <c r="DU91">
        <v>1005</v>
      </c>
      <c r="DV91" t="s">
        <v>35</v>
      </c>
      <c r="DW91" t="s">
        <v>35</v>
      </c>
      <c r="DX91">
        <v>100</v>
      </c>
      <c r="DZ91" t="s">
        <v>3</v>
      </c>
      <c r="EA91" t="s">
        <v>3</v>
      </c>
      <c r="EB91" t="s">
        <v>3</v>
      </c>
      <c r="EC91" t="s">
        <v>3</v>
      </c>
      <c r="EE91">
        <v>101027136</v>
      </c>
      <c r="EF91">
        <v>2</v>
      </c>
      <c r="EG91" t="s">
        <v>26</v>
      </c>
      <c r="EH91">
        <v>15</v>
      </c>
      <c r="EI91" t="s">
        <v>209</v>
      </c>
      <c r="EJ91">
        <v>1</v>
      </c>
      <c r="EK91">
        <v>15001</v>
      </c>
      <c r="EL91" t="s">
        <v>209</v>
      </c>
      <c r="EM91" t="s">
        <v>210</v>
      </c>
      <c r="EO91" t="s">
        <v>167</v>
      </c>
      <c r="EQ91">
        <v>0</v>
      </c>
      <c r="ER91">
        <v>0</v>
      </c>
      <c r="ES91">
        <v>0</v>
      </c>
      <c r="ET91">
        <v>0</v>
      </c>
      <c r="EU91">
        <v>0</v>
      </c>
      <c r="EV91">
        <v>0</v>
      </c>
      <c r="EW91">
        <v>43.56</v>
      </c>
      <c r="EX91">
        <v>0.17</v>
      </c>
      <c r="EY91">
        <v>0</v>
      </c>
      <c r="FQ91">
        <v>0</v>
      </c>
      <c r="FR91">
        <v>0</v>
      </c>
      <c r="FS91">
        <v>0</v>
      </c>
      <c r="FX91">
        <v>90</v>
      </c>
      <c r="FY91">
        <v>41.65</v>
      </c>
      <c r="GA91" t="s">
        <v>3</v>
      </c>
      <c r="GD91">
        <v>1</v>
      </c>
      <c r="GF91">
        <v>-351778314</v>
      </c>
      <c r="GG91">
        <v>2</v>
      </c>
      <c r="GH91">
        <v>1</v>
      </c>
      <c r="GI91">
        <v>-2</v>
      </c>
      <c r="GJ91">
        <v>0</v>
      </c>
      <c r="GK91">
        <v>0</v>
      </c>
      <c r="GL91">
        <f t="shared" si="71"/>
        <v>0</v>
      </c>
      <c r="GM91">
        <f t="shared" si="72"/>
        <v>43388.13</v>
      </c>
      <c r="GN91">
        <f t="shared" si="73"/>
        <v>43388.13</v>
      </c>
      <c r="GO91">
        <f t="shared" si="74"/>
        <v>0</v>
      </c>
      <c r="GP91">
        <f t="shared" si="75"/>
        <v>0</v>
      </c>
      <c r="GR91">
        <v>0</v>
      </c>
      <c r="GS91">
        <v>0</v>
      </c>
      <c r="GT91">
        <v>0</v>
      </c>
      <c r="GU91" t="s">
        <v>3</v>
      </c>
      <c r="GV91">
        <f t="shared" si="76"/>
        <v>0</v>
      </c>
      <c r="GW91">
        <v>1</v>
      </c>
      <c r="GX91">
        <f t="shared" si="77"/>
        <v>0</v>
      </c>
      <c r="HA91">
        <v>0</v>
      </c>
      <c r="HB91">
        <v>0</v>
      </c>
      <c r="HC91">
        <f t="shared" si="78"/>
        <v>0</v>
      </c>
      <c r="HE91" t="s">
        <v>3</v>
      </c>
      <c r="HF91" t="s">
        <v>3</v>
      </c>
      <c r="HM91" t="s">
        <v>3</v>
      </c>
      <c r="HN91" t="s">
        <v>211</v>
      </c>
      <c r="HO91" t="s">
        <v>212</v>
      </c>
      <c r="HP91" t="s">
        <v>209</v>
      </c>
      <c r="HQ91" t="s">
        <v>209</v>
      </c>
      <c r="HS91">
        <v>0</v>
      </c>
      <c r="IK91">
        <v>0</v>
      </c>
    </row>
    <row r="92" spans="1:245" x14ac:dyDescent="0.2">
      <c r="A92">
        <v>18</v>
      </c>
      <c r="B92">
        <v>1</v>
      </c>
      <c r="C92">
        <v>77</v>
      </c>
      <c r="E92" t="s">
        <v>229</v>
      </c>
      <c r="F92" t="s">
        <v>230</v>
      </c>
      <c r="G92" t="s">
        <v>231</v>
      </c>
      <c r="H92" t="s">
        <v>47</v>
      </c>
      <c r="I92">
        <f>I91*J92</f>
        <v>1.2033E-2</v>
      </c>
      <c r="J92">
        <v>0.03</v>
      </c>
      <c r="K92">
        <v>0.03</v>
      </c>
      <c r="O92">
        <f t="shared" si="58"/>
        <v>1113.18</v>
      </c>
      <c r="P92">
        <f>ROUND(CQ92*I92,2)</f>
        <v>1113.18</v>
      </c>
      <c r="Q92">
        <f>ROUND(CR92*I92,2)</f>
        <v>0</v>
      </c>
      <c r="R92">
        <f>ROUND(CS92*I92,2)</f>
        <v>0</v>
      </c>
      <c r="S92">
        <f>ROUND(CT92*I92,2)</f>
        <v>0</v>
      </c>
      <c r="T92">
        <f t="shared" si="59"/>
        <v>0</v>
      </c>
      <c r="U92">
        <f>ROUND(CV92*I92,7)</f>
        <v>0</v>
      </c>
      <c r="V92">
        <f>ROUND(CW92*I92,7)</f>
        <v>0</v>
      </c>
      <c r="W92">
        <f t="shared" si="60"/>
        <v>0</v>
      </c>
      <c r="X92">
        <f t="shared" si="61"/>
        <v>0</v>
      </c>
      <c r="Y92">
        <f t="shared" si="62"/>
        <v>0</v>
      </c>
      <c r="AA92">
        <v>104121951</v>
      </c>
      <c r="AB92">
        <f t="shared" si="63"/>
        <v>52265.82</v>
      </c>
      <c r="AC92">
        <f>ROUND((ES92),6)</f>
        <v>52265.82</v>
      </c>
      <c r="AD92">
        <f>ROUND((((ET92)-(EU92))+AE92),6)</f>
        <v>0</v>
      </c>
      <c r="AE92">
        <f>ROUND((EU92),6)</f>
        <v>0</v>
      </c>
      <c r="AF92">
        <f>ROUND((EV92),6)</f>
        <v>0</v>
      </c>
      <c r="AG92">
        <f t="shared" si="64"/>
        <v>0</v>
      </c>
      <c r="AH92">
        <f>(EW92)</f>
        <v>0</v>
      </c>
      <c r="AI92">
        <f>(EX92)</f>
        <v>0</v>
      </c>
      <c r="AJ92">
        <f t="shared" si="65"/>
        <v>0</v>
      </c>
      <c r="AK92">
        <v>52265.82</v>
      </c>
      <c r="AL92">
        <v>52265.82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100</v>
      </c>
      <c r="AU92">
        <v>49</v>
      </c>
      <c r="AV92">
        <v>1</v>
      </c>
      <c r="AW92">
        <v>1</v>
      </c>
      <c r="AZ92">
        <v>1</v>
      </c>
      <c r="BA92">
        <v>1</v>
      </c>
      <c r="BB92">
        <v>1</v>
      </c>
      <c r="BC92">
        <v>1.77</v>
      </c>
      <c r="BD92" t="s">
        <v>3</v>
      </c>
      <c r="BE92" t="s">
        <v>3</v>
      </c>
      <c r="BF92" t="s">
        <v>3</v>
      </c>
      <c r="BG92" t="s">
        <v>3</v>
      </c>
      <c r="BH92">
        <v>3</v>
      </c>
      <c r="BI92">
        <v>1</v>
      </c>
      <c r="BJ92" t="s">
        <v>232</v>
      </c>
      <c r="BM92">
        <v>15001</v>
      </c>
      <c r="BN92">
        <v>0</v>
      </c>
      <c r="BO92" t="s">
        <v>230</v>
      </c>
      <c r="BP92">
        <v>1</v>
      </c>
      <c r="BQ92">
        <v>2</v>
      </c>
      <c r="BR92">
        <v>0</v>
      </c>
      <c r="BS92">
        <v>1</v>
      </c>
      <c r="BT92">
        <v>1</v>
      </c>
      <c r="BU92">
        <v>1</v>
      </c>
      <c r="BV92">
        <v>1</v>
      </c>
      <c r="BW92">
        <v>1</v>
      </c>
      <c r="BX92">
        <v>1</v>
      </c>
      <c r="BY92" t="s">
        <v>3</v>
      </c>
      <c r="BZ92">
        <v>100</v>
      </c>
      <c r="CA92">
        <v>49</v>
      </c>
      <c r="CB92" t="s">
        <v>3</v>
      </c>
      <c r="CE92">
        <v>0</v>
      </c>
      <c r="CF92">
        <v>0</v>
      </c>
      <c r="CG92">
        <v>0</v>
      </c>
      <c r="CM92">
        <v>0</v>
      </c>
      <c r="CN92" t="s">
        <v>3</v>
      </c>
      <c r="CO92">
        <v>0</v>
      </c>
      <c r="CP92">
        <f t="shared" si="66"/>
        <v>1113.18</v>
      </c>
      <c r="CQ92">
        <f>ROUND(AL92*BC92,2)</f>
        <v>92510.5</v>
      </c>
      <c r="CR92">
        <f>ROUND(AM92*BB92,2)</f>
        <v>0</v>
      </c>
      <c r="CS92">
        <f>ROUND(AN92*BS92,2)</f>
        <v>0</v>
      </c>
      <c r="CT92">
        <f>ROUND(AO92*BA92,2)</f>
        <v>0</v>
      </c>
      <c r="CU92">
        <f t="shared" si="67"/>
        <v>0</v>
      </c>
      <c r="CV92">
        <f>AH92</f>
        <v>0</v>
      </c>
      <c r="CW92">
        <f>AI92</f>
        <v>0</v>
      </c>
      <c r="CX92">
        <f t="shared" si="68"/>
        <v>0</v>
      </c>
      <c r="CY92">
        <f t="shared" si="69"/>
        <v>0</v>
      </c>
      <c r="CZ92">
        <f t="shared" si="70"/>
        <v>0</v>
      </c>
      <c r="DC92" t="s">
        <v>3</v>
      </c>
      <c r="DD92" t="s">
        <v>3</v>
      </c>
      <c r="DE92" t="s">
        <v>3</v>
      </c>
      <c r="DF92" t="s">
        <v>3</v>
      </c>
      <c r="DG92" t="s">
        <v>3</v>
      </c>
      <c r="DH92" t="s">
        <v>3</v>
      </c>
      <c r="DI92" t="s">
        <v>3</v>
      </c>
      <c r="DJ92" t="s">
        <v>3</v>
      </c>
      <c r="DK92" t="s">
        <v>3</v>
      </c>
      <c r="DL92" t="s">
        <v>3</v>
      </c>
      <c r="DM92" t="s">
        <v>3</v>
      </c>
      <c r="DN92">
        <v>0</v>
      </c>
      <c r="DO92">
        <v>0</v>
      </c>
      <c r="DP92">
        <v>1</v>
      </c>
      <c r="DQ92">
        <v>1</v>
      </c>
      <c r="DU92">
        <v>1009</v>
      </c>
      <c r="DV92" t="s">
        <v>47</v>
      </c>
      <c r="DW92" t="s">
        <v>47</v>
      </c>
      <c r="DX92">
        <v>1000</v>
      </c>
      <c r="DZ92" t="s">
        <v>3</v>
      </c>
      <c r="EA92" t="s">
        <v>3</v>
      </c>
      <c r="EB92" t="s">
        <v>3</v>
      </c>
      <c r="EC92" t="s">
        <v>3</v>
      </c>
      <c r="EE92">
        <v>101027136</v>
      </c>
      <c r="EF92">
        <v>2</v>
      </c>
      <c r="EG92" t="s">
        <v>26</v>
      </c>
      <c r="EH92">
        <v>15</v>
      </c>
      <c r="EI92" t="s">
        <v>209</v>
      </c>
      <c r="EJ92">
        <v>1</v>
      </c>
      <c r="EK92">
        <v>15001</v>
      </c>
      <c r="EL92" t="s">
        <v>209</v>
      </c>
      <c r="EM92" t="s">
        <v>210</v>
      </c>
      <c r="EO92" t="s">
        <v>3</v>
      </c>
      <c r="EQ92">
        <v>0</v>
      </c>
      <c r="ER92">
        <v>52265.82</v>
      </c>
      <c r="ES92">
        <v>52265.82</v>
      </c>
      <c r="ET92">
        <v>0</v>
      </c>
      <c r="EU92">
        <v>0</v>
      </c>
      <c r="EV92">
        <v>0</v>
      </c>
      <c r="EW92">
        <v>0</v>
      </c>
      <c r="EX92">
        <v>0</v>
      </c>
      <c r="FQ92">
        <v>0</v>
      </c>
      <c r="FR92">
        <v>0</v>
      </c>
      <c r="FS92">
        <v>0</v>
      </c>
      <c r="FX92">
        <v>100</v>
      </c>
      <c r="FY92">
        <v>49</v>
      </c>
      <c r="GA92" t="s">
        <v>3</v>
      </c>
      <c r="GD92">
        <v>1</v>
      </c>
      <c r="GF92">
        <v>-168658156</v>
      </c>
      <c r="GG92">
        <v>2</v>
      </c>
      <c r="GH92">
        <v>1</v>
      </c>
      <c r="GI92">
        <v>2</v>
      </c>
      <c r="GJ92">
        <v>0</v>
      </c>
      <c r="GK92">
        <v>0</v>
      </c>
      <c r="GL92">
        <f t="shared" si="71"/>
        <v>0</v>
      </c>
      <c r="GM92">
        <f t="shared" si="72"/>
        <v>1113.18</v>
      </c>
      <c r="GN92">
        <f t="shared" si="73"/>
        <v>1113.18</v>
      </c>
      <c r="GO92">
        <f t="shared" si="74"/>
        <v>0</v>
      </c>
      <c r="GP92">
        <f t="shared" si="75"/>
        <v>0</v>
      </c>
      <c r="GR92">
        <v>0</v>
      </c>
      <c r="GS92">
        <v>3</v>
      </c>
      <c r="GT92">
        <v>0</v>
      </c>
      <c r="GU92" t="s">
        <v>3</v>
      </c>
      <c r="GV92">
        <f t="shared" si="76"/>
        <v>0</v>
      </c>
      <c r="GW92">
        <v>1</v>
      </c>
      <c r="GX92">
        <f t="shared" si="77"/>
        <v>0</v>
      </c>
      <c r="HA92">
        <v>0</v>
      </c>
      <c r="HB92">
        <v>0</v>
      </c>
      <c r="HC92">
        <f t="shared" si="78"/>
        <v>0</v>
      </c>
      <c r="HE92" t="s">
        <v>3</v>
      </c>
      <c r="HF92" t="s">
        <v>3</v>
      </c>
      <c r="HM92" t="s">
        <v>3</v>
      </c>
      <c r="HN92" t="s">
        <v>211</v>
      </c>
      <c r="HO92" t="s">
        <v>212</v>
      </c>
      <c r="HP92" t="s">
        <v>209</v>
      </c>
      <c r="HQ92" t="s">
        <v>209</v>
      </c>
      <c r="HS92">
        <v>0</v>
      </c>
      <c r="IK92">
        <v>0</v>
      </c>
    </row>
    <row r="93" spans="1:245" x14ac:dyDescent="0.2">
      <c r="A93">
        <v>18</v>
      </c>
      <c r="B93">
        <v>1</v>
      </c>
      <c r="C93">
        <v>78</v>
      </c>
      <c r="E93" t="s">
        <v>233</v>
      </c>
      <c r="F93" t="s">
        <v>175</v>
      </c>
      <c r="G93" t="s">
        <v>176</v>
      </c>
      <c r="H93" t="s">
        <v>89</v>
      </c>
      <c r="I93">
        <f>I91*J93</f>
        <v>8.0220000000000002</v>
      </c>
      <c r="J93">
        <v>20</v>
      </c>
      <c r="K93">
        <v>20</v>
      </c>
      <c r="O93">
        <f t="shared" si="58"/>
        <v>843.67</v>
      </c>
      <c r="P93">
        <f>ROUND(CQ93*I93,2)</f>
        <v>843.67</v>
      </c>
      <c r="Q93">
        <f>ROUND(CR93*I93,2)</f>
        <v>0</v>
      </c>
      <c r="R93">
        <f>ROUND(CS93*I93,2)</f>
        <v>0</v>
      </c>
      <c r="S93">
        <f>ROUND(CT93*I93,2)</f>
        <v>0</v>
      </c>
      <c r="T93">
        <f t="shared" si="59"/>
        <v>0</v>
      </c>
      <c r="U93">
        <f>ROUND(CV93*I93,7)</f>
        <v>0</v>
      </c>
      <c r="V93">
        <f>ROUND(CW93*I93,7)</f>
        <v>0</v>
      </c>
      <c r="W93">
        <f t="shared" si="60"/>
        <v>0</v>
      </c>
      <c r="X93">
        <f t="shared" si="61"/>
        <v>0</v>
      </c>
      <c r="Y93">
        <f t="shared" si="62"/>
        <v>0</v>
      </c>
      <c r="AA93">
        <v>104121951</v>
      </c>
      <c r="AB93">
        <f t="shared" si="63"/>
        <v>68.290000000000006</v>
      </c>
      <c r="AC93">
        <f>ROUND((ES93),6)</f>
        <v>68.290000000000006</v>
      </c>
      <c r="AD93">
        <f>ROUND((((ET93)-(EU93))+AE93),6)</f>
        <v>0</v>
      </c>
      <c r="AE93">
        <f>ROUND((EU93),6)</f>
        <v>0</v>
      </c>
      <c r="AF93">
        <f>ROUND((EV93),6)</f>
        <v>0</v>
      </c>
      <c r="AG93">
        <f t="shared" si="64"/>
        <v>0</v>
      </c>
      <c r="AH93">
        <f>(EW93)</f>
        <v>0</v>
      </c>
      <c r="AI93">
        <f>(EX93)</f>
        <v>0</v>
      </c>
      <c r="AJ93">
        <f t="shared" si="65"/>
        <v>0</v>
      </c>
      <c r="AK93">
        <v>68.290000000000006</v>
      </c>
      <c r="AL93">
        <v>68.290000000000006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100</v>
      </c>
      <c r="AU93">
        <v>49</v>
      </c>
      <c r="AV93">
        <v>1</v>
      </c>
      <c r="AW93">
        <v>1</v>
      </c>
      <c r="AZ93">
        <v>1</v>
      </c>
      <c r="BA93">
        <v>1</v>
      </c>
      <c r="BB93">
        <v>1</v>
      </c>
      <c r="BC93">
        <v>1.54</v>
      </c>
      <c r="BD93" t="s">
        <v>3</v>
      </c>
      <c r="BE93" t="s">
        <v>3</v>
      </c>
      <c r="BF93" t="s">
        <v>3</v>
      </c>
      <c r="BG93" t="s">
        <v>3</v>
      </c>
      <c r="BH93">
        <v>3</v>
      </c>
      <c r="BI93">
        <v>1</v>
      </c>
      <c r="BJ93" t="s">
        <v>177</v>
      </c>
      <c r="BM93">
        <v>15001</v>
      </c>
      <c r="BN93">
        <v>0</v>
      </c>
      <c r="BO93" t="s">
        <v>175</v>
      </c>
      <c r="BP93">
        <v>1</v>
      </c>
      <c r="BQ93">
        <v>2</v>
      </c>
      <c r="BR93">
        <v>0</v>
      </c>
      <c r="BS93">
        <v>1</v>
      </c>
      <c r="BT93">
        <v>1</v>
      </c>
      <c r="BU93">
        <v>1</v>
      </c>
      <c r="BV93">
        <v>1</v>
      </c>
      <c r="BW93">
        <v>1</v>
      </c>
      <c r="BX93">
        <v>1</v>
      </c>
      <c r="BY93" t="s">
        <v>3</v>
      </c>
      <c r="BZ93">
        <v>100</v>
      </c>
      <c r="CA93">
        <v>49</v>
      </c>
      <c r="CB93" t="s">
        <v>3</v>
      </c>
      <c r="CE93">
        <v>0</v>
      </c>
      <c r="CF93">
        <v>0</v>
      </c>
      <c r="CG93">
        <v>0</v>
      </c>
      <c r="CM93">
        <v>0</v>
      </c>
      <c r="CN93" t="s">
        <v>3</v>
      </c>
      <c r="CO93">
        <v>0</v>
      </c>
      <c r="CP93">
        <f t="shared" si="66"/>
        <v>843.67</v>
      </c>
      <c r="CQ93">
        <f>ROUND(AL93*BC93,2)</f>
        <v>105.17</v>
      </c>
      <c r="CR93">
        <f>ROUND(AM93*BB93,2)</f>
        <v>0</v>
      </c>
      <c r="CS93">
        <f>ROUND(AN93*BS93,2)</f>
        <v>0</v>
      </c>
      <c r="CT93">
        <f>ROUND(AO93*BA93,2)</f>
        <v>0</v>
      </c>
      <c r="CU93">
        <f t="shared" si="67"/>
        <v>0</v>
      </c>
      <c r="CV93">
        <f>AH93</f>
        <v>0</v>
      </c>
      <c r="CW93">
        <f>AI93</f>
        <v>0</v>
      </c>
      <c r="CX93">
        <f t="shared" si="68"/>
        <v>0</v>
      </c>
      <c r="CY93">
        <f t="shared" si="69"/>
        <v>0</v>
      </c>
      <c r="CZ93">
        <f t="shared" si="70"/>
        <v>0</v>
      </c>
      <c r="DC93" t="s">
        <v>3</v>
      </c>
      <c r="DD93" t="s">
        <v>3</v>
      </c>
      <c r="DE93" t="s">
        <v>3</v>
      </c>
      <c r="DF93" t="s">
        <v>3</v>
      </c>
      <c r="DG93" t="s">
        <v>3</v>
      </c>
      <c r="DH93" t="s">
        <v>3</v>
      </c>
      <c r="DI93" t="s">
        <v>3</v>
      </c>
      <c r="DJ93" t="s">
        <v>3</v>
      </c>
      <c r="DK93" t="s">
        <v>3</v>
      </c>
      <c r="DL93" t="s">
        <v>3</v>
      </c>
      <c r="DM93" t="s">
        <v>3</v>
      </c>
      <c r="DN93">
        <v>0</v>
      </c>
      <c r="DO93">
        <v>0</v>
      </c>
      <c r="DP93">
        <v>1</v>
      </c>
      <c r="DQ93">
        <v>1</v>
      </c>
      <c r="DU93">
        <v>1009</v>
      </c>
      <c r="DV93" t="s">
        <v>89</v>
      </c>
      <c r="DW93" t="s">
        <v>89</v>
      </c>
      <c r="DX93">
        <v>1</v>
      </c>
      <c r="DZ93" t="s">
        <v>3</v>
      </c>
      <c r="EA93" t="s">
        <v>3</v>
      </c>
      <c r="EB93" t="s">
        <v>3</v>
      </c>
      <c r="EC93" t="s">
        <v>3</v>
      </c>
      <c r="EE93">
        <v>101027136</v>
      </c>
      <c r="EF93">
        <v>2</v>
      </c>
      <c r="EG93" t="s">
        <v>26</v>
      </c>
      <c r="EH93">
        <v>15</v>
      </c>
      <c r="EI93" t="s">
        <v>209</v>
      </c>
      <c r="EJ93">
        <v>1</v>
      </c>
      <c r="EK93">
        <v>15001</v>
      </c>
      <c r="EL93" t="s">
        <v>209</v>
      </c>
      <c r="EM93" t="s">
        <v>210</v>
      </c>
      <c r="EO93" t="s">
        <v>3</v>
      </c>
      <c r="EQ93">
        <v>0</v>
      </c>
      <c r="ER93">
        <v>68.290000000000006</v>
      </c>
      <c r="ES93">
        <v>68.290000000000006</v>
      </c>
      <c r="ET93">
        <v>0</v>
      </c>
      <c r="EU93">
        <v>0</v>
      </c>
      <c r="EV93">
        <v>0</v>
      </c>
      <c r="EW93">
        <v>0</v>
      </c>
      <c r="EX93">
        <v>0</v>
      </c>
      <c r="FQ93">
        <v>0</v>
      </c>
      <c r="FR93">
        <v>0</v>
      </c>
      <c r="FS93">
        <v>0</v>
      </c>
      <c r="FX93">
        <v>100</v>
      </c>
      <c r="FY93">
        <v>49</v>
      </c>
      <c r="GA93" t="s">
        <v>3</v>
      </c>
      <c r="GD93">
        <v>1</v>
      </c>
      <c r="GF93">
        <v>1498993938</v>
      </c>
      <c r="GG93">
        <v>2</v>
      </c>
      <c r="GH93">
        <v>1</v>
      </c>
      <c r="GI93">
        <v>2</v>
      </c>
      <c r="GJ93">
        <v>0</v>
      </c>
      <c r="GK93">
        <v>0</v>
      </c>
      <c r="GL93">
        <f t="shared" si="71"/>
        <v>0</v>
      </c>
      <c r="GM93">
        <f t="shared" si="72"/>
        <v>843.67</v>
      </c>
      <c r="GN93">
        <f t="shared" si="73"/>
        <v>843.67</v>
      </c>
      <c r="GO93">
        <f t="shared" si="74"/>
        <v>0</v>
      </c>
      <c r="GP93">
        <f t="shared" si="75"/>
        <v>0</v>
      </c>
      <c r="GR93">
        <v>0</v>
      </c>
      <c r="GS93">
        <v>3</v>
      </c>
      <c r="GT93">
        <v>0</v>
      </c>
      <c r="GU93" t="s">
        <v>3</v>
      </c>
      <c r="GV93">
        <f t="shared" si="76"/>
        <v>0</v>
      </c>
      <c r="GW93">
        <v>1</v>
      </c>
      <c r="GX93">
        <f t="shared" si="77"/>
        <v>0</v>
      </c>
      <c r="HA93">
        <v>0</v>
      </c>
      <c r="HB93">
        <v>0</v>
      </c>
      <c r="HC93">
        <f t="shared" si="78"/>
        <v>0</v>
      </c>
      <c r="HE93" t="s">
        <v>3</v>
      </c>
      <c r="HF93" t="s">
        <v>3</v>
      </c>
      <c r="HM93" t="s">
        <v>3</v>
      </c>
      <c r="HN93" t="s">
        <v>211</v>
      </c>
      <c r="HO93" t="s">
        <v>212</v>
      </c>
      <c r="HP93" t="s">
        <v>209</v>
      </c>
      <c r="HQ93" t="s">
        <v>209</v>
      </c>
      <c r="HS93">
        <v>0</v>
      </c>
      <c r="IK93">
        <v>0</v>
      </c>
    </row>
    <row r="94" spans="1:245" x14ac:dyDescent="0.2">
      <c r="A94">
        <v>17</v>
      </c>
      <c r="B94">
        <v>1</v>
      </c>
      <c r="C94">
        <f>ROW(SmtRes!A88)</f>
        <v>88</v>
      </c>
      <c r="D94">
        <f>ROW(EtalonRes!A94)</f>
        <v>94</v>
      </c>
      <c r="E94" t="s">
        <v>234</v>
      </c>
      <c r="F94" t="s">
        <v>235</v>
      </c>
      <c r="G94" t="s">
        <v>236</v>
      </c>
      <c r="H94" t="s">
        <v>35</v>
      </c>
      <c r="I94">
        <f>ROUND(I39,7)</f>
        <v>1.6E-2</v>
      </c>
      <c r="J94">
        <v>0</v>
      </c>
      <c r="K94">
        <f>ROUND(I39,7)</f>
        <v>1.6E-2</v>
      </c>
      <c r="O94">
        <f t="shared" si="58"/>
        <v>2390.04</v>
      </c>
      <c r="P94">
        <f>SUMIF(SmtRes!AQ80:'SmtRes'!AQ88,"=1",SmtRes!DF80:'SmtRes'!DF88)</f>
        <v>156.32000000000002</v>
      </c>
      <c r="Q94">
        <f>SUMIF(SmtRes!AQ80:'SmtRes'!AQ88,"=1",SmtRes!DG80:'SmtRes'!DG88)</f>
        <v>370.58000000000004</v>
      </c>
      <c r="R94">
        <f>SUMIF(SmtRes!AQ80:'SmtRes'!AQ88,"=1",SmtRes!DH80:'SmtRes'!DH88)</f>
        <v>329.25</v>
      </c>
      <c r="S94">
        <f>SUMIF(SmtRes!AQ80:'SmtRes'!AQ88,"=1",SmtRes!DI80:'SmtRes'!DI88)</f>
        <v>1533.89</v>
      </c>
      <c r="T94">
        <f t="shared" si="59"/>
        <v>0</v>
      </c>
      <c r="U94">
        <f>SUMIF(SmtRes!AQ80:'SmtRes'!AQ88,"=1",SmtRes!CV80:'SmtRes'!CV88)</f>
        <v>2.2239252</v>
      </c>
      <c r="V94">
        <f>SUMIF(SmtRes!AQ80:'SmtRes'!AQ88,"=1",SmtRes!CW80:'SmtRes'!CW88)</f>
        <v>0.35208</v>
      </c>
      <c r="W94">
        <f t="shared" si="60"/>
        <v>0</v>
      </c>
      <c r="X94">
        <f t="shared" si="61"/>
        <v>1810.97</v>
      </c>
      <c r="Y94">
        <f t="shared" si="62"/>
        <v>871.02</v>
      </c>
      <c r="AA94">
        <v>104121951</v>
      </c>
      <c r="AB94">
        <f t="shared" si="63"/>
        <v>128007.468822</v>
      </c>
      <c r="AC94">
        <f>ROUND((SUM(SmtRes!BQ80:'SmtRes'!BQ88)),6)</f>
        <v>8978.426856</v>
      </c>
      <c r="AD94">
        <f>ROUND((((SUM(SmtRes!BR80:'SmtRes'!BR88))-(SUM(SmtRes!BS80:'SmtRes'!BS88)))+AE94),6)</f>
        <v>23161.186407000001</v>
      </c>
      <c r="AE94">
        <f>ROUND((SUM(SmtRes!BS80:'SmtRes'!BS88)),6)</f>
        <v>20577.446887999999</v>
      </c>
      <c r="AF94">
        <f>ROUND((SUM(SmtRes!BT80:'SmtRes'!BT88)),6)</f>
        <v>95867.855559000003</v>
      </c>
      <c r="AG94">
        <f t="shared" si="64"/>
        <v>0</v>
      </c>
      <c r="AH94">
        <f>(SUM(SmtRes!BU80:'SmtRes'!BU88))</f>
        <v>138.99532500000001</v>
      </c>
      <c r="AI94">
        <f>(SUM(SmtRes!BV80:'SmtRes'!BV88))</f>
        <v>22.005000000000003</v>
      </c>
      <c r="AJ94">
        <f t="shared" si="65"/>
        <v>0</v>
      </c>
      <c r="AK94">
        <v>96648.248555999991</v>
      </c>
      <c r="AL94">
        <v>8978.426856</v>
      </c>
      <c r="AM94">
        <v>13725.147499999997</v>
      </c>
      <c r="AN94">
        <v>12194.042599999999</v>
      </c>
      <c r="AO94">
        <v>61750.631600000001</v>
      </c>
      <c r="AP94">
        <v>0</v>
      </c>
      <c r="AQ94">
        <v>89.53</v>
      </c>
      <c r="AR94">
        <v>13.04</v>
      </c>
      <c r="AS94">
        <v>0</v>
      </c>
      <c r="AT94">
        <v>97.2</v>
      </c>
      <c r="AU94">
        <v>46.75</v>
      </c>
      <c r="AV94">
        <v>1</v>
      </c>
      <c r="AW94">
        <v>1</v>
      </c>
      <c r="AZ94">
        <v>1</v>
      </c>
      <c r="BA94">
        <v>1</v>
      </c>
      <c r="BB94">
        <v>1</v>
      </c>
      <c r="BC94">
        <v>1</v>
      </c>
      <c r="BD94" t="s">
        <v>3</v>
      </c>
      <c r="BE94" t="s">
        <v>3</v>
      </c>
      <c r="BF94" t="s">
        <v>3</v>
      </c>
      <c r="BG94" t="s">
        <v>3</v>
      </c>
      <c r="BH94">
        <v>0</v>
      </c>
      <c r="BI94">
        <v>1</v>
      </c>
      <c r="BJ94" t="s">
        <v>237</v>
      </c>
      <c r="BM94">
        <v>10001</v>
      </c>
      <c r="BN94">
        <v>0</v>
      </c>
      <c r="BO94" t="s">
        <v>3</v>
      </c>
      <c r="BP94">
        <v>0</v>
      </c>
      <c r="BQ94">
        <v>2</v>
      </c>
      <c r="BR94">
        <v>0</v>
      </c>
      <c r="BS94">
        <v>1</v>
      </c>
      <c r="BT94">
        <v>1</v>
      </c>
      <c r="BU94">
        <v>1</v>
      </c>
      <c r="BV94">
        <v>1</v>
      </c>
      <c r="BW94">
        <v>1</v>
      </c>
      <c r="BX94">
        <v>1</v>
      </c>
      <c r="BY94" t="s">
        <v>3</v>
      </c>
      <c r="BZ94">
        <v>108</v>
      </c>
      <c r="CA94">
        <v>55</v>
      </c>
      <c r="CB94" t="s">
        <v>3</v>
      </c>
      <c r="CE94">
        <v>0</v>
      </c>
      <c r="CF94">
        <v>0</v>
      </c>
      <c r="CG94">
        <v>0</v>
      </c>
      <c r="CM94">
        <v>0</v>
      </c>
      <c r="CN94" t="s">
        <v>811</v>
      </c>
      <c r="CO94">
        <v>0</v>
      </c>
      <c r="CP94">
        <f t="shared" si="66"/>
        <v>2390.04</v>
      </c>
      <c r="CQ94">
        <f>SUMIF(SmtRes!AQ80:'SmtRes'!AQ88,"=1",SmtRes!AA80:'SmtRes'!AA88)</f>
        <v>106024.45999999999</v>
      </c>
      <c r="CR94">
        <f>SUMIF(SmtRes!AQ80:'SmtRes'!AQ88,"=1",SmtRes!AB80:'SmtRes'!AB88)</f>
        <v>3312.16</v>
      </c>
      <c r="CS94">
        <f>SUMIF(SmtRes!AQ80:'SmtRes'!AQ88,"=1",SmtRes!AC80:'SmtRes'!AC88)</f>
        <v>2661.87</v>
      </c>
      <c r="CT94">
        <f>SUMIF(SmtRes!AQ80:'SmtRes'!AQ88,"=1",SmtRes!AD80:'SmtRes'!AD88)</f>
        <v>689.72</v>
      </c>
      <c r="CU94">
        <f t="shared" si="67"/>
        <v>0</v>
      </c>
      <c r="CV94">
        <f>SUMIF(SmtRes!AQ80:'SmtRes'!AQ88,"=1",SmtRes!BU80:'SmtRes'!BU88)</f>
        <v>138.99532500000001</v>
      </c>
      <c r="CW94">
        <f>SUMIF(SmtRes!AQ80:'SmtRes'!AQ88,"=1",SmtRes!BV80:'SmtRes'!BV88)</f>
        <v>22.005000000000003</v>
      </c>
      <c r="CX94">
        <f t="shared" si="68"/>
        <v>0</v>
      </c>
      <c r="CY94">
        <f t="shared" si="69"/>
        <v>1810.9720800000002</v>
      </c>
      <c r="CZ94">
        <f t="shared" si="70"/>
        <v>871.01794999999993</v>
      </c>
      <c r="DB94">
        <v>24</v>
      </c>
      <c r="DC94" t="s">
        <v>3</v>
      </c>
      <c r="DD94" t="s">
        <v>3</v>
      </c>
      <c r="DE94" t="s">
        <v>162</v>
      </c>
      <c r="DF94" t="s">
        <v>162</v>
      </c>
      <c r="DG94" t="s">
        <v>163</v>
      </c>
      <c r="DH94" t="s">
        <v>3</v>
      </c>
      <c r="DI94" t="s">
        <v>163</v>
      </c>
      <c r="DJ94" t="s">
        <v>162</v>
      </c>
      <c r="DK94" t="s">
        <v>3</v>
      </c>
      <c r="DL94" t="s">
        <v>164</v>
      </c>
      <c r="DM94" t="s">
        <v>165</v>
      </c>
      <c r="DN94">
        <v>0</v>
      </c>
      <c r="DO94">
        <v>0</v>
      </c>
      <c r="DP94">
        <v>1</v>
      </c>
      <c r="DQ94">
        <v>1</v>
      </c>
      <c r="DU94">
        <v>1005</v>
      </c>
      <c r="DV94" t="s">
        <v>35</v>
      </c>
      <c r="DW94" t="s">
        <v>35</v>
      </c>
      <c r="DX94">
        <v>100</v>
      </c>
      <c r="DZ94" t="s">
        <v>3</v>
      </c>
      <c r="EA94" t="s">
        <v>3</v>
      </c>
      <c r="EB94" t="s">
        <v>3</v>
      </c>
      <c r="EC94" t="s">
        <v>3</v>
      </c>
      <c r="EE94">
        <v>101027110</v>
      </c>
      <c r="EF94">
        <v>2</v>
      </c>
      <c r="EG94" t="s">
        <v>26</v>
      </c>
      <c r="EH94">
        <v>10</v>
      </c>
      <c r="EI94" t="s">
        <v>238</v>
      </c>
      <c r="EJ94">
        <v>1</v>
      </c>
      <c r="EK94">
        <v>10001</v>
      </c>
      <c r="EL94" t="s">
        <v>238</v>
      </c>
      <c r="EM94" t="s">
        <v>239</v>
      </c>
      <c r="EO94" t="s">
        <v>167</v>
      </c>
      <c r="EQ94">
        <v>0</v>
      </c>
      <c r="ER94">
        <v>0</v>
      </c>
      <c r="ES94">
        <v>0</v>
      </c>
      <c r="ET94">
        <v>0</v>
      </c>
      <c r="EU94">
        <v>0</v>
      </c>
      <c r="EV94">
        <v>0</v>
      </c>
      <c r="EW94">
        <v>89.53</v>
      </c>
      <c r="EX94">
        <v>13.04</v>
      </c>
      <c r="EY94">
        <v>0</v>
      </c>
      <c r="FQ94">
        <v>0</v>
      </c>
      <c r="FR94">
        <v>0</v>
      </c>
      <c r="FS94">
        <v>0</v>
      </c>
      <c r="FX94">
        <v>97.2</v>
      </c>
      <c r="FY94">
        <v>46.75</v>
      </c>
      <c r="GA94" t="s">
        <v>3</v>
      </c>
      <c r="GD94">
        <v>1</v>
      </c>
      <c r="GF94">
        <v>-1939954517</v>
      </c>
      <c r="GG94">
        <v>2</v>
      </c>
      <c r="GH94">
        <v>1</v>
      </c>
      <c r="GI94">
        <v>-2</v>
      </c>
      <c r="GJ94">
        <v>0</v>
      </c>
      <c r="GK94">
        <v>0</v>
      </c>
      <c r="GL94">
        <f t="shared" si="71"/>
        <v>0</v>
      </c>
      <c r="GM94">
        <f t="shared" si="72"/>
        <v>5072.03</v>
      </c>
      <c r="GN94">
        <f t="shared" si="73"/>
        <v>5072.03</v>
      </c>
      <c r="GO94">
        <f t="shared" si="74"/>
        <v>0</v>
      </c>
      <c r="GP94">
        <f t="shared" si="75"/>
        <v>0</v>
      </c>
      <c r="GR94">
        <v>0</v>
      </c>
      <c r="GS94">
        <v>3</v>
      </c>
      <c r="GT94">
        <v>0</v>
      </c>
      <c r="GU94" t="s">
        <v>3</v>
      </c>
      <c r="GV94">
        <f t="shared" si="76"/>
        <v>0</v>
      </c>
      <c r="GW94">
        <v>1</v>
      </c>
      <c r="GX94">
        <f t="shared" si="77"/>
        <v>0</v>
      </c>
      <c r="HA94">
        <v>0</v>
      </c>
      <c r="HB94">
        <v>0</v>
      </c>
      <c r="HC94">
        <f t="shared" si="78"/>
        <v>0</v>
      </c>
      <c r="HE94" t="s">
        <v>3</v>
      </c>
      <c r="HF94" t="s">
        <v>3</v>
      </c>
      <c r="HM94" t="s">
        <v>3</v>
      </c>
      <c r="HN94" t="s">
        <v>240</v>
      </c>
      <c r="HO94" t="s">
        <v>241</v>
      </c>
      <c r="HP94" t="s">
        <v>238</v>
      </c>
      <c r="HQ94" t="s">
        <v>238</v>
      </c>
      <c r="HS94">
        <v>0</v>
      </c>
      <c r="IK94">
        <v>0</v>
      </c>
    </row>
    <row r="95" spans="1:245" x14ac:dyDescent="0.2">
      <c r="A95">
        <v>17</v>
      </c>
      <c r="B95">
        <v>1</v>
      </c>
      <c r="E95" t="s">
        <v>242</v>
      </c>
      <c r="F95" t="s">
        <v>243</v>
      </c>
      <c r="G95" t="s">
        <v>244</v>
      </c>
      <c r="H95" t="s">
        <v>245</v>
      </c>
      <c r="I95">
        <v>1</v>
      </c>
      <c r="J95">
        <v>0</v>
      </c>
      <c r="K95">
        <v>1</v>
      </c>
      <c r="O95">
        <f t="shared" si="58"/>
        <v>526.71</v>
      </c>
      <c r="P95">
        <f>ROUND(CQ95*I95,2)</f>
        <v>526.71</v>
      </c>
      <c r="Q95">
        <f>ROUND(CR95*I95,2)</f>
        <v>0</v>
      </c>
      <c r="R95">
        <f>ROUND(CS95*I95,2)</f>
        <v>0</v>
      </c>
      <c r="S95">
        <f>ROUND(CT95*I95,2)</f>
        <v>0</v>
      </c>
      <c r="T95">
        <f t="shared" si="59"/>
        <v>0</v>
      </c>
      <c r="U95">
        <f>ROUND(CV95*I95,7)</f>
        <v>0</v>
      </c>
      <c r="V95">
        <f>ROUND(CW95*I95,7)</f>
        <v>0</v>
      </c>
      <c r="W95">
        <f t="shared" si="60"/>
        <v>0</v>
      </c>
      <c r="X95">
        <f t="shared" si="61"/>
        <v>0</v>
      </c>
      <c r="Y95">
        <f t="shared" si="62"/>
        <v>0</v>
      </c>
      <c r="AA95">
        <v>104121951</v>
      </c>
      <c r="AB95">
        <f t="shared" si="63"/>
        <v>526.71</v>
      </c>
      <c r="AC95">
        <f>ROUND((ES95),6)</f>
        <v>526.71</v>
      </c>
      <c r="AD95">
        <f>ROUND((((ET95)-(EU95))+AE95),6)</f>
        <v>0</v>
      </c>
      <c r="AE95">
        <f>ROUND((EU95),6)</f>
        <v>0</v>
      </c>
      <c r="AF95">
        <f>ROUND((EV95),6)</f>
        <v>0</v>
      </c>
      <c r="AG95">
        <f t="shared" si="64"/>
        <v>0</v>
      </c>
      <c r="AH95">
        <f>(EW95)</f>
        <v>0</v>
      </c>
      <c r="AI95">
        <f>(EX95)</f>
        <v>0</v>
      </c>
      <c r="AJ95">
        <f t="shared" si="65"/>
        <v>0</v>
      </c>
      <c r="AK95">
        <v>526.71</v>
      </c>
      <c r="AL95">
        <v>526.71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1</v>
      </c>
      <c r="AW95">
        <v>1</v>
      </c>
      <c r="AZ95">
        <v>1</v>
      </c>
      <c r="BA95">
        <v>1</v>
      </c>
      <c r="BB95">
        <v>1</v>
      </c>
      <c r="BC95">
        <v>1</v>
      </c>
      <c r="BD95" t="s">
        <v>3</v>
      </c>
      <c r="BE95" t="s">
        <v>3</v>
      </c>
      <c r="BF95" t="s">
        <v>3</v>
      </c>
      <c r="BG95" t="s">
        <v>3</v>
      </c>
      <c r="BH95">
        <v>3</v>
      </c>
      <c r="BI95">
        <v>1</v>
      </c>
      <c r="BJ95" t="s">
        <v>246</v>
      </c>
      <c r="BM95">
        <v>500001</v>
      </c>
      <c r="BN95">
        <v>0</v>
      </c>
      <c r="BO95" t="s">
        <v>3</v>
      </c>
      <c r="BP95">
        <v>0</v>
      </c>
      <c r="BQ95">
        <v>8</v>
      </c>
      <c r="BR95">
        <v>0</v>
      </c>
      <c r="BS95">
        <v>1</v>
      </c>
      <c r="BT95">
        <v>1</v>
      </c>
      <c r="BU95">
        <v>1</v>
      </c>
      <c r="BV95">
        <v>1</v>
      </c>
      <c r="BW95">
        <v>1</v>
      </c>
      <c r="BX95">
        <v>1</v>
      </c>
      <c r="BY95" t="s">
        <v>3</v>
      </c>
      <c r="BZ95">
        <v>0</v>
      </c>
      <c r="CA95">
        <v>0</v>
      </c>
      <c r="CB95" t="s">
        <v>3</v>
      </c>
      <c r="CE95">
        <v>0</v>
      </c>
      <c r="CF95">
        <v>0</v>
      </c>
      <c r="CG95">
        <v>0</v>
      </c>
      <c r="CM95">
        <v>0</v>
      </c>
      <c r="CN95" t="s">
        <v>3</v>
      </c>
      <c r="CO95">
        <v>0</v>
      </c>
      <c r="CP95">
        <f t="shared" si="66"/>
        <v>526.71</v>
      </c>
      <c r="CQ95">
        <f>ROUND(AL95*BC95,2)</f>
        <v>526.71</v>
      </c>
      <c r="CR95">
        <f>ROUND(AM95*BB95,2)</f>
        <v>0</v>
      </c>
      <c r="CS95">
        <f>ROUND(AN95*BS95,2)</f>
        <v>0</v>
      </c>
      <c r="CT95">
        <f>ROUND(AO95*BA95,2)</f>
        <v>0</v>
      </c>
      <c r="CU95">
        <f t="shared" si="67"/>
        <v>0</v>
      </c>
      <c r="CV95">
        <f>AH95</f>
        <v>0</v>
      </c>
      <c r="CW95">
        <f>AI95</f>
        <v>0</v>
      </c>
      <c r="CX95">
        <f t="shared" si="68"/>
        <v>0</v>
      </c>
      <c r="CY95">
        <f>0</f>
        <v>0</v>
      </c>
      <c r="CZ95">
        <f>0</f>
        <v>0</v>
      </c>
      <c r="DC95" t="s">
        <v>3</v>
      </c>
      <c r="DD95" t="s">
        <v>3</v>
      </c>
      <c r="DE95" t="s">
        <v>3</v>
      </c>
      <c r="DF95" t="s">
        <v>3</v>
      </c>
      <c r="DG95" t="s">
        <v>3</v>
      </c>
      <c r="DH95" t="s">
        <v>3</v>
      </c>
      <c r="DI95" t="s">
        <v>3</v>
      </c>
      <c r="DJ95" t="s">
        <v>3</v>
      </c>
      <c r="DK95" t="s">
        <v>3</v>
      </c>
      <c r="DL95" t="s">
        <v>3</v>
      </c>
      <c r="DM95" t="s">
        <v>3</v>
      </c>
      <c r="DN95">
        <v>0</v>
      </c>
      <c r="DO95">
        <v>0</v>
      </c>
      <c r="DP95">
        <v>1</v>
      </c>
      <c r="DQ95">
        <v>1</v>
      </c>
      <c r="DU95">
        <v>1013</v>
      </c>
      <c r="DV95" t="s">
        <v>245</v>
      </c>
      <c r="DW95" t="s">
        <v>245</v>
      </c>
      <c r="DX95">
        <v>1</v>
      </c>
      <c r="DZ95" t="s">
        <v>3</v>
      </c>
      <c r="EA95" t="s">
        <v>3</v>
      </c>
      <c r="EB95" t="s">
        <v>3</v>
      </c>
      <c r="EC95" t="s">
        <v>3</v>
      </c>
      <c r="EE95">
        <v>101027043</v>
      </c>
      <c r="EF95">
        <v>8</v>
      </c>
      <c r="EG95" t="s">
        <v>247</v>
      </c>
      <c r="EH95">
        <v>0</v>
      </c>
      <c r="EI95" t="s">
        <v>3</v>
      </c>
      <c r="EJ95">
        <v>1</v>
      </c>
      <c r="EK95">
        <v>500001</v>
      </c>
      <c r="EL95" t="s">
        <v>248</v>
      </c>
      <c r="EM95" t="s">
        <v>249</v>
      </c>
      <c r="EO95" t="s">
        <v>3</v>
      </c>
      <c r="EQ95">
        <v>0</v>
      </c>
      <c r="ER95">
        <v>526.71</v>
      </c>
      <c r="ES95">
        <v>526.71</v>
      </c>
      <c r="ET95">
        <v>0</v>
      </c>
      <c r="EU95">
        <v>0</v>
      </c>
      <c r="EV95">
        <v>0</v>
      </c>
      <c r="EW95">
        <v>0</v>
      </c>
      <c r="EX95">
        <v>0</v>
      </c>
      <c r="EY95">
        <v>0</v>
      </c>
      <c r="FQ95">
        <v>0</v>
      </c>
      <c r="FR95">
        <v>0</v>
      </c>
      <c r="FS95">
        <v>0</v>
      </c>
      <c r="FX95">
        <v>0</v>
      </c>
      <c r="FY95">
        <v>0</v>
      </c>
      <c r="GA95" t="s">
        <v>3</v>
      </c>
      <c r="GD95">
        <v>1</v>
      </c>
      <c r="GE95">
        <v>502.53</v>
      </c>
      <c r="GF95">
        <v>411262041</v>
      </c>
      <c r="GG95">
        <v>2</v>
      </c>
      <c r="GH95">
        <v>1</v>
      </c>
      <c r="GI95">
        <v>-2</v>
      </c>
      <c r="GJ95">
        <v>0</v>
      </c>
      <c r="GK95">
        <v>0</v>
      </c>
      <c r="GL95">
        <f t="shared" si="71"/>
        <v>0</v>
      </c>
      <c r="GM95">
        <f t="shared" si="72"/>
        <v>526.71</v>
      </c>
      <c r="GN95">
        <f t="shared" si="73"/>
        <v>526.71</v>
      </c>
      <c r="GO95">
        <f t="shared" si="74"/>
        <v>0</v>
      </c>
      <c r="GP95">
        <f t="shared" si="75"/>
        <v>0</v>
      </c>
      <c r="GR95">
        <v>3</v>
      </c>
      <c r="GS95">
        <v>3</v>
      </c>
      <c r="GT95">
        <v>0</v>
      </c>
      <c r="GU95" t="s">
        <v>3</v>
      </c>
      <c r="GV95">
        <f t="shared" si="76"/>
        <v>0</v>
      </c>
      <c r="GW95">
        <v>1</v>
      </c>
      <c r="GX95">
        <f t="shared" si="77"/>
        <v>0</v>
      </c>
      <c r="HA95">
        <v>0</v>
      </c>
      <c r="HB95">
        <v>0</v>
      </c>
      <c r="HC95">
        <f t="shared" si="78"/>
        <v>0</v>
      </c>
      <c r="HE95" t="s">
        <v>3</v>
      </c>
      <c r="HF95" t="s">
        <v>3</v>
      </c>
      <c r="HM95" t="s">
        <v>3</v>
      </c>
      <c r="HN95" t="s">
        <v>3</v>
      </c>
      <c r="HO95" t="s">
        <v>3</v>
      </c>
      <c r="HP95" t="s">
        <v>3</v>
      </c>
      <c r="HQ95" t="s">
        <v>3</v>
      </c>
      <c r="HS95">
        <v>0</v>
      </c>
      <c r="IK95">
        <v>0</v>
      </c>
    </row>
    <row r="96" spans="1:245" x14ac:dyDescent="0.2">
      <c r="A96">
        <v>17</v>
      </c>
      <c r="B96">
        <v>1</v>
      </c>
      <c r="E96" t="s">
        <v>250</v>
      </c>
      <c r="F96" t="s">
        <v>251</v>
      </c>
      <c r="G96" t="s">
        <v>252</v>
      </c>
      <c r="H96" t="s">
        <v>185</v>
      </c>
      <c r="I96">
        <v>1.6</v>
      </c>
      <c r="J96">
        <v>0</v>
      </c>
      <c r="K96">
        <v>1.6</v>
      </c>
      <c r="O96">
        <f t="shared" si="58"/>
        <v>19020.669999999998</v>
      </c>
      <c r="P96">
        <f>ROUND(CQ96*I96,2)</f>
        <v>19020.669999999998</v>
      </c>
      <c r="Q96">
        <f>ROUND(CR96*I96,2)</f>
        <v>0</v>
      </c>
      <c r="R96">
        <f>ROUND(CS96*I96,2)</f>
        <v>0</v>
      </c>
      <c r="S96">
        <f>ROUND(CT96*I96,2)</f>
        <v>0</v>
      </c>
      <c r="T96">
        <f t="shared" si="59"/>
        <v>0</v>
      </c>
      <c r="U96">
        <f>ROUND(CV96*I96,7)</f>
        <v>0</v>
      </c>
      <c r="V96">
        <f>ROUND(CW96*I96,7)</f>
        <v>0</v>
      </c>
      <c r="W96">
        <f t="shared" si="60"/>
        <v>0</v>
      </c>
      <c r="X96">
        <f t="shared" si="61"/>
        <v>0</v>
      </c>
      <c r="Y96">
        <f t="shared" si="62"/>
        <v>0</v>
      </c>
      <c r="AA96">
        <v>104121951</v>
      </c>
      <c r="AB96">
        <f t="shared" si="63"/>
        <v>9144.5499999999993</v>
      </c>
      <c r="AC96">
        <f>ROUND((ES96),6)</f>
        <v>9144.5499999999993</v>
      </c>
      <c r="AD96">
        <f>ROUND((((ET96)-(EU96))+AE96),6)</f>
        <v>0</v>
      </c>
      <c r="AE96">
        <f>ROUND((EU96),6)</f>
        <v>0</v>
      </c>
      <c r="AF96">
        <f>ROUND((EV96),6)</f>
        <v>0</v>
      </c>
      <c r="AG96">
        <f t="shared" si="64"/>
        <v>0</v>
      </c>
      <c r="AH96">
        <f>(EW96)</f>
        <v>0</v>
      </c>
      <c r="AI96">
        <f>(EX96)</f>
        <v>0</v>
      </c>
      <c r="AJ96">
        <f t="shared" si="65"/>
        <v>0</v>
      </c>
      <c r="AK96">
        <v>9144.5499999999993</v>
      </c>
      <c r="AL96">
        <v>9144.5499999999993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1</v>
      </c>
      <c r="AW96">
        <v>1</v>
      </c>
      <c r="AZ96">
        <v>1</v>
      </c>
      <c r="BA96">
        <v>1</v>
      </c>
      <c r="BB96">
        <v>1</v>
      </c>
      <c r="BC96">
        <v>1.3</v>
      </c>
      <c r="BD96" t="s">
        <v>3</v>
      </c>
      <c r="BE96" t="s">
        <v>3</v>
      </c>
      <c r="BF96" t="s">
        <v>3</v>
      </c>
      <c r="BG96" t="s">
        <v>3</v>
      </c>
      <c r="BH96">
        <v>3</v>
      </c>
      <c r="BI96">
        <v>1</v>
      </c>
      <c r="BJ96" t="s">
        <v>253</v>
      </c>
      <c r="BM96">
        <v>500001</v>
      </c>
      <c r="BN96">
        <v>0</v>
      </c>
      <c r="BO96" t="s">
        <v>251</v>
      </c>
      <c r="BP96">
        <v>1</v>
      </c>
      <c r="BQ96">
        <v>8</v>
      </c>
      <c r="BR96">
        <v>0</v>
      </c>
      <c r="BS96">
        <v>1</v>
      </c>
      <c r="BT96">
        <v>1</v>
      </c>
      <c r="BU96">
        <v>1</v>
      </c>
      <c r="BV96">
        <v>1</v>
      </c>
      <c r="BW96">
        <v>1</v>
      </c>
      <c r="BX96">
        <v>1</v>
      </c>
      <c r="BY96" t="s">
        <v>3</v>
      </c>
      <c r="BZ96">
        <v>0</v>
      </c>
      <c r="CA96">
        <v>0</v>
      </c>
      <c r="CB96" t="s">
        <v>3</v>
      </c>
      <c r="CE96">
        <v>0</v>
      </c>
      <c r="CF96">
        <v>0</v>
      </c>
      <c r="CG96">
        <v>0</v>
      </c>
      <c r="CM96">
        <v>0</v>
      </c>
      <c r="CN96" t="s">
        <v>3</v>
      </c>
      <c r="CO96">
        <v>0</v>
      </c>
      <c r="CP96">
        <f t="shared" si="66"/>
        <v>19020.669999999998</v>
      </c>
      <c r="CQ96">
        <f>ROUND(AL96*BC96,2)</f>
        <v>11887.92</v>
      </c>
      <c r="CR96">
        <f>ROUND(AM96*BB96,2)</f>
        <v>0</v>
      </c>
      <c r="CS96">
        <f>ROUND(AN96*BS96,2)</f>
        <v>0</v>
      </c>
      <c r="CT96">
        <f>ROUND(AO96*BA96,2)</f>
        <v>0</v>
      </c>
      <c r="CU96">
        <f t="shared" si="67"/>
        <v>0</v>
      </c>
      <c r="CV96">
        <f>AH96</f>
        <v>0</v>
      </c>
      <c r="CW96">
        <f>AI96</f>
        <v>0</v>
      </c>
      <c r="CX96">
        <f t="shared" si="68"/>
        <v>0</v>
      </c>
      <c r="CY96">
        <f>0</f>
        <v>0</v>
      </c>
      <c r="CZ96">
        <f>0</f>
        <v>0</v>
      </c>
      <c r="DC96" t="s">
        <v>3</v>
      </c>
      <c r="DD96" t="s">
        <v>3</v>
      </c>
      <c r="DE96" t="s">
        <v>3</v>
      </c>
      <c r="DF96" t="s">
        <v>3</v>
      </c>
      <c r="DG96" t="s">
        <v>3</v>
      </c>
      <c r="DH96" t="s">
        <v>3</v>
      </c>
      <c r="DI96" t="s">
        <v>3</v>
      </c>
      <c r="DJ96" t="s">
        <v>3</v>
      </c>
      <c r="DK96" t="s">
        <v>3</v>
      </c>
      <c r="DL96" t="s">
        <v>3</v>
      </c>
      <c r="DM96" t="s">
        <v>3</v>
      </c>
      <c r="DN96">
        <v>0</v>
      </c>
      <c r="DO96">
        <v>0</v>
      </c>
      <c r="DP96">
        <v>1</v>
      </c>
      <c r="DQ96">
        <v>1</v>
      </c>
      <c r="DU96">
        <v>1005</v>
      </c>
      <c r="DV96" t="s">
        <v>185</v>
      </c>
      <c r="DW96" t="s">
        <v>185</v>
      </c>
      <c r="DX96">
        <v>1</v>
      </c>
      <c r="DZ96" t="s">
        <v>3</v>
      </c>
      <c r="EA96" t="s">
        <v>3</v>
      </c>
      <c r="EB96" t="s">
        <v>3</v>
      </c>
      <c r="EC96" t="s">
        <v>3</v>
      </c>
      <c r="EE96">
        <v>101027043</v>
      </c>
      <c r="EF96">
        <v>8</v>
      </c>
      <c r="EG96" t="s">
        <v>247</v>
      </c>
      <c r="EH96">
        <v>0</v>
      </c>
      <c r="EI96" t="s">
        <v>3</v>
      </c>
      <c r="EJ96">
        <v>1</v>
      </c>
      <c r="EK96">
        <v>500001</v>
      </c>
      <c r="EL96" t="s">
        <v>248</v>
      </c>
      <c r="EM96" t="s">
        <v>249</v>
      </c>
      <c r="EO96" t="s">
        <v>3</v>
      </c>
      <c r="EQ96">
        <v>0</v>
      </c>
      <c r="ER96">
        <v>9144.5499999999993</v>
      </c>
      <c r="ES96">
        <v>9144.5499999999993</v>
      </c>
      <c r="ET96">
        <v>0</v>
      </c>
      <c r="EU96">
        <v>0</v>
      </c>
      <c r="EV96">
        <v>0</v>
      </c>
      <c r="EW96">
        <v>0</v>
      </c>
      <c r="EX96">
        <v>0</v>
      </c>
      <c r="EY96">
        <v>0</v>
      </c>
      <c r="FQ96">
        <v>0</v>
      </c>
      <c r="FR96">
        <v>0</v>
      </c>
      <c r="FS96">
        <v>0</v>
      </c>
      <c r="FX96">
        <v>0</v>
      </c>
      <c r="FY96">
        <v>0</v>
      </c>
      <c r="GA96" t="s">
        <v>3</v>
      </c>
      <c r="GD96">
        <v>1</v>
      </c>
      <c r="GF96">
        <v>1083172914</v>
      </c>
      <c r="GG96">
        <v>2</v>
      </c>
      <c r="GH96">
        <v>1</v>
      </c>
      <c r="GI96">
        <v>2</v>
      </c>
      <c r="GJ96">
        <v>0</v>
      </c>
      <c r="GK96">
        <v>0</v>
      </c>
      <c r="GL96">
        <f t="shared" si="71"/>
        <v>0</v>
      </c>
      <c r="GM96">
        <f t="shared" si="72"/>
        <v>19020.669999999998</v>
      </c>
      <c r="GN96">
        <f t="shared" si="73"/>
        <v>19020.669999999998</v>
      </c>
      <c r="GO96">
        <f t="shared" si="74"/>
        <v>0</v>
      </c>
      <c r="GP96">
        <f t="shared" si="75"/>
        <v>0</v>
      </c>
      <c r="GR96">
        <v>0</v>
      </c>
      <c r="GS96">
        <v>3</v>
      </c>
      <c r="GT96">
        <v>0</v>
      </c>
      <c r="GU96" t="s">
        <v>3</v>
      </c>
      <c r="GV96">
        <f t="shared" si="76"/>
        <v>0</v>
      </c>
      <c r="GW96">
        <v>1</v>
      </c>
      <c r="GX96">
        <f t="shared" si="77"/>
        <v>0</v>
      </c>
      <c r="HA96">
        <v>0</v>
      </c>
      <c r="HB96">
        <v>0</v>
      </c>
      <c r="HC96">
        <f t="shared" si="78"/>
        <v>0</v>
      </c>
      <c r="HE96" t="s">
        <v>3</v>
      </c>
      <c r="HF96" t="s">
        <v>3</v>
      </c>
      <c r="HM96" t="s">
        <v>3</v>
      </c>
      <c r="HN96" t="s">
        <v>3</v>
      </c>
      <c r="HO96" t="s">
        <v>3</v>
      </c>
      <c r="HP96" t="s">
        <v>3</v>
      </c>
      <c r="HQ96" t="s">
        <v>3</v>
      </c>
      <c r="HS96">
        <v>0</v>
      </c>
      <c r="IK96">
        <v>0</v>
      </c>
    </row>
    <row r="97" spans="1:245" x14ac:dyDescent="0.2">
      <c r="A97">
        <v>17</v>
      </c>
      <c r="B97">
        <v>1</v>
      </c>
      <c r="C97">
        <f>ROW(SmtRes!A94)</f>
        <v>94</v>
      </c>
      <c r="D97">
        <f>ROW(EtalonRes!A100)</f>
        <v>100</v>
      </c>
      <c r="E97" t="s">
        <v>254</v>
      </c>
      <c r="F97" t="s">
        <v>92</v>
      </c>
      <c r="G97" t="s">
        <v>255</v>
      </c>
      <c r="H97" t="s">
        <v>94</v>
      </c>
      <c r="I97">
        <v>0.1</v>
      </c>
      <c r="J97">
        <v>0</v>
      </c>
      <c r="K97">
        <v>0.1</v>
      </c>
      <c r="O97">
        <f t="shared" si="58"/>
        <v>317.31</v>
      </c>
      <c r="P97">
        <f>SUMIF(SmtRes!AQ89:'SmtRes'!AQ94,"=1",SmtRes!DF89:'SmtRes'!DF94)</f>
        <v>3.43</v>
      </c>
      <c r="Q97">
        <f>SUMIF(SmtRes!AQ89:'SmtRes'!AQ94,"=1",SmtRes!DG89:'SmtRes'!DG94)</f>
        <v>0</v>
      </c>
      <c r="R97">
        <f>SUMIF(SmtRes!AQ89:'SmtRes'!AQ94,"=1",SmtRes!DH89:'SmtRes'!DH94)</f>
        <v>0</v>
      </c>
      <c r="S97">
        <f>SUMIF(SmtRes!AQ89:'SmtRes'!AQ94,"=1",SmtRes!DI89:'SmtRes'!DI94)</f>
        <v>313.88</v>
      </c>
      <c r="T97">
        <f t="shared" si="59"/>
        <v>0</v>
      </c>
      <c r="U97">
        <f>SUMIF(SmtRes!AQ89:'SmtRes'!AQ94,"=1",SmtRes!CV89:'SmtRes'!CV94)</f>
        <v>0.43469999999999998</v>
      </c>
      <c r="V97">
        <f>SUMIF(SmtRes!AQ89:'SmtRes'!AQ94,"=1",SmtRes!CW89:'SmtRes'!CW94)</f>
        <v>0</v>
      </c>
      <c r="W97">
        <f t="shared" si="60"/>
        <v>0</v>
      </c>
      <c r="X97">
        <f t="shared" si="61"/>
        <v>341.82</v>
      </c>
      <c r="Y97">
        <f t="shared" si="62"/>
        <v>192.09</v>
      </c>
      <c r="AA97">
        <v>104121951</v>
      </c>
      <c r="AB97">
        <f t="shared" si="63"/>
        <v>3165.3587819999998</v>
      </c>
      <c r="AC97">
        <f>ROUND((SUM(SmtRes!BQ89:'SmtRes'!BQ94)),6)</f>
        <v>26.607431999999999</v>
      </c>
      <c r="AD97">
        <f>ROUND((((0)-(0))+AE97),6)</f>
        <v>0</v>
      </c>
      <c r="AE97">
        <f>ROUND((0),6)</f>
        <v>0</v>
      </c>
      <c r="AF97">
        <f>ROUND((SUM(SmtRes!BT89:'SmtRes'!BT94)),6)</f>
        <v>3138.75135</v>
      </c>
      <c r="AG97">
        <f t="shared" si="64"/>
        <v>0</v>
      </c>
      <c r="AH97">
        <f>(SUM(SmtRes!BU89:'SmtRes'!BU94))</f>
        <v>4.3469999999999995</v>
      </c>
      <c r="AI97">
        <f>(0)</f>
        <v>0</v>
      </c>
      <c r="AJ97">
        <f t="shared" si="65"/>
        <v>0</v>
      </c>
      <c r="AK97">
        <v>2048.3474323999999</v>
      </c>
      <c r="AL97">
        <v>26.6074324</v>
      </c>
      <c r="AM97">
        <v>0</v>
      </c>
      <c r="AN97">
        <v>0</v>
      </c>
      <c r="AO97">
        <v>2021.7399999999998</v>
      </c>
      <c r="AP97">
        <v>0</v>
      </c>
      <c r="AQ97">
        <v>2.8</v>
      </c>
      <c r="AR97">
        <v>0</v>
      </c>
      <c r="AS97">
        <v>0</v>
      </c>
      <c r="AT97">
        <v>108.9</v>
      </c>
      <c r="AU97">
        <v>61.2</v>
      </c>
      <c r="AV97">
        <v>1</v>
      </c>
      <c r="AW97">
        <v>1</v>
      </c>
      <c r="AZ97">
        <v>1</v>
      </c>
      <c r="BA97">
        <v>1</v>
      </c>
      <c r="BB97">
        <v>1</v>
      </c>
      <c r="BC97">
        <v>1</v>
      </c>
      <c r="BD97" t="s">
        <v>3</v>
      </c>
      <c r="BE97" t="s">
        <v>3</v>
      </c>
      <c r="BF97" t="s">
        <v>3</v>
      </c>
      <c r="BG97" t="s">
        <v>3</v>
      </c>
      <c r="BH97">
        <v>0</v>
      </c>
      <c r="BI97">
        <v>1</v>
      </c>
      <c r="BJ97" t="s">
        <v>95</v>
      </c>
      <c r="BM97">
        <v>17001</v>
      </c>
      <c r="BN97">
        <v>0</v>
      </c>
      <c r="BO97" t="s">
        <v>3</v>
      </c>
      <c r="BP97">
        <v>0</v>
      </c>
      <c r="BQ97">
        <v>2</v>
      </c>
      <c r="BR97">
        <v>0</v>
      </c>
      <c r="BS97">
        <v>1</v>
      </c>
      <c r="BT97">
        <v>1</v>
      </c>
      <c r="BU97">
        <v>1</v>
      </c>
      <c r="BV97">
        <v>1</v>
      </c>
      <c r="BW97">
        <v>1</v>
      </c>
      <c r="BX97">
        <v>1</v>
      </c>
      <c r="BY97" t="s">
        <v>3</v>
      </c>
      <c r="BZ97">
        <v>121</v>
      </c>
      <c r="CA97">
        <v>72</v>
      </c>
      <c r="CB97" t="s">
        <v>3</v>
      </c>
      <c r="CE97">
        <v>0</v>
      </c>
      <c r="CF97">
        <v>0</v>
      </c>
      <c r="CG97">
        <v>0</v>
      </c>
      <c r="CM97">
        <v>0</v>
      </c>
      <c r="CN97" t="s">
        <v>811</v>
      </c>
      <c r="CO97">
        <v>0</v>
      </c>
      <c r="CP97">
        <f t="shared" si="66"/>
        <v>317.31</v>
      </c>
      <c r="CQ97">
        <f>SUMIF(SmtRes!AQ89:'SmtRes'!AQ94,"=1",SmtRes!AA89:'SmtRes'!AA94)</f>
        <v>215309.78</v>
      </c>
      <c r="CR97">
        <f>SUMIF(SmtRes!AQ89:'SmtRes'!AQ94,"=1",SmtRes!AB89:'SmtRes'!AB94)</f>
        <v>0</v>
      </c>
      <c r="CS97">
        <f>SUMIF(SmtRes!AQ89:'SmtRes'!AQ94,"=1",SmtRes!AC89:'SmtRes'!AC94)</f>
        <v>0</v>
      </c>
      <c r="CT97">
        <f>SUMIF(SmtRes!AQ89:'SmtRes'!AQ94,"=1",SmtRes!AD89:'SmtRes'!AD94)</f>
        <v>722.05</v>
      </c>
      <c r="CU97">
        <f t="shared" si="67"/>
        <v>0</v>
      </c>
      <c r="CV97">
        <f>SUMIF(SmtRes!AQ89:'SmtRes'!AQ94,"=1",SmtRes!BU89:'SmtRes'!BU94)</f>
        <v>4.3469999999999995</v>
      </c>
      <c r="CW97">
        <f>SUMIF(SmtRes!AQ89:'SmtRes'!AQ94,"=1",SmtRes!BV89:'SmtRes'!BV94)</f>
        <v>0</v>
      </c>
      <c r="CX97">
        <f t="shared" si="68"/>
        <v>0</v>
      </c>
      <c r="CY97">
        <f>(((S97+R97)*AT97)/100)</f>
        <v>341.81531999999999</v>
      </c>
      <c r="CZ97">
        <f>(((S97+R97)*AU97)/100)</f>
        <v>192.09456000000003</v>
      </c>
      <c r="DB97">
        <v>26</v>
      </c>
      <c r="DC97" t="s">
        <v>3</v>
      </c>
      <c r="DD97" t="s">
        <v>3</v>
      </c>
      <c r="DE97" t="s">
        <v>162</v>
      </c>
      <c r="DF97" t="s">
        <v>162</v>
      </c>
      <c r="DG97" t="s">
        <v>163</v>
      </c>
      <c r="DH97" t="s">
        <v>3</v>
      </c>
      <c r="DI97" t="s">
        <v>163</v>
      </c>
      <c r="DJ97" t="s">
        <v>162</v>
      </c>
      <c r="DK97" t="s">
        <v>3</v>
      </c>
      <c r="DL97" t="s">
        <v>164</v>
      </c>
      <c r="DM97" t="s">
        <v>165</v>
      </c>
      <c r="DN97">
        <v>0</v>
      </c>
      <c r="DO97">
        <v>0</v>
      </c>
      <c r="DP97">
        <v>1</v>
      </c>
      <c r="DQ97">
        <v>1</v>
      </c>
      <c r="DU97">
        <v>1013</v>
      </c>
      <c r="DV97" t="s">
        <v>94</v>
      </c>
      <c r="DW97" t="s">
        <v>94</v>
      </c>
      <c r="DX97">
        <v>1</v>
      </c>
      <c r="DZ97" t="s">
        <v>3</v>
      </c>
      <c r="EA97" t="s">
        <v>3</v>
      </c>
      <c r="EB97" t="s">
        <v>3</v>
      </c>
      <c r="EC97" t="s">
        <v>3</v>
      </c>
      <c r="EE97">
        <v>101027138</v>
      </c>
      <c r="EF97">
        <v>2</v>
      </c>
      <c r="EG97" t="s">
        <v>26</v>
      </c>
      <c r="EH97">
        <v>16</v>
      </c>
      <c r="EI97" t="s">
        <v>97</v>
      </c>
      <c r="EJ97">
        <v>1</v>
      </c>
      <c r="EK97">
        <v>17001</v>
      </c>
      <c r="EL97" t="s">
        <v>98</v>
      </c>
      <c r="EM97" t="s">
        <v>99</v>
      </c>
      <c r="EO97" t="s">
        <v>167</v>
      </c>
      <c r="EQ97">
        <v>0</v>
      </c>
      <c r="ER97">
        <v>0</v>
      </c>
      <c r="ES97">
        <v>0</v>
      </c>
      <c r="ET97">
        <v>0</v>
      </c>
      <c r="EU97">
        <v>0</v>
      </c>
      <c r="EV97">
        <v>0</v>
      </c>
      <c r="EW97">
        <v>2.8</v>
      </c>
      <c r="EX97">
        <v>0</v>
      </c>
      <c r="EY97">
        <v>0</v>
      </c>
      <c r="FQ97">
        <v>0</v>
      </c>
      <c r="FR97">
        <v>0</v>
      </c>
      <c r="FS97">
        <v>0</v>
      </c>
      <c r="FX97">
        <v>108.9</v>
      </c>
      <c r="FY97">
        <v>61.2</v>
      </c>
      <c r="GA97" t="s">
        <v>3</v>
      </c>
      <c r="GD97">
        <v>1</v>
      </c>
      <c r="GF97">
        <v>-1871368675</v>
      </c>
      <c r="GG97">
        <v>2</v>
      </c>
      <c r="GH97">
        <v>1</v>
      </c>
      <c r="GI97">
        <v>-2</v>
      </c>
      <c r="GJ97">
        <v>0</v>
      </c>
      <c r="GK97">
        <v>0</v>
      </c>
      <c r="GL97">
        <f t="shared" si="71"/>
        <v>0</v>
      </c>
      <c r="GM97">
        <f t="shared" si="72"/>
        <v>851.22</v>
      </c>
      <c r="GN97">
        <f t="shared" si="73"/>
        <v>851.22</v>
      </c>
      <c r="GO97">
        <f t="shared" si="74"/>
        <v>0</v>
      </c>
      <c r="GP97">
        <f t="shared" si="75"/>
        <v>0</v>
      </c>
      <c r="GR97">
        <v>0</v>
      </c>
      <c r="GS97">
        <v>3</v>
      </c>
      <c r="GT97">
        <v>0</v>
      </c>
      <c r="GU97" t="s">
        <v>3</v>
      </c>
      <c r="GV97">
        <f t="shared" si="76"/>
        <v>0</v>
      </c>
      <c r="GW97">
        <v>1</v>
      </c>
      <c r="GX97">
        <f t="shared" si="77"/>
        <v>0</v>
      </c>
      <c r="HA97">
        <v>0</v>
      </c>
      <c r="HB97">
        <v>0</v>
      </c>
      <c r="HC97">
        <f t="shared" si="78"/>
        <v>0</v>
      </c>
      <c r="HE97" t="s">
        <v>3</v>
      </c>
      <c r="HF97" t="s">
        <v>3</v>
      </c>
      <c r="HM97" t="s">
        <v>3</v>
      </c>
      <c r="HN97" t="s">
        <v>101</v>
      </c>
      <c r="HO97" t="s">
        <v>102</v>
      </c>
      <c r="HP97" t="s">
        <v>97</v>
      </c>
      <c r="HQ97" t="s">
        <v>97</v>
      </c>
      <c r="HS97">
        <v>0</v>
      </c>
      <c r="IK97">
        <v>0</v>
      </c>
    </row>
    <row r="98" spans="1:245" x14ac:dyDescent="0.2">
      <c r="A98">
        <v>18</v>
      </c>
      <c r="B98">
        <v>1</v>
      </c>
      <c r="C98">
        <v>94</v>
      </c>
      <c r="E98" t="s">
        <v>256</v>
      </c>
      <c r="F98" t="s">
        <v>257</v>
      </c>
      <c r="G98" t="s">
        <v>258</v>
      </c>
      <c r="H98" t="s">
        <v>203</v>
      </c>
      <c r="I98">
        <f>I97*J98</f>
        <v>1</v>
      </c>
      <c r="J98">
        <v>10</v>
      </c>
      <c r="K98">
        <v>10</v>
      </c>
      <c r="O98">
        <f t="shared" si="58"/>
        <v>39248.99</v>
      </c>
      <c r="P98">
        <f>ROUND(CQ98*I98,2)</f>
        <v>39248.99</v>
      </c>
      <c r="Q98">
        <f>ROUND(CR98*I98,2)</f>
        <v>0</v>
      </c>
      <c r="R98">
        <f>ROUND(CS98*I98,2)</f>
        <v>0</v>
      </c>
      <c r="S98">
        <f>ROUND(CT98*I98,2)</f>
        <v>0</v>
      </c>
      <c r="T98">
        <f t="shared" si="59"/>
        <v>0</v>
      </c>
      <c r="U98">
        <f>ROUND(CV98*I98,7)</f>
        <v>0</v>
      </c>
      <c r="V98">
        <f>ROUND(CW98*I98,7)</f>
        <v>0</v>
      </c>
      <c r="W98">
        <f t="shared" si="60"/>
        <v>0</v>
      </c>
      <c r="X98">
        <f t="shared" si="61"/>
        <v>0</v>
      </c>
      <c r="Y98">
        <f t="shared" si="62"/>
        <v>0</v>
      </c>
      <c r="AA98">
        <v>104121951</v>
      </c>
      <c r="AB98">
        <f t="shared" si="63"/>
        <v>38479.4</v>
      </c>
      <c r="AC98">
        <f>ROUND((ES98),6)</f>
        <v>38479.4</v>
      </c>
      <c r="AD98">
        <f>ROUND((((ET98)-(EU98))+AE98),6)</f>
        <v>0</v>
      </c>
      <c r="AE98">
        <f>ROUND((EU98),6)</f>
        <v>0</v>
      </c>
      <c r="AF98">
        <f>ROUND((EV98),6)</f>
        <v>0</v>
      </c>
      <c r="AG98">
        <f t="shared" si="64"/>
        <v>0</v>
      </c>
      <c r="AH98">
        <f>(EW98)</f>
        <v>0</v>
      </c>
      <c r="AI98">
        <f>(EX98)</f>
        <v>0</v>
      </c>
      <c r="AJ98">
        <f t="shared" si="65"/>
        <v>0</v>
      </c>
      <c r="AK98">
        <v>38479.4</v>
      </c>
      <c r="AL98">
        <v>38479.4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121</v>
      </c>
      <c r="AU98">
        <v>72</v>
      </c>
      <c r="AV98">
        <v>1</v>
      </c>
      <c r="AW98">
        <v>1</v>
      </c>
      <c r="AZ98">
        <v>1</v>
      </c>
      <c r="BA98">
        <v>1</v>
      </c>
      <c r="BB98">
        <v>1</v>
      </c>
      <c r="BC98">
        <v>1.02</v>
      </c>
      <c r="BD98" t="s">
        <v>3</v>
      </c>
      <c r="BE98" t="s">
        <v>3</v>
      </c>
      <c r="BF98" t="s">
        <v>3</v>
      </c>
      <c r="BG98" t="s">
        <v>3</v>
      </c>
      <c r="BH98">
        <v>3</v>
      </c>
      <c r="BI98">
        <v>1</v>
      </c>
      <c r="BJ98" t="s">
        <v>259</v>
      </c>
      <c r="BM98">
        <v>17001</v>
      </c>
      <c r="BN98">
        <v>0</v>
      </c>
      <c r="BO98" t="s">
        <v>257</v>
      </c>
      <c r="BP98">
        <v>1</v>
      </c>
      <c r="BQ98">
        <v>2</v>
      </c>
      <c r="BR98">
        <v>0</v>
      </c>
      <c r="BS98">
        <v>1</v>
      </c>
      <c r="BT98">
        <v>1</v>
      </c>
      <c r="BU98">
        <v>1</v>
      </c>
      <c r="BV98">
        <v>1</v>
      </c>
      <c r="BW98">
        <v>1</v>
      </c>
      <c r="BX98">
        <v>1</v>
      </c>
      <c r="BY98" t="s">
        <v>3</v>
      </c>
      <c r="BZ98">
        <v>121</v>
      </c>
      <c r="CA98">
        <v>72</v>
      </c>
      <c r="CB98" t="s">
        <v>3</v>
      </c>
      <c r="CE98">
        <v>0</v>
      </c>
      <c r="CF98">
        <v>0</v>
      </c>
      <c r="CG98">
        <v>0</v>
      </c>
      <c r="CM98">
        <v>0</v>
      </c>
      <c r="CN98" t="s">
        <v>3</v>
      </c>
      <c r="CO98">
        <v>0</v>
      </c>
      <c r="CP98">
        <f t="shared" si="66"/>
        <v>39248.99</v>
      </c>
      <c r="CQ98">
        <f>ROUND(AL98*BC98,2)</f>
        <v>39248.99</v>
      </c>
      <c r="CR98">
        <f>ROUND(AM98*BB98,2)</f>
        <v>0</v>
      </c>
      <c r="CS98">
        <f>ROUND(AN98*BS98,2)</f>
        <v>0</v>
      </c>
      <c r="CT98">
        <f>ROUND(AO98*BA98,2)</f>
        <v>0</v>
      </c>
      <c r="CU98">
        <f t="shared" si="67"/>
        <v>0</v>
      </c>
      <c r="CV98">
        <f>AH98</f>
        <v>0</v>
      </c>
      <c r="CW98">
        <f>AI98</f>
        <v>0</v>
      </c>
      <c r="CX98">
        <f t="shared" si="68"/>
        <v>0</v>
      </c>
      <c r="CY98">
        <f>(((S98+R98)*AT98)/100)</f>
        <v>0</v>
      </c>
      <c r="CZ98">
        <f>(((S98+R98)*AU98)/100)</f>
        <v>0</v>
      </c>
      <c r="DC98" t="s">
        <v>3</v>
      </c>
      <c r="DD98" t="s">
        <v>3</v>
      </c>
      <c r="DE98" t="s">
        <v>3</v>
      </c>
      <c r="DF98" t="s">
        <v>3</v>
      </c>
      <c r="DG98" t="s">
        <v>3</v>
      </c>
      <c r="DH98" t="s">
        <v>3</v>
      </c>
      <c r="DI98" t="s">
        <v>3</v>
      </c>
      <c r="DJ98" t="s">
        <v>3</v>
      </c>
      <c r="DK98" t="s">
        <v>3</v>
      </c>
      <c r="DL98" t="s">
        <v>3</v>
      </c>
      <c r="DM98" t="s">
        <v>3</v>
      </c>
      <c r="DN98">
        <v>0</v>
      </c>
      <c r="DO98">
        <v>0</v>
      </c>
      <c r="DP98">
        <v>1</v>
      </c>
      <c r="DQ98">
        <v>1</v>
      </c>
      <c r="DU98">
        <v>1013</v>
      </c>
      <c r="DV98" t="s">
        <v>203</v>
      </c>
      <c r="DW98" t="s">
        <v>203</v>
      </c>
      <c r="DX98">
        <v>1</v>
      </c>
      <c r="DZ98" t="s">
        <v>3</v>
      </c>
      <c r="EA98" t="s">
        <v>3</v>
      </c>
      <c r="EB98" t="s">
        <v>3</v>
      </c>
      <c r="EC98" t="s">
        <v>3</v>
      </c>
      <c r="EE98">
        <v>101027138</v>
      </c>
      <c r="EF98">
        <v>2</v>
      </c>
      <c r="EG98" t="s">
        <v>26</v>
      </c>
      <c r="EH98">
        <v>16</v>
      </c>
      <c r="EI98" t="s">
        <v>97</v>
      </c>
      <c r="EJ98">
        <v>1</v>
      </c>
      <c r="EK98">
        <v>17001</v>
      </c>
      <c r="EL98" t="s">
        <v>98</v>
      </c>
      <c r="EM98" t="s">
        <v>99</v>
      </c>
      <c r="EO98" t="s">
        <v>3</v>
      </c>
      <c r="EQ98">
        <v>0</v>
      </c>
      <c r="ER98">
        <v>38479.4</v>
      </c>
      <c r="ES98">
        <v>38479.4</v>
      </c>
      <c r="ET98">
        <v>0</v>
      </c>
      <c r="EU98">
        <v>0</v>
      </c>
      <c r="EV98">
        <v>0</v>
      </c>
      <c r="EW98">
        <v>0</v>
      </c>
      <c r="EX98">
        <v>0</v>
      </c>
      <c r="FQ98">
        <v>0</v>
      </c>
      <c r="FR98">
        <v>0</v>
      </c>
      <c r="FS98">
        <v>0</v>
      </c>
      <c r="FX98">
        <v>121</v>
      </c>
      <c r="FY98">
        <v>72</v>
      </c>
      <c r="GA98" t="s">
        <v>3</v>
      </c>
      <c r="GD98">
        <v>1</v>
      </c>
      <c r="GF98">
        <v>-464358454</v>
      </c>
      <c r="GG98">
        <v>2</v>
      </c>
      <c r="GH98">
        <v>1</v>
      </c>
      <c r="GI98">
        <v>2</v>
      </c>
      <c r="GJ98">
        <v>0</v>
      </c>
      <c r="GK98">
        <v>0</v>
      </c>
      <c r="GL98">
        <f t="shared" si="71"/>
        <v>0</v>
      </c>
      <c r="GM98">
        <f t="shared" si="72"/>
        <v>39248.99</v>
      </c>
      <c r="GN98">
        <f t="shared" si="73"/>
        <v>39248.99</v>
      </c>
      <c r="GO98">
        <f t="shared" si="74"/>
        <v>0</v>
      </c>
      <c r="GP98">
        <f t="shared" si="75"/>
        <v>0</v>
      </c>
      <c r="GR98">
        <v>0</v>
      </c>
      <c r="GS98">
        <v>3</v>
      </c>
      <c r="GT98">
        <v>0</v>
      </c>
      <c r="GU98" t="s">
        <v>3</v>
      </c>
      <c r="GV98">
        <f t="shared" si="76"/>
        <v>0</v>
      </c>
      <c r="GW98">
        <v>1</v>
      </c>
      <c r="GX98">
        <f t="shared" si="77"/>
        <v>0</v>
      </c>
      <c r="HA98">
        <v>0</v>
      </c>
      <c r="HB98">
        <v>0</v>
      </c>
      <c r="HC98">
        <f t="shared" si="78"/>
        <v>0</v>
      </c>
      <c r="HE98" t="s">
        <v>3</v>
      </c>
      <c r="HF98" t="s">
        <v>3</v>
      </c>
      <c r="HM98" t="s">
        <v>3</v>
      </c>
      <c r="HN98" t="s">
        <v>101</v>
      </c>
      <c r="HO98" t="s">
        <v>102</v>
      </c>
      <c r="HP98" t="s">
        <v>97</v>
      </c>
      <c r="HQ98" t="s">
        <v>97</v>
      </c>
      <c r="HS98">
        <v>0</v>
      </c>
      <c r="IK98">
        <v>0</v>
      </c>
    </row>
    <row r="99" spans="1:245" x14ac:dyDescent="0.2">
      <c r="A99">
        <v>17</v>
      </c>
      <c r="B99">
        <v>1</v>
      </c>
      <c r="E99" t="s">
        <v>260</v>
      </c>
      <c r="F99" t="s">
        <v>261</v>
      </c>
      <c r="G99" t="s">
        <v>262</v>
      </c>
      <c r="H99" t="s">
        <v>263</v>
      </c>
      <c r="I99">
        <v>0.2</v>
      </c>
      <c r="J99">
        <v>0</v>
      </c>
      <c r="K99">
        <v>0.2</v>
      </c>
      <c r="O99">
        <f>0</f>
        <v>0</v>
      </c>
      <c r="P99">
        <f>0</f>
        <v>0</v>
      </c>
      <c r="Q99">
        <f>0</f>
        <v>0</v>
      </c>
      <c r="R99">
        <f>0</f>
        <v>0</v>
      </c>
      <c r="S99">
        <f>0</f>
        <v>0</v>
      </c>
      <c r="T99">
        <f>0</f>
        <v>0</v>
      </c>
      <c r="U99">
        <f>0</f>
        <v>0</v>
      </c>
      <c r="V99">
        <f>0</f>
        <v>0</v>
      </c>
      <c r="W99">
        <f>0</f>
        <v>0</v>
      </c>
      <c r="X99">
        <f>0</f>
        <v>0</v>
      </c>
      <c r="Y99">
        <f>0</f>
        <v>0</v>
      </c>
      <c r="AA99">
        <v>104121951</v>
      </c>
      <c r="AB99">
        <f>ROUND((AK99),6)</f>
        <v>1498.11</v>
      </c>
      <c r="AC99">
        <f>0</f>
        <v>0</v>
      </c>
      <c r="AD99">
        <f>0</f>
        <v>0</v>
      </c>
      <c r="AE99">
        <f>0</f>
        <v>0</v>
      </c>
      <c r="AF99">
        <f>0</f>
        <v>0</v>
      </c>
      <c r="AG99">
        <f>0</f>
        <v>0</v>
      </c>
      <c r="AH99">
        <f>0</f>
        <v>0</v>
      </c>
      <c r="AI99">
        <f>0</f>
        <v>0</v>
      </c>
      <c r="AJ99">
        <f>0</f>
        <v>0</v>
      </c>
      <c r="AK99">
        <v>1498.11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1</v>
      </c>
      <c r="AW99">
        <v>1</v>
      </c>
      <c r="AZ99">
        <v>1</v>
      </c>
      <c r="BA99">
        <v>1</v>
      </c>
      <c r="BB99">
        <v>1</v>
      </c>
      <c r="BC99">
        <v>1</v>
      </c>
      <c r="BD99" t="s">
        <v>3</v>
      </c>
      <c r="BE99" t="s">
        <v>3</v>
      </c>
      <c r="BF99" t="s">
        <v>3</v>
      </c>
      <c r="BG99" t="s">
        <v>3</v>
      </c>
      <c r="BH99">
        <v>0</v>
      </c>
      <c r="BI99">
        <v>1</v>
      </c>
      <c r="BJ99" t="s">
        <v>261</v>
      </c>
      <c r="BM99">
        <v>700007</v>
      </c>
      <c r="BN99">
        <v>0</v>
      </c>
      <c r="BO99" t="s">
        <v>3</v>
      </c>
      <c r="BP99">
        <v>0</v>
      </c>
      <c r="BQ99">
        <v>19</v>
      </c>
      <c r="BR99">
        <v>0</v>
      </c>
      <c r="BS99">
        <v>1</v>
      </c>
      <c r="BT99">
        <v>1</v>
      </c>
      <c r="BU99">
        <v>1</v>
      </c>
      <c r="BV99">
        <v>1</v>
      </c>
      <c r="BW99">
        <v>1</v>
      </c>
      <c r="BX99">
        <v>1</v>
      </c>
      <c r="BY99" t="s">
        <v>3</v>
      </c>
      <c r="BZ99">
        <v>90</v>
      </c>
      <c r="CA99">
        <v>42</v>
      </c>
      <c r="CB99" t="s">
        <v>3</v>
      </c>
      <c r="CE99">
        <v>0</v>
      </c>
      <c r="CF99">
        <v>0</v>
      </c>
      <c r="CG99">
        <v>0</v>
      </c>
      <c r="CM99">
        <v>0</v>
      </c>
      <c r="CN99" t="s">
        <v>3</v>
      </c>
      <c r="CO99">
        <v>0</v>
      </c>
      <c r="CP99">
        <f>AB99*AZ99</f>
        <v>1498.11</v>
      </c>
      <c r="CQ99">
        <v>0</v>
      </c>
      <c r="CR99">
        <v>0</v>
      </c>
      <c r="CS99">
        <v>0</v>
      </c>
      <c r="CT99">
        <v>0</v>
      </c>
      <c r="CU99">
        <v>0</v>
      </c>
      <c r="CV99">
        <v>0</v>
      </c>
      <c r="CW99">
        <v>0</v>
      </c>
      <c r="CX99">
        <v>0</v>
      </c>
      <c r="CY99">
        <v>0</v>
      </c>
      <c r="CZ99">
        <v>0</v>
      </c>
      <c r="DC99" t="s">
        <v>3</v>
      </c>
      <c r="DD99" t="s">
        <v>3</v>
      </c>
      <c r="DE99" t="s">
        <v>3</v>
      </c>
      <c r="DF99" t="s">
        <v>3</v>
      </c>
      <c r="DG99" t="s">
        <v>3</v>
      </c>
      <c r="DH99" t="s">
        <v>3</v>
      </c>
      <c r="DI99" t="s">
        <v>3</v>
      </c>
      <c r="DJ99" t="s">
        <v>3</v>
      </c>
      <c r="DK99" t="s">
        <v>3</v>
      </c>
      <c r="DL99" t="s">
        <v>3</v>
      </c>
      <c r="DM99" t="s">
        <v>3</v>
      </c>
      <c r="DN99">
        <v>0</v>
      </c>
      <c r="DO99">
        <v>0</v>
      </c>
      <c r="DP99">
        <v>1</v>
      </c>
      <c r="DQ99">
        <v>1</v>
      </c>
      <c r="DU99">
        <v>1013</v>
      </c>
      <c r="DV99" t="s">
        <v>263</v>
      </c>
      <c r="DW99" t="s">
        <v>263</v>
      </c>
      <c r="DX99">
        <v>1</v>
      </c>
      <c r="DZ99" t="s">
        <v>3</v>
      </c>
      <c r="EA99" t="s">
        <v>3</v>
      </c>
      <c r="EB99" t="s">
        <v>3</v>
      </c>
      <c r="EC99" t="s">
        <v>3</v>
      </c>
      <c r="EE99">
        <v>101027549</v>
      </c>
      <c r="EF99">
        <v>19</v>
      </c>
      <c r="EG99" t="s">
        <v>264</v>
      </c>
      <c r="EH99">
        <v>106</v>
      </c>
      <c r="EI99" t="s">
        <v>264</v>
      </c>
      <c r="EJ99">
        <v>1</v>
      </c>
      <c r="EK99">
        <v>700007</v>
      </c>
      <c r="EL99" t="s">
        <v>264</v>
      </c>
      <c r="EM99" t="s">
        <v>265</v>
      </c>
      <c r="EO99" t="s">
        <v>3</v>
      </c>
      <c r="EQ99">
        <v>0</v>
      </c>
      <c r="ER99">
        <v>0</v>
      </c>
      <c r="ES99">
        <v>0</v>
      </c>
      <c r="ET99">
        <v>0</v>
      </c>
      <c r="EU99">
        <v>0</v>
      </c>
      <c r="EV99">
        <v>0</v>
      </c>
      <c r="EW99">
        <v>0</v>
      </c>
      <c r="EX99">
        <v>0</v>
      </c>
      <c r="EY99">
        <v>0</v>
      </c>
      <c r="FQ99">
        <v>0</v>
      </c>
      <c r="FR99">
        <v>0</v>
      </c>
      <c r="FS99">
        <v>0</v>
      </c>
      <c r="FX99">
        <v>0</v>
      </c>
      <c r="FY99">
        <v>0</v>
      </c>
      <c r="GA99" t="s">
        <v>3</v>
      </c>
      <c r="GD99">
        <v>1</v>
      </c>
      <c r="GF99">
        <v>-993807290</v>
      </c>
      <c r="GG99">
        <v>2</v>
      </c>
      <c r="GH99">
        <v>1</v>
      </c>
      <c r="GI99">
        <v>-2</v>
      </c>
      <c r="GJ99">
        <v>2</v>
      </c>
      <c r="GK99">
        <v>0</v>
      </c>
      <c r="GL99">
        <f t="shared" si="71"/>
        <v>0</v>
      </c>
      <c r="GM99">
        <f>ROUND(CP99*I99,2)</f>
        <v>299.62</v>
      </c>
      <c r="GN99">
        <f t="shared" si="73"/>
        <v>299.62</v>
      </c>
      <c r="GO99">
        <f t="shared" si="74"/>
        <v>0</v>
      </c>
      <c r="GP99">
        <f t="shared" si="75"/>
        <v>0</v>
      </c>
      <c r="GR99">
        <v>0</v>
      </c>
      <c r="GS99">
        <v>3</v>
      </c>
      <c r="GT99">
        <v>0</v>
      </c>
      <c r="GU99" t="s">
        <v>3</v>
      </c>
      <c r="GV99">
        <f>0</f>
        <v>0</v>
      </c>
      <c r="GW99">
        <v>1</v>
      </c>
      <c r="GX99">
        <f>0</f>
        <v>0</v>
      </c>
      <c r="HA99">
        <v>0</v>
      </c>
      <c r="HB99">
        <v>0</v>
      </c>
      <c r="HC99">
        <v>0</v>
      </c>
      <c r="HD99">
        <f>GM99</f>
        <v>299.62</v>
      </c>
      <c r="HE99" t="s">
        <v>3</v>
      </c>
      <c r="HF99" t="s">
        <v>3</v>
      </c>
      <c r="HM99" t="s">
        <v>3</v>
      </c>
      <c r="HN99" t="s">
        <v>266</v>
      </c>
      <c r="HO99" t="s">
        <v>267</v>
      </c>
      <c r="HP99" t="s">
        <v>264</v>
      </c>
      <c r="HQ99" t="s">
        <v>264</v>
      </c>
      <c r="HS99">
        <v>0</v>
      </c>
      <c r="IK99">
        <v>0</v>
      </c>
    </row>
    <row r="100" spans="1:245" x14ac:dyDescent="0.2">
      <c r="A100">
        <v>17</v>
      </c>
      <c r="B100">
        <v>1</v>
      </c>
      <c r="E100" t="s">
        <v>268</v>
      </c>
      <c r="F100" t="s">
        <v>269</v>
      </c>
      <c r="G100" t="s">
        <v>270</v>
      </c>
      <c r="H100" t="s">
        <v>263</v>
      </c>
      <c r="I100">
        <v>0.2</v>
      </c>
      <c r="J100">
        <v>0</v>
      </c>
      <c r="K100">
        <v>0.2</v>
      </c>
      <c r="O100">
        <f>0</f>
        <v>0</v>
      </c>
      <c r="P100">
        <f>0</f>
        <v>0</v>
      </c>
      <c r="Q100">
        <f>0</f>
        <v>0</v>
      </c>
      <c r="R100">
        <f>0</f>
        <v>0</v>
      </c>
      <c r="S100">
        <f>0</f>
        <v>0</v>
      </c>
      <c r="T100">
        <f>0</f>
        <v>0</v>
      </c>
      <c r="U100">
        <f>0</f>
        <v>0</v>
      </c>
      <c r="V100">
        <f>0</f>
        <v>0</v>
      </c>
      <c r="W100">
        <f>0</f>
        <v>0</v>
      </c>
      <c r="X100">
        <f>0</f>
        <v>0</v>
      </c>
      <c r="Y100">
        <f>0</f>
        <v>0</v>
      </c>
      <c r="AA100">
        <v>104121951</v>
      </c>
      <c r="AB100">
        <f>ROUND((AK100),6)</f>
        <v>771.69</v>
      </c>
      <c r="AC100">
        <f>0</f>
        <v>0</v>
      </c>
      <c r="AD100">
        <f>0</f>
        <v>0</v>
      </c>
      <c r="AE100">
        <f>0</f>
        <v>0</v>
      </c>
      <c r="AF100">
        <f>0</f>
        <v>0</v>
      </c>
      <c r="AG100">
        <f>0</f>
        <v>0</v>
      </c>
      <c r="AH100">
        <f>0</f>
        <v>0</v>
      </c>
      <c r="AI100">
        <f>0</f>
        <v>0</v>
      </c>
      <c r="AJ100">
        <f>0</f>
        <v>0</v>
      </c>
      <c r="AK100">
        <v>771.69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1</v>
      </c>
      <c r="AW100">
        <v>1</v>
      </c>
      <c r="AZ100">
        <v>1</v>
      </c>
      <c r="BA100">
        <v>1</v>
      </c>
      <c r="BB100">
        <v>1</v>
      </c>
      <c r="BC100">
        <v>1</v>
      </c>
      <c r="BD100" t="s">
        <v>3</v>
      </c>
      <c r="BE100" t="s">
        <v>3</v>
      </c>
      <c r="BF100" t="s">
        <v>3</v>
      </c>
      <c r="BG100" t="s">
        <v>3</v>
      </c>
      <c r="BH100">
        <v>0</v>
      </c>
      <c r="BI100">
        <v>1</v>
      </c>
      <c r="BJ100" t="s">
        <v>269</v>
      </c>
      <c r="BM100">
        <v>700008</v>
      </c>
      <c r="BN100">
        <v>0</v>
      </c>
      <c r="BO100" t="s">
        <v>3</v>
      </c>
      <c r="BP100">
        <v>0</v>
      </c>
      <c r="BQ100">
        <v>10</v>
      </c>
      <c r="BR100">
        <v>0</v>
      </c>
      <c r="BS100">
        <v>1</v>
      </c>
      <c r="BT100">
        <v>1</v>
      </c>
      <c r="BU100">
        <v>1</v>
      </c>
      <c r="BV100">
        <v>1</v>
      </c>
      <c r="BW100">
        <v>1</v>
      </c>
      <c r="BX100">
        <v>1</v>
      </c>
      <c r="BY100" t="s">
        <v>3</v>
      </c>
      <c r="BZ100">
        <v>94</v>
      </c>
      <c r="CA100">
        <v>61</v>
      </c>
      <c r="CB100" t="s">
        <v>3</v>
      </c>
      <c r="CE100">
        <v>0</v>
      </c>
      <c r="CF100">
        <v>0</v>
      </c>
      <c r="CG100">
        <v>0</v>
      </c>
      <c r="CM100">
        <v>0</v>
      </c>
      <c r="CN100" t="s">
        <v>3</v>
      </c>
      <c r="CO100">
        <v>0</v>
      </c>
      <c r="CP100">
        <f>AB100*AZ100</f>
        <v>771.69</v>
      </c>
      <c r="CQ100">
        <v>0</v>
      </c>
      <c r="CR100">
        <v>0</v>
      </c>
      <c r="CS100">
        <v>0</v>
      </c>
      <c r="CT100">
        <v>0</v>
      </c>
      <c r="CU100">
        <v>0</v>
      </c>
      <c r="CV100">
        <v>0</v>
      </c>
      <c r="CW100">
        <v>0</v>
      </c>
      <c r="CX100">
        <v>0</v>
      </c>
      <c r="CY100">
        <v>0</v>
      </c>
      <c r="CZ100">
        <v>0</v>
      </c>
      <c r="DC100" t="s">
        <v>3</v>
      </c>
      <c r="DD100" t="s">
        <v>3</v>
      </c>
      <c r="DE100" t="s">
        <v>3</v>
      </c>
      <c r="DF100" t="s">
        <v>3</v>
      </c>
      <c r="DG100" t="s">
        <v>3</v>
      </c>
      <c r="DH100" t="s">
        <v>3</v>
      </c>
      <c r="DI100" t="s">
        <v>3</v>
      </c>
      <c r="DJ100" t="s">
        <v>3</v>
      </c>
      <c r="DK100" t="s">
        <v>3</v>
      </c>
      <c r="DL100" t="s">
        <v>3</v>
      </c>
      <c r="DM100" t="s">
        <v>3</v>
      </c>
      <c r="DN100">
        <v>0</v>
      </c>
      <c r="DO100">
        <v>0</v>
      </c>
      <c r="DP100">
        <v>1</v>
      </c>
      <c r="DQ100">
        <v>1</v>
      </c>
      <c r="DU100">
        <v>1013</v>
      </c>
      <c r="DV100" t="s">
        <v>263</v>
      </c>
      <c r="DW100" t="s">
        <v>263</v>
      </c>
      <c r="DX100">
        <v>1</v>
      </c>
      <c r="DZ100" t="s">
        <v>3</v>
      </c>
      <c r="EA100" t="s">
        <v>3</v>
      </c>
      <c r="EB100" t="s">
        <v>3</v>
      </c>
      <c r="EC100" t="s">
        <v>3</v>
      </c>
      <c r="EE100">
        <v>101027550</v>
      </c>
      <c r="EF100">
        <v>10</v>
      </c>
      <c r="EG100" t="s">
        <v>271</v>
      </c>
      <c r="EH100">
        <v>107</v>
      </c>
      <c r="EI100" t="s">
        <v>272</v>
      </c>
      <c r="EJ100">
        <v>1</v>
      </c>
      <c r="EK100">
        <v>700008</v>
      </c>
      <c r="EL100" t="s">
        <v>273</v>
      </c>
      <c r="EM100" t="s">
        <v>274</v>
      </c>
      <c r="EO100" t="s">
        <v>3</v>
      </c>
      <c r="EQ100">
        <v>0</v>
      </c>
      <c r="ER100">
        <v>0</v>
      </c>
      <c r="ES100">
        <v>0</v>
      </c>
      <c r="ET100">
        <v>0</v>
      </c>
      <c r="EU100">
        <v>0</v>
      </c>
      <c r="EV100">
        <v>0</v>
      </c>
      <c r="EW100">
        <v>0</v>
      </c>
      <c r="EX100">
        <v>0</v>
      </c>
      <c r="EY100">
        <v>0</v>
      </c>
      <c r="FQ100">
        <v>0</v>
      </c>
      <c r="FR100">
        <v>0</v>
      </c>
      <c r="FS100">
        <v>0</v>
      </c>
      <c r="FX100">
        <v>0</v>
      </c>
      <c r="FY100">
        <v>0</v>
      </c>
      <c r="GA100" t="s">
        <v>3</v>
      </c>
      <c r="GD100">
        <v>1</v>
      </c>
      <c r="GF100">
        <v>1174912873</v>
      </c>
      <c r="GG100">
        <v>2</v>
      </c>
      <c r="GH100">
        <v>1</v>
      </c>
      <c r="GI100">
        <v>-2</v>
      </c>
      <c r="GJ100">
        <v>2</v>
      </c>
      <c r="GK100">
        <v>0</v>
      </c>
      <c r="GL100">
        <f t="shared" si="71"/>
        <v>0</v>
      </c>
      <c r="GM100">
        <f>ROUND(CP100*I100,2)</f>
        <v>154.34</v>
      </c>
      <c r="GN100">
        <f t="shared" si="73"/>
        <v>154.34</v>
      </c>
      <c r="GO100">
        <f t="shared" si="74"/>
        <v>0</v>
      </c>
      <c r="GP100">
        <f t="shared" si="75"/>
        <v>0</v>
      </c>
      <c r="GR100">
        <v>0</v>
      </c>
      <c r="GS100">
        <v>3</v>
      </c>
      <c r="GT100">
        <v>0</v>
      </c>
      <c r="GU100" t="s">
        <v>3</v>
      </c>
      <c r="GV100">
        <f>0</f>
        <v>0</v>
      </c>
      <c r="GW100">
        <v>1</v>
      </c>
      <c r="GX100">
        <f>0</f>
        <v>0</v>
      </c>
      <c r="HA100">
        <v>0</v>
      </c>
      <c r="HB100">
        <v>0</v>
      </c>
      <c r="HC100">
        <v>0</v>
      </c>
      <c r="HD100">
        <f>GM100</f>
        <v>154.34</v>
      </c>
      <c r="HE100" t="s">
        <v>3</v>
      </c>
      <c r="HF100" t="s">
        <v>3</v>
      </c>
      <c r="HM100" t="s">
        <v>3</v>
      </c>
      <c r="HN100" t="s">
        <v>275</v>
      </c>
      <c r="HO100" t="s">
        <v>276</v>
      </c>
      <c r="HP100" t="s">
        <v>272</v>
      </c>
      <c r="HQ100" t="s">
        <v>272</v>
      </c>
      <c r="HS100">
        <v>0</v>
      </c>
      <c r="IK100">
        <v>0</v>
      </c>
    </row>
    <row r="102" spans="1:245" x14ac:dyDescent="0.2">
      <c r="A102" s="2">
        <v>51</v>
      </c>
      <c r="B102" s="2">
        <f>B75</f>
        <v>1</v>
      </c>
      <c r="C102" s="2">
        <f>A75</f>
        <v>5</v>
      </c>
      <c r="D102" s="2">
        <f>ROW(A75)</f>
        <v>75</v>
      </c>
      <c r="E102" s="2"/>
      <c r="F102" s="2" t="str">
        <f>IF(F75&lt;&gt;"",F75,"")</f>
        <v>Новый подраздел</v>
      </c>
      <c r="G102" s="2" t="str">
        <f>IF(G75&lt;&gt;"",G75,"")</f>
        <v>Монтажные работы</v>
      </c>
      <c r="H102" s="2">
        <v>0</v>
      </c>
      <c r="I102" s="2"/>
      <c r="J102" s="2"/>
      <c r="K102" s="2"/>
      <c r="L102" s="2"/>
      <c r="M102" s="2"/>
      <c r="N102" s="2"/>
      <c r="O102" s="2">
        <f t="shared" ref="O102:T102" si="79">ROUND(AB102,2)</f>
        <v>150265.25</v>
      </c>
      <c r="P102" s="2">
        <f t="shared" si="79"/>
        <v>90619.11</v>
      </c>
      <c r="Q102" s="2">
        <f t="shared" si="79"/>
        <v>1244.48</v>
      </c>
      <c r="R102" s="2">
        <f t="shared" si="79"/>
        <v>1605.67</v>
      </c>
      <c r="S102" s="2">
        <f t="shared" si="79"/>
        <v>56795.99</v>
      </c>
      <c r="T102" s="2">
        <f t="shared" si="79"/>
        <v>0</v>
      </c>
      <c r="U102" s="2">
        <f>AH102</f>
        <v>85.627909000000002</v>
      </c>
      <c r="V102" s="2">
        <f>AI102</f>
        <v>2.2007650999999999</v>
      </c>
      <c r="W102" s="2">
        <f>ROUND(AJ102,2)</f>
        <v>0</v>
      </c>
      <c r="X102" s="2">
        <f>ROUND(AK102,2)</f>
        <v>53456.04</v>
      </c>
      <c r="Y102" s="2">
        <f>ROUND(AL102,2)</f>
        <v>25811.25</v>
      </c>
      <c r="Z102" s="2"/>
      <c r="AA102" s="2"/>
      <c r="AB102" s="2">
        <f>ROUND(SUMIF(AA79:AA100,"=104121951",O79:O100),2)</f>
        <v>150265.25</v>
      </c>
      <c r="AC102" s="2">
        <f>ROUND(SUMIF(AA79:AA100,"=104121951",P79:P100),2)</f>
        <v>90619.11</v>
      </c>
      <c r="AD102" s="2">
        <f>ROUND(SUMIF(AA79:AA100,"=104121951",Q79:Q100),2)</f>
        <v>1244.48</v>
      </c>
      <c r="AE102" s="2">
        <f>ROUND(SUMIF(AA79:AA100,"=104121951",R79:R100),2)</f>
        <v>1605.67</v>
      </c>
      <c r="AF102" s="2">
        <f>ROUND(SUMIF(AA79:AA100,"=104121951",S79:S100),2)</f>
        <v>56795.99</v>
      </c>
      <c r="AG102" s="2">
        <f>ROUND(SUMIF(AA79:AA100,"=104121951",T79:T100),2)</f>
        <v>0</v>
      </c>
      <c r="AH102" s="2">
        <f>SUMIF(AA79:AA100,"=104121951",U79:U100)</f>
        <v>85.627909000000002</v>
      </c>
      <c r="AI102" s="2">
        <f>SUMIF(AA79:AA100,"=104121951",V79:V100)</f>
        <v>2.2007650999999999</v>
      </c>
      <c r="AJ102" s="2">
        <f>ROUND(SUMIF(AA79:AA100,"=104121951",W79:W100),2)</f>
        <v>0</v>
      </c>
      <c r="AK102" s="2">
        <f>ROUND(SUMIF(AA79:AA100,"=104121951",X79:X100),2)</f>
        <v>53456.04</v>
      </c>
      <c r="AL102" s="2">
        <f>ROUND(SUMIF(AA79:AA100,"=104121951",Y79:Y100),2)</f>
        <v>25811.25</v>
      </c>
      <c r="AM102" s="2"/>
      <c r="AN102" s="2"/>
      <c r="AO102" s="2">
        <f t="shared" ref="AO102:BD102" si="80">ROUND(BX102,2)</f>
        <v>0</v>
      </c>
      <c r="AP102" s="2">
        <f t="shared" si="80"/>
        <v>0</v>
      </c>
      <c r="AQ102" s="2">
        <f t="shared" si="80"/>
        <v>0</v>
      </c>
      <c r="AR102" s="2">
        <f t="shared" si="80"/>
        <v>229986.5</v>
      </c>
      <c r="AS102" s="2">
        <f t="shared" si="80"/>
        <v>229986.5</v>
      </c>
      <c r="AT102" s="2">
        <f t="shared" si="80"/>
        <v>0</v>
      </c>
      <c r="AU102" s="2">
        <f t="shared" si="80"/>
        <v>0</v>
      </c>
      <c r="AV102" s="2">
        <f t="shared" si="80"/>
        <v>90619.11</v>
      </c>
      <c r="AW102" s="2">
        <f t="shared" si="80"/>
        <v>90619.11</v>
      </c>
      <c r="AX102" s="2">
        <f t="shared" si="80"/>
        <v>0</v>
      </c>
      <c r="AY102" s="2">
        <f t="shared" si="80"/>
        <v>90619.11</v>
      </c>
      <c r="AZ102" s="2">
        <f t="shared" si="80"/>
        <v>0</v>
      </c>
      <c r="BA102" s="2">
        <f t="shared" si="80"/>
        <v>0</v>
      </c>
      <c r="BB102" s="2">
        <f t="shared" si="80"/>
        <v>0</v>
      </c>
      <c r="BC102" s="2">
        <f t="shared" si="80"/>
        <v>0</v>
      </c>
      <c r="BD102" s="2">
        <f t="shared" si="80"/>
        <v>453.96</v>
      </c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>
        <f>ROUND(SUMIF(AA79:AA100,"=104121951",FQ79:FQ100),2)</f>
        <v>0</v>
      </c>
      <c r="BY102" s="2">
        <f>ROUND(SUMIF(AA79:AA100,"=104121951",FR79:FR100),2)</f>
        <v>0</v>
      </c>
      <c r="BZ102" s="2">
        <f>ROUND(SUMIF(AA79:AA100,"=104121951",GL79:GL100),2)</f>
        <v>0</v>
      </c>
      <c r="CA102" s="2">
        <f>ROUND(SUMIF(AA79:AA100,"=104121951",GM79:GM100),2)</f>
        <v>229986.5</v>
      </c>
      <c r="CB102" s="2">
        <f>ROUND(SUMIF(AA79:AA100,"=104121951",GN79:GN100),2)</f>
        <v>229986.5</v>
      </c>
      <c r="CC102" s="2">
        <f>ROUND(SUMIF(AA79:AA100,"=104121951",GO79:GO100),2)</f>
        <v>0</v>
      </c>
      <c r="CD102" s="2">
        <f>ROUND(SUMIF(AA79:AA100,"=104121951",GP79:GP100),2)</f>
        <v>0</v>
      </c>
      <c r="CE102" s="2">
        <f>AC102-BX102</f>
        <v>90619.11</v>
      </c>
      <c r="CF102" s="2">
        <f>AC102-BY102</f>
        <v>90619.11</v>
      </c>
      <c r="CG102" s="2">
        <f>BX102-BZ102</f>
        <v>0</v>
      </c>
      <c r="CH102" s="2">
        <f>AC102-BX102-BY102+BZ102</f>
        <v>90619.11</v>
      </c>
      <c r="CI102" s="2">
        <f>BY102-BZ102</f>
        <v>0</v>
      </c>
      <c r="CJ102" s="2">
        <f>ROUND(SUMIF(AA79:AA100,"=104121951",GX79:GX100),2)</f>
        <v>0</v>
      </c>
      <c r="CK102" s="2">
        <f>ROUND(SUMIF(AA79:AA100,"=104121951",GY79:GY100),2)</f>
        <v>0</v>
      </c>
      <c r="CL102" s="2">
        <f>ROUND(SUMIF(AA79:AA100,"=104121951",GZ79:GZ100),2)</f>
        <v>0</v>
      </c>
      <c r="CM102" s="2">
        <f>ROUND(SUMIF(AA79:AA100,"=104121951",HD79:HD100),2)</f>
        <v>453.96</v>
      </c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3"/>
      <c r="DH102" s="3"/>
      <c r="DI102" s="3"/>
      <c r="DJ102" s="3"/>
      <c r="DK102" s="3"/>
      <c r="DL102" s="3"/>
      <c r="DM102" s="3"/>
      <c r="DN102" s="3"/>
      <c r="DO102" s="3"/>
      <c r="DP102" s="3"/>
      <c r="DQ102" s="3"/>
      <c r="DR102" s="3"/>
      <c r="DS102" s="3"/>
      <c r="DT102" s="3"/>
      <c r="DU102" s="3"/>
      <c r="DV102" s="3"/>
      <c r="DW102" s="3"/>
      <c r="DX102" s="3"/>
      <c r="DY102" s="3"/>
      <c r="DZ102" s="3"/>
      <c r="EA102" s="3"/>
      <c r="EB102" s="3"/>
      <c r="EC102" s="3"/>
      <c r="ED102" s="3"/>
      <c r="EE102" s="3"/>
      <c r="EF102" s="3"/>
      <c r="EG102" s="3"/>
      <c r="EH102" s="3"/>
      <c r="EI102" s="3"/>
      <c r="EJ102" s="3"/>
      <c r="EK102" s="3"/>
      <c r="EL102" s="3"/>
      <c r="EM102" s="3"/>
      <c r="EN102" s="3"/>
      <c r="EO102" s="3"/>
      <c r="EP102" s="3"/>
      <c r="EQ102" s="3"/>
      <c r="ER102" s="3"/>
      <c r="ES102" s="3"/>
      <c r="ET102" s="3"/>
      <c r="EU102" s="3"/>
      <c r="EV102" s="3"/>
      <c r="EW102" s="3"/>
      <c r="EX102" s="3"/>
      <c r="EY102" s="3"/>
      <c r="EZ102" s="3"/>
      <c r="FA102" s="3"/>
      <c r="FB102" s="3"/>
      <c r="FC102" s="3"/>
      <c r="FD102" s="3"/>
      <c r="FE102" s="3"/>
      <c r="FF102" s="3"/>
      <c r="FG102" s="3"/>
      <c r="FH102" s="3"/>
      <c r="FI102" s="3"/>
      <c r="FJ102" s="3"/>
      <c r="FK102" s="3"/>
      <c r="FL102" s="3"/>
      <c r="FM102" s="3"/>
      <c r="FN102" s="3"/>
      <c r="FO102" s="3"/>
      <c r="FP102" s="3"/>
      <c r="FQ102" s="3"/>
      <c r="FR102" s="3"/>
      <c r="FS102" s="3"/>
      <c r="FT102" s="3"/>
      <c r="FU102" s="3"/>
      <c r="FV102" s="3"/>
      <c r="FW102" s="3"/>
      <c r="FX102" s="3"/>
      <c r="FY102" s="3"/>
      <c r="FZ102" s="3"/>
      <c r="GA102" s="3"/>
      <c r="GB102" s="3"/>
      <c r="GC102" s="3"/>
      <c r="GD102" s="3"/>
      <c r="GE102" s="3"/>
      <c r="GF102" s="3"/>
      <c r="GG102" s="3"/>
      <c r="GH102" s="3"/>
      <c r="GI102" s="3"/>
      <c r="GJ102" s="3"/>
      <c r="GK102" s="3"/>
      <c r="GL102" s="3"/>
      <c r="GM102" s="3"/>
      <c r="GN102" s="3"/>
      <c r="GO102" s="3"/>
      <c r="GP102" s="3"/>
      <c r="GQ102" s="3"/>
      <c r="GR102" s="3"/>
      <c r="GS102" s="3"/>
      <c r="GT102" s="3"/>
      <c r="GU102" s="3"/>
      <c r="GV102" s="3"/>
      <c r="GW102" s="3"/>
      <c r="GX102" s="3">
        <v>0</v>
      </c>
    </row>
    <row r="104" spans="1:245" x14ac:dyDescent="0.2">
      <c r="A104" s="4">
        <v>50</v>
      </c>
      <c r="B104" s="4">
        <v>0</v>
      </c>
      <c r="C104" s="4">
        <v>0</v>
      </c>
      <c r="D104" s="4">
        <v>1</v>
      </c>
      <c r="E104" s="4">
        <v>201</v>
      </c>
      <c r="F104" s="4">
        <f>ROUND(Source!O102,O104)</f>
        <v>150265.25</v>
      </c>
      <c r="G104" s="4" t="s">
        <v>103</v>
      </c>
      <c r="H104" s="4" t="s">
        <v>104</v>
      </c>
      <c r="I104" s="4"/>
      <c r="J104" s="4"/>
      <c r="K104" s="4">
        <v>201</v>
      </c>
      <c r="L104" s="4">
        <v>1</v>
      </c>
      <c r="M104" s="4">
        <v>3</v>
      </c>
      <c r="N104" s="4" t="s">
        <v>3</v>
      </c>
      <c r="O104" s="4">
        <v>2</v>
      </c>
      <c r="P104" s="4"/>
      <c r="Q104" s="4"/>
      <c r="R104" s="4"/>
      <c r="S104" s="4"/>
      <c r="T104" s="4"/>
      <c r="U104" s="4"/>
      <c r="V104" s="4"/>
      <c r="W104" s="4">
        <v>150719.21000000002</v>
      </c>
      <c r="X104" s="4">
        <v>1</v>
      </c>
      <c r="Y104" s="4">
        <v>150719.21000000002</v>
      </c>
      <c r="Z104" s="4"/>
      <c r="AA104" s="4"/>
      <c r="AB104" s="4"/>
    </row>
    <row r="105" spans="1:245" x14ac:dyDescent="0.2">
      <c r="A105" s="4">
        <v>50</v>
      </c>
      <c r="B105" s="4">
        <v>0</v>
      </c>
      <c r="C105" s="4">
        <v>0</v>
      </c>
      <c r="D105" s="4">
        <v>1</v>
      </c>
      <c r="E105" s="4">
        <v>202</v>
      </c>
      <c r="F105" s="4">
        <f>ROUND(Source!P102,O105)</f>
        <v>90619.11</v>
      </c>
      <c r="G105" s="4" t="s">
        <v>105</v>
      </c>
      <c r="H105" s="4" t="s">
        <v>106</v>
      </c>
      <c r="I105" s="4"/>
      <c r="J105" s="4"/>
      <c r="K105" s="4">
        <v>202</v>
      </c>
      <c r="L105" s="4">
        <v>2</v>
      </c>
      <c r="M105" s="4">
        <v>3</v>
      </c>
      <c r="N105" s="4" t="s">
        <v>3</v>
      </c>
      <c r="O105" s="4">
        <v>2</v>
      </c>
      <c r="P105" s="4"/>
      <c r="Q105" s="4"/>
      <c r="R105" s="4"/>
      <c r="S105" s="4"/>
      <c r="T105" s="4"/>
      <c r="U105" s="4"/>
      <c r="V105" s="4"/>
      <c r="W105" s="4">
        <v>90619.11</v>
      </c>
      <c r="X105" s="4">
        <v>1</v>
      </c>
      <c r="Y105" s="4">
        <v>90619.11</v>
      </c>
      <c r="Z105" s="4"/>
      <c r="AA105" s="4"/>
      <c r="AB105" s="4"/>
    </row>
    <row r="106" spans="1:245" x14ac:dyDescent="0.2">
      <c r="A106" s="4">
        <v>50</v>
      </c>
      <c r="B106" s="4">
        <v>0</v>
      </c>
      <c r="C106" s="4">
        <v>0</v>
      </c>
      <c r="D106" s="4">
        <v>1</v>
      </c>
      <c r="E106" s="4">
        <v>222</v>
      </c>
      <c r="F106" s="4">
        <f>ROUND(Source!AO102,O106)</f>
        <v>0</v>
      </c>
      <c r="G106" s="4" t="s">
        <v>107</v>
      </c>
      <c r="H106" s="4" t="s">
        <v>108</v>
      </c>
      <c r="I106" s="4"/>
      <c r="J106" s="4"/>
      <c r="K106" s="4">
        <v>222</v>
      </c>
      <c r="L106" s="4">
        <v>3</v>
      </c>
      <c r="M106" s="4">
        <v>3</v>
      </c>
      <c r="N106" s="4" t="s">
        <v>3</v>
      </c>
      <c r="O106" s="4">
        <v>2</v>
      </c>
      <c r="P106" s="4"/>
      <c r="Q106" s="4"/>
      <c r="R106" s="4"/>
      <c r="S106" s="4"/>
      <c r="T106" s="4"/>
      <c r="U106" s="4"/>
      <c r="V106" s="4"/>
      <c r="W106" s="4">
        <v>0</v>
      </c>
      <c r="X106" s="4">
        <v>1</v>
      </c>
      <c r="Y106" s="4">
        <v>0</v>
      </c>
      <c r="Z106" s="4"/>
      <c r="AA106" s="4"/>
      <c r="AB106" s="4"/>
    </row>
    <row r="107" spans="1:245" x14ac:dyDescent="0.2">
      <c r="A107" s="4">
        <v>50</v>
      </c>
      <c r="B107" s="4">
        <v>0</v>
      </c>
      <c r="C107" s="4">
        <v>0</v>
      </c>
      <c r="D107" s="4">
        <v>1</v>
      </c>
      <c r="E107" s="4">
        <v>225</v>
      </c>
      <c r="F107" s="4">
        <f>ROUND(Source!AV102,O107)</f>
        <v>90619.11</v>
      </c>
      <c r="G107" s="4" t="s">
        <v>109</v>
      </c>
      <c r="H107" s="4" t="s">
        <v>110</v>
      </c>
      <c r="I107" s="4"/>
      <c r="J107" s="4"/>
      <c r="K107" s="4">
        <v>225</v>
      </c>
      <c r="L107" s="4">
        <v>4</v>
      </c>
      <c r="M107" s="4">
        <v>3</v>
      </c>
      <c r="N107" s="4" t="s">
        <v>3</v>
      </c>
      <c r="O107" s="4">
        <v>2</v>
      </c>
      <c r="P107" s="4"/>
      <c r="Q107" s="4"/>
      <c r="R107" s="4"/>
      <c r="S107" s="4"/>
      <c r="T107" s="4"/>
      <c r="U107" s="4"/>
      <c r="V107" s="4"/>
      <c r="W107" s="4">
        <v>90619.11</v>
      </c>
      <c r="X107" s="4">
        <v>1</v>
      </c>
      <c r="Y107" s="4">
        <v>90619.11</v>
      </c>
      <c r="Z107" s="4"/>
      <c r="AA107" s="4"/>
      <c r="AB107" s="4"/>
    </row>
    <row r="108" spans="1:245" x14ac:dyDescent="0.2">
      <c r="A108" s="4">
        <v>50</v>
      </c>
      <c r="B108" s="4">
        <v>0</v>
      </c>
      <c r="C108" s="4">
        <v>0</v>
      </c>
      <c r="D108" s="4">
        <v>1</v>
      </c>
      <c r="E108" s="4">
        <v>226</v>
      </c>
      <c r="F108" s="4">
        <f>ROUND(Source!AW102,O108)</f>
        <v>90619.11</v>
      </c>
      <c r="G108" s="4" t="s">
        <v>111</v>
      </c>
      <c r="H108" s="4" t="s">
        <v>112</v>
      </c>
      <c r="I108" s="4"/>
      <c r="J108" s="4"/>
      <c r="K108" s="4">
        <v>226</v>
      </c>
      <c r="L108" s="4">
        <v>5</v>
      </c>
      <c r="M108" s="4">
        <v>3</v>
      </c>
      <c r="N108" s="4" t="s">
        <v>3</v>
      </c>
      <c r="O108" s="4">
        <v>2</v>
      </c>
      <c r="P108" s="4"/>
      <c r="Q108" s="4"/>
      <c r="R108" s="4"/>
      <c r="S108" s="4"/>
      <c r="T108" s="4"/>
      <c r="U108" s="4"/>
      <c r="V108" s="4"/>
      <c r="W108" s="4">
        <v>90619.11</v>
      </c>
      <c r="X108" s="4">
        <v>1</v>
      </c>
      <c r="Y108" s="4">
        <v>90619.11</v>
      </c>
      <c r="Z108" s="4"/>
      <c r="AA108" s="4"/>
      <c r="AB108" s="4"/>
    </row>
    <row r="109" spans="1:245" x14ac:dyDescent="0.2">
      <c r="A109" s="4">
        <v>50</v>
      </c>
      <c r="B109" s="4">
        <v>0</v>
      </c>
      <c r="C109" s="4">
        <v>0</v>
      </c>
      <c r="D109" s="4">
        <v>1</v>
      </c>
      <c r="E109" s="4">
        <v>227</v>
      </c>
      <c r="F109" s="4">
        <f>ROUND(Source!AX102,O109)</f>
        <v>0</v>
      </c>
      <c r="G109" s="4" t="s">
        <v>113</v>
      </c>
      <c r="H109" s="4" t="s">
        <v>114</v>
      </c>
      <c r="I109" s="4"/>
      <c r="J109" s="4"/>
      <c r="K109" s="4">
        <v>227</v>
      </c>
      <c r="L109" s="4">
        <v>6</v>
      </c>
      <c r="M109" s="4">
        <v>3</v>
      </c>
      <c r="N109" s="4" t="s">
        <v>3</v>
      </c>
      <c r="O109" s="4">
        <v>2</v>
      </c>
      <c r="P109" s="4"/>
      <c r="Q109" s="4"/>
      <c r="R109" s="4"/>
      <c r="S109" s="4"/>
      <c r="T109" s="4"/>
      <c r="U109" s="4"/>
      <c r="V109" s="4"/>
      <c r="W109" s="4">
        <v>0</v>
      </c>
      <c r="X109" s="4">
        <v>1</v>
      </c>
      <c r="Y109" s="4">
        <v>0</v>
      </c>
      <c r="Z109" s="4"/>
      <c r="AA109" s="4"/>
      <c r="AB109" s="4"/>
    </row>
    <row r="110" spans="1:245" x14ac:dyDescent="0.2">
      <c r="A110" s="4">
        <v>50</v>
      </c>
      <c r="B110" s="4">
        <v>0</v>
      </c>
      <c r="C110" s="4">
        <v>0</v>
      </c>
      <c r="D110" s="4">
        <v>1</v>
      </c>
      <c r="E110" s="4">
        <v>228</v>
      </c>
      <c r="F110" s="4">
        <f>ROUND(Source!AY102,O110)</f>
        <v>90619.11</v>
      </c>
      <c r="G110" s="4" t="s">
        <v>115</v>
      </c>
      <c r="H110" s="4" t="s">
        <v>116</v>
      </c>
      <c r="I110" s="4"/>
      <c r="J110" s="4"/>
      <c r="K110" s="4">
        <v>228</v>
      </c>
      <c r="L110" s="4">
        <v>7</v>
      </c>
      <c r="M110" s="4">
        <v>3</v>
      </c>
      <c r="N110" s="4" t="s">
        <v>3</v>
      </c>
      <c r="O110" s="4">
        <v>2</v>
      </c>
      <c r="P110" s="4"/>
      <c r="Q110" s="4"/>
      <c r="R110" s="4"/>
      <c r="S110" s="4"/>
      <c r="T110" s="4"/>
      <c r="U110" s="4"/>
      <c r="V110" s="4"/>
      <c r="W110" s="4">
        <v>90619.11</v>
      </c>
      <c r="X110" s="4">
        <v>1</v>
      </c>
      <c r="Y110" s="4">
        <v>90619.11</v>
      </c>
      <c r="Z110" s="4"/>
      <c r="AA110" s="4"/>
      <c r="AB110" s="4"/>
    </row>
    <row r="111" spans="1:245" x14ac:dyDescent="0.2">
      <c r="A111" s="4">
        <v>50</v>
      </c>
      <c r="B111" s="4">
        <v>0</v>
      </c>
      <c r="C111" s="4">
        <v>0</v>
      </c>
      <c r="D111" s="4">
        <v>1</v>
      </c>
      <c r="E111" s="4">
        <v>216</v>
      </c>
      <c r="F111" s="4">
        <f>ROUND(Source!AP102,O111)</f>
        <v>0</v>
      </c>
      <c r="G111" s="4" t="s">
        <v>117</v>
      </c>
      <c r="H111" s="4" t="s">
        <v>118</v>
      </c>
      <c r="I111" s="4"/>
      <c r="J111" s="4"/>
      <c r="K111" s="4">
        <v>216</v>
      </c>
      <c r="L111" s="4">
        <v>8</v>
      </c>
      <c r="M111" s="4">
        <v>3</v>
      </c>
      <c r="N111" s="4" t="s">
        <v>3</v>
      </c>
      <c r="O111" s="4">
        <v>2</v>
      </c>
      <c r="P111" s="4"/>
      <c r="Q111" s="4"/>
      <c r="R111" s="4"/>
      <c r="S111" s="4"/>
      <c r="T111" s="4"/>
      <c r="U111" s="4"/>
      <c r="V111" s="4"/>
      <c r="W111" s="4">
        <v>0</v>
      </c>
      <c r="X111" s="4">
        <v>1</v>
      </c>
      <c r="Y111" s="4">
        <v>0</v>
      </c>
      <c r="Z111" s="4"/>
      <c r="AA111" s="4"/>
      <c r="AB111" s="4"/>
    </row>
    <row r="112" spans="1:245" x14ac:dyDescent="0.2">
      <c r="A112" s="4">
        <v>50</v>
      </c>
      <c r="B112" s="4">
        <v>0</v>
      </c>
      <c r="C112" s="4">
        <v>0</v>
      </c>
      <c r="D112" s="4">
        <v>1</v>
      </c>
      <c r="E112" s="4">
        <v>223</v>
      </c>
      <c r="F112" s="4">
        <f>ROUND(Source!AQ102,O112)</f>
        <v>0</v>
      </c>
      <c r="G112" s="4" t="s">
        <v>119</v>
      </c>
      <c r="H112" s="4" t="s">
        <v>120</v>
      </c>
      <c r="I112" s="4"/>
      <c r="J112" s="4"/>
      <c r="K112" s="4">
        <v>223</v>
      </c>
      <c r="L112" s="4">
        <v>9</v>
      </c>
      <c r="M112" s="4">
        <v>3</v>
      </c>
      <c r="N112" s="4" t="s">
        <v>3</v>
      </c>
      <c r="O112" s="4">
        <v>2</v>
      </c>
      <c r="P112" s="4"/>
      <c r="Q112" s="4"/>
      <c r="R112" s="4"/>
      <c r="S112" s="4"/>
      <c r="T112" s="4"/>
      <c r="U112" s="4"/>
      <c r="V112" s="4"/>
      <c r="W112" s="4">
        <v>0</v>
      </c>
      <c r="X112" s="4">
        <v>1</v>
      </c>
      <c r="Y112" s="4">
        <v>0</v>
      </c>
      <c r="Z112" s="4"/>
      <c r="AA112" s="4"/>
      <c r="AB112" s="4"/>
    </row>
    <row r="113" spans="1:28" x14ac:dyDescent="0.2">
      <c r="A113" s="4">
        <v>50</v>
      </c>
      <c r="B113" s="4">
        <v>0</v>
      </c>
      <c r="C113" s="4">
        <v>0</v>
      </c>
      <c r="D113" s="4">
        <v>1</v>
      </c>
      <c r="E113" s="4">
        <v>229</v>
      </c>
      <c r="F113" s="4">
        <f>ROUND(Source!AZ102,O113)</f>
        <v>0</v>
      </c>
      <c r="G113" s="4" t="s">
        <v>121</v>
      </c>
      <c r="H113" s="4" t="s">
        <v>122</v>
      </c>
      <c r="I113" s="4"/>
      <c r="J113" s="4"/>
      <c r="K113" s="4">
        <v>229</v>
      </c>
      <c r="L113" s="4">
        <v>10</v>
      </c>
      <c r="M113" s="4">
        <v>3</v>
      </c>
      <c r="N113" s="4" t="s">
        <v>3</v>
      </c>
      <c r="O113" s="4">
        <v>2</v>
      </c>
      <c r="P113" s="4"/>
      <c r="Q113" s="4"/>
      <c r="R113" s="4"/>
      <c r="S113" s="4"/>
      <c r="T113" s="4"/>
      <c r="U113" s="4"/>
      <c r="V113" s="4"/>
      <c r="W113" s="4">
        <v>0</v>
      </c>
      <c r="X113" s="4">
        <v>1</v>
      </c>
      <c r="Y113" s="4">
        <v>0</v>
      </c>
      <c r="Z113" s="4"/>
      <c r="AA113" s="4"/>
      <c r="AB113" s="4"/>
    </row>
    <row r="114" spans="1:28" x14ac:dyDescent="0.2">
      <c r="A114" s="4">
        <v>50</v>
      </c>
      <c r="B114" s="4">
        <v>0</v>
      </c>
      <c r="C114" s="4">
        <v>0</v>
      </c>
      <c r="D114" s="4">
        <v>1</v>
      </c>
      <c r="E114" s="4">
        <v>203</v>
      </c>
      <c r="F114" s="4">
        <f>ROUND(Source!Q102,O114)</f>
        <v>1244.48</v>
      </c>
      <c r="G114" s="4" t="s">
        <v>123</v>
      </c>
      <c r="H114" s="4" t="s">
        <v>124</v>
      </c>
      <c r="I114" s="4"/>
      <c r="J114" s="4"/>
      <c r="K114" s="4">
        <v>203</v>
      </c>
      <c r="L114" s="4">
        <v>11</v>
      </c>
      <c r="M114" s="4">
        <v>3</v>
      </c>
      <c r="N114" s="4" t="s">
        <v>3</v>
      </c>
      <c r="O114" s="4">
        <v>2</v>
      </c>
      <c r="P114" s="4"/>
      <c r="Q114" s="4"/>
      <c r="R114" s="4"/>
      <c r="S114" s="4"/>
      <c r="T114" s="4"/>
      <c r="U114" s="4"/>
      <c r="V114" s="4"/>
      <c r="W114" s="4">
        <v>1244.48</v>
      </c>
      <c r="X114" s="4">
        <v>1</v>
      </c>
      <c r="Y114" s="4">
        <v>1244.48</v>
      </c>
      <c r="Z114" s="4"/>
      <c r="AA114" s="4"/>
      <c r="AB114" s="4"/>
    </row>
    <row r="115" spans="1:28" x14ac:dyDescent="0.2">
      <c r="A115" s="4">
        <v>50</v>
      </c>
      <c r="B115" s="4">
        <v>0</v>
      </c>
      <c r="C115" s="4">
        <v>0</v>
      </c>
      <c r="D115" s="4">
        <v>1</v>
      </c>
      <c r="E115" s="4">
        <v>231</v>
      </c>
      <c r="F115" s="4">
        <f>ROUND(Source!BB102,O115)</f>
        <v>0</v>
      </c>
      <c r="G115" s="4" t="s">
        <v>125</v>
      </c>
      <c r="H115" s="4" t="s">
        <v>126</v>
      </c>
      <c r="I115" s="4"/>
      <c r="J115" s="4"/>
      <c r="K115" s="4">
        <v>231</v>
      </c>
      <c r="L115" s="4">
        <v>12</v>
      </c>
      <c r="M115" s="4">
        <v>3</v>
      </c>
      <c r="N115" s="4" t="s">
        <v>3</v>
      </c>
      <c r="O115" s="4">
        <v>2</v>
      </c>
      <c r="P115" s="4"/>
      <c r="Q115" s="4"/>
      <c r="R115" s="4"/>
      <c r="S115" s="4"/>
      <c r="T115" s="4"/>
      <c r="U115" s="4"/>
      <c r="V115" s="4"/>
      <c r="W115" s="4">
        <v>0</v>
      </c>
      <c r="X115" s="4">
        <v>1</v>
      </c>
      <c r="Y115" s="4">
        <v>0</v>
      </c>
      <c r="Z115" s="4"/>
      <c r="AA115" s="4"/>
      <c r="AB115" s="4"/>
    </row>
    <row r="116" spans="1:28" x14ac:dyDescent="0.2">
      <c r="A116" s="4">
        <v>50</v>
      </c>
      <c r="B116" s="4">
        <v>0</v>
      </c>
      <c r="C116" s="4">
        <v>0</v>
      </c>
      <c r="D116" s="4">
        <v>1</v>
      </c>
      <c r="E116" s="4">
        <v>204</v>
      </c>
      <c r="F116" s="4">
        <f>ROUND(Source!R102,O116)</f>
        <v>1605.67</v>
      </c>
      <c r="G116" s="4" t="s">
        <v>127</v>
      </c>
      <c r="H116" s="4" t="s">
        <v>128</v>
      </c>
      <c r="I116" s="4"/>
      <c r="J116" s="4"/>
      <c r="K116" s="4">
        <v>204</v>
      </c>
      <c r="L116" s="4">
        <v>13</v>
      </c>
      <c r="M116" s="4">
        <v>3</v>
      </c>
      <c r="N116" s="4" t="s">
        <v>3</v>
      </c>
      <c r="O116" s="4">
        <v>2</v>
      </c>
      <c r="P116" s="4"/>
      <c r="Q116" s="4"/>
      <c r="R116" s="4"/>
      <c r="S116" s="4"/>
      <c r="T116" s="4"/>
      <c r="U116" s="4"/>
      <c r="V116" s="4"/>
      <c r="W116" s="4">
        <v>1605.67</v>
      </c>
      <c r="X116" s="4">
        <v>1</v>
      </c>
      <c r="Y116" s="4">
        <v>1605.67</v>
      </c>
      <c r="Z116" s="4"/>
      <c r="AA116" s="4"/>
      <c r="AB116" s="4"/>
    </row>
    <row r="117" spans="1:28" x14ac:dyDescent="0.2">
      <c r="A117" s="4">
        <v>50</v>
      </c>
      <c r="B117" s="4">
        <v>0</v>
      </c>
      <c r="C117" s="4">
        <v>0</v>
      </c>
      <c r="D117" s="4">
        <v>1</v>
      </c>
      <c r="E117" s="4">
        <v>205</v>
      </c>
      <c r="F117" s="4">
        <f>ROUND(Source!S102,O117)</f>
        <v>56795.99</v>
      </c>
      <c r="G117" s="4" t="s">
        <v>129</v>
      </c>
      <c r="H117" s="4" t="s">
        <v>130</v>
      </c>
      <c r="I117" s="4"/>
      <c r="J117" s="4"/>
      <c r="K117" s="4">
        <v>205</v>
      </c>
      <c r="L117" s="4">
        <v>14</v>
      </c>
      <c r="M117" s="4">
        <v>3</v>
      </c>
      <c r="N117" s="4" t="s">
        <v>3</v>
      </c>
      <c r="O117" s="4">
        <v>2</v>
      </c>
      <c r="P117" s="4"/>
      <c r="Q117" s="4"/>
      <c r="R117" s="4"/>
      <c r="S117" s="4"/>
      <c r="T117" s="4"/>
      <c r="U117" s="4"/>
      <c r="V117" s="4"/>
      <c r="W117" s="4">
        <v>56795.99</v>
      </c>
      <c r="X117" s="4">
        <v>1</v>
      </c>
      <c r="Y117" s="4">
        <v>56795.99</v>
      </c>
      <c r="Z117" s="4"/>
      <c r="AA117" s="4"/>
      <c r="AB117" s="4"/>
    </row>
    <row r="118" spans="1:28" x14ac:dyDescent="0.2">
      <c r="A118" s="4">
        <v>50</v>
      </c>
      <c r="B118" s="4">
        <v>0</v>
      </c>
      <c r="C118" s="4">
        <v>0</v>
      </c>
      <c r="D118" s="4">
        <v>1</v>
      </c>
      <c r="E118" s="4">
        <v>232</v>
      </c>
      <c r="F118" s="4">
        <f>ROUND(Source!BC102,O118)</f>
        <v>0</v>
      </c>
      <c r="G118" s="4" t="s">
        <v>131</v>
      </c>
      <c r="H118" s="4" t="s">
        <v>132</v>
      </c>
      <c r="I118" s="4"/>
      <c r="J118" s="4"/>
      <c r="K118" s="4">
        <v>232</v>
      </c>
      <c r="L118" s="4">
        <v>15</v>
      </c>
      <c r="M118" s="4">
        <v>3</v>
      </c>
      <c r="N118" s="4" t="s">
        <v>3</v>
      </c>
      <c r="O118" s="4">
        <v>2</v>
      </c>
      <c r="P118" s="4"/>
      <c r="Q118" s="4"/>
      <c r="R118" s="4"/>
      <c r="S118" s="4"/>
      <c r="T118" s="4"/>
      <c r="U118" s="4"/>
      <c r="V118" s="4"/>
      <c r="W118" s="4">
        <v>0</v>
      </c>
      <c r="X118" s="4">
        <v>1</v>
      </c>
      <c r="Y118" s="4">
        <v>0</v>
      </c>
      <c r="Z118" s="4"/>
      <c r="AA118" s="4"/>
      <c r="AB118" s="4"/>
    </row>
    <row r="119" spans="1:28" x14ac:dyDescent="0.2">
      <c r="A119" s="4">
        <v>50</v>
      </c>
      <c r="B119" s="4">
        <v>0</v>
      </c>
      <c r="C119" s="4">
        <v>0</v>
      </c>
      <c r="D119" s="4">
        <v>1</v>
      </c>
      <c r="E119" s="4">
        <v>214</v>
      </c>
      <c r="F119" s="4">
        <f>ROUND(Source!AS102,O119)</f>
        <v>229986.5</v>
      </c>
      <c r="G119" s="4" t="s">
        <v>133</v>
      </c>
      <c r="H119" s="4" t="s">
        <v>134</v>
      </c>
      <c r="I119" s="4"/>
      <c r="J119" s="4"/>
      <c r="K119" s="4">
        <v>214</v>
      </c>
      <c r="L119" s="4">
        <v>16</v>
      </c>
      <c r="M119" s="4">
        <v>3</v>
      </c>
      <c r="N119" s="4" t="s">
        <v>3</v>
      </c>
      <c r="O119" s="4">
        <v>2</v>
      </c>
      <c r="P119" s="4"/>
      <c r="Q119" s="4"/>
      <c r="R119" s="4"/>
      <c r="S119" s="4"/>
      <c r="T119" s="4"/>
      <c r="U119" s="4"/>
      <c r="V119" s="4"/>
      <c r="W119" s="4">
        <v>229986.5</v>
      </c>
      <c r="X119" s="4">
        <v>1</v>
      </c>
      <c r="Y119" s="4">
        <v>229986.5</v>
      </c>
      <c r="Z119" s="4"/>
      <c r="AA119" s="4"/>
      <c r="AB119" s="4"/>
    </row>
    <row r="120" spans="1:28" x14ac:dyDescent="0.2">
      <c r="A120" s="4">
        <v>50</v>
      </c>
      <c r="B120" s="4">
        <v>0</v>
      </c>
      <c r="C120" s="4">
        <v>0</v>
      </c>
      <c r="D120" s="4">
        <v>1</v>
      </c>
      <c r="E120" s="4">
        <v>215</v>
      </c>
      <c r="F120" s="4">
        <f>ROUND(Source!AT102,O120)</f>
        <v>0</v>
      </c>
      <c r="G120" s="4" t="s">
        <v>135</v>
      </c>
      <c r="H120" s="4" t="s">
        <v>136</v>
      </c>
      <c r="I120" s="4"/>
      <c r="J120" s="4"/>
      <c r="K120" s="4">
        <v>215</v>
      </c>
      <c r="L120" s="4">
        <v>17</v>
      </c>
      <c r="M120" s="4">
        <v>3</v>
      </c>
      <c r="N120" s="4" t="s">
        <v>3</v>
      </c>
      <c r="O120" s="4">
        <v>2</v>
      </c>
      <c r="P120" s="4"/>
      <c r="Q120" s="4"/>
      <c r="R120" s="4"/>
      <c r="S120" s="4"/>
      <c r="T120" s="4"/>
      <c r="U120" s="4"/>
      <c r="V120" s="4"/>
      <c r="W120" s="4">
        <v>0</v>
      </c>
      <c r="X120" s="4">
        <v>1</v>
      </c>
      <c r="Y120" s="4">
        <v>0</v>
      </c>
      <c r="Z120" s="4"/>
      <c r="AA120" s="4"/>
      <c r="AB120" s="4"/>
    </row>
    <row r="121" spans="1:28" x14ac:dyDescent="0.2">
      <c r="A121" s="4">
        <v>50</v>
      </c>
      <c r="B121" s="4">
        <v>0</v>
      </c>
      <c r="C121" s="4">
        <v>0</v>
      </c>
      <c r="D121" s="4">
        <v>1</v>
      </c>
      <c r="E121" s="4">
        <v>217</v>
      </c>
      <c r="F121" s="4">
        <f>ROUND(Source!AU102,O121)</f>
        <v>0</v>
      </c>
      <c r="G121" s="4" t="s">
        <v>137</v>
      </c>
      <c r="H121" s="4" t="s">
        <v>138</v>
      </c>
      <c r="I121" s="4"/>
      <c r="J121" s="4"/>
      <c r="K121" s="4">
        <v>217</v>
      </c>
      <c r="L121" s="4">
        <v>18</v>
      </c>
      <c r="M121" s="4">
        <v>3</v>
      </c>
      <c r="N121" s="4" t="s">
        <v>3</v>
      </c>
      <c r="O121" s="4">
        <v>2</v>
      </c>
      <c r="P121" s="4"/>
      <c r="Q121" s="4"/>
      <c r="R121" s="4"/>
      <c r="S121" s="4"/>
      <c r="T121" s="4"/>
      <c r="U121" s="4"/>
      <c r="V121" s="4"/>
      <c r="W121" s="4">
        <v>0</v>
      </c>
      <c r="X121" s="4">
        <v>1</v>
      </c>
      <c r="Y121" s="4">
        <v>0</v>
      </c>
      <c r="Z121" s="4"/>
      <c r="AA121" s="4"/>
      <c r="AB121" s="4"/>
    </row>
    <row r="122" spans="1:28" x14ac:dyDescent="0.2">
      <c r="A122" s="4">
        <v>50</v>
      </c>
      <c r="B122" s="4">
        <v>0</v>
      </c>
      <c r="C122" s="4">
        <v>0</v>
      </c>
      <c r="D122" s="4">
        <v>1</v>
      </c>
      <c r="E122" s="4">
        <v>230</v>
      </c>
      <c r="F122" s="4">
        <f>ROUND(Source!BA102,O122)</f>
        <v>0</v>
      </c>
      <c r="G122" s="4" t="s">
        <v>139</v>
      </c>
      <c r="H122" s="4" t="s">
        <v>140</v>
      </c>
      <c r="I122" s="4"/>
      <c r="J122" s="4"/>
      <c r="K122" s="4">
        <v>230</v>
      </c>
      <c r="L122" s="4">
        <v>19</v>
      </c>
      <c r="M122" s="4">
        <v>3</v>
      </c>
      <c r="N122" s="4" t="s">
        <v>3</v>
      </c>
      <c r="O122" s="4">
        <v>2</v>
      </c>
      <c r="P122" s="4"/>
      <c r="Q122" s="4"/>
      <c r="R122" s="4"/>
      <c r="S122" s="4"/>
      <c r="T122" s="4"/>
      <c r="U122" s="4"/>
      <c r="V122" s="4"/>
      <c r="W122" s="4">
        <v>0</v>
      </c>
      <c r="X122" s="4">
        <v>1</v>
      </c>
      <c r="Y122" s="4">
        <v>0</v>
      </c>
      <c r="Z122" s="4"/>
      <c r="AA122" s="4"/>
      <c r="AB122" s="4"/>
    </row>
    <row r="123" spans="1:28" x14ac:dyDescent="0.2">
      <c r="A123" s="4">
        <v>50</v>
      </c>
      <c r="B123" s="4">
        <v>0</v>
      </c>
      <c r="C123" s="4">
        <v>0</v>
      </c>
      <c r="D123" s="4">
        <v>1</v>
      </c>
      <c r="E123" s="4">
        <v>206</v>
      </c>
      <c r="F123" s="4">
        <f>ROUND(Source!T102,O123)</f>
        <v>0</v>
      </c>
      <c r="G123" s="4" t="s">
        <v>141</v>
      </c>
      <c r="H123" s="4" t="s">
        <v>142</v>
      </c>
      <c r="I123" s="4"/>
      <c r="J123" s="4"/>
      <c r="K123" s="4">
        <v>206</v>
      </c>
      <c r="L123" s="4">
        <v>20</v>
      </c>
      <c r="M123" s="4">
        <v>3</v>
      </c>
      <c r="N123" s="4" t="s">
        <v>3</v>
      </c>
      <c r="O123" s="4">
        <v>2</v>
      </c>
      <c r="P123" s="4"/>
      <c r="Q123" s="4"/>
      <c r="R123" s="4"/>
      <c r="S123" s="4"/>
      <c r="T123" s="4"/>
      <c r="U123" s="4"/>
      <c r="V123" s="4"/>
      <c r="W123" s="4">
        <v>0</v>
      </c>
      <c r="X123" s="4">
        <v>1</v>
      </c>
      <c r="Y123" s="4">
        <v>0</v>
      </c>
      <c r="Z123" s="4"/>
      <c r="AA123" s="4"/>
      <c r="AB123" s="4"/>
    </row>
    <row r="124" spans="1:28" x14ac:dyDescent="0.2">
      <c r="A124" s="4">
        <v>50</v>
      </c>
      <c r="B124" s="4">
        <v>0</v>
      </c>
      <c r="C124" s="4">
        <v>0</v>
      </c>
      <c r="D124" s="4">
        <v>1</v>
      </c>
      <c r="E124" s="4">
        <v>207</v>
      </c>
      <c r="F124" s="4">
        <f>ROUND(Source!U102,O124)</f>
        <v>85.627909000000002</v>
      </c>
      <c r="G124" s="4" t="s">
        <v>143</v>
      </c>
      <c r="H124" s="4" t="s">
        <v>144</v>
      </c>
      <c r="I124" s="4"/>
      <c r="J124" s="4"/>
      <c r="K124" s="4">
        <v>207</v>
      </c>
      <c r="L124" s="4">
        <v>21</v>
      </c>
      <c r="M124" s="4">
        <v>3</v>
      </c>
      <c r="N124" s="4" t="s">
        <v>3</v>
      </c>
      <c r="O124" s="4">
        <v>7</v>
      </c>
      <c r="P124" s="4"/>
      <c r="Q124" s="4"/>
      <c r="R124" s="4"/>
      <c r="S124" s="4"/>
      <c r="T124" s="4"/>
      <c r="U124" s="4"/>
      <c r="V124" s="4"/>
      <c r="W124" s="4">
        <v>85.627909000000002</v>
      </c>
      <c r="X124" s="4">
        <v>1</v>
      </c>
      <c r="Y124" s="4">
        <v>85.627909000000002</v>
      </c>
      <c r="Z124" s="4"/>
      <c r="AA124" s="4"/>
      <c r="AB124" s="4"/>
    </row>
    <row r="125" spans="1:28" x14ac:dyDescent="0.2">
      <c r="A125" s="4">
        <v>50</v>
      </c>
      <c r="B125" s="4">
        <v>0</v>
      </c>
      <c r="C125" s="4">
        <v>0</v>
      </c>
      <c r="D125" s="4">
        <v>1</v>
      </c>
      <c r="E125" s="4">
        <v>208</v>
      </c>
      <c r="F125" s="4">
        <f>ROUND(Source!V102,O125)</f>
        <v>2.2007650999999999</v>
      </c>
      <c r="G125" s="4" t="s">
        <v>145</v>
      </c>
      <c r="H125" s="4" t="s">
        <v>146</v>
      </c>
      <c r="I125" s="4"/>
      <c r="J125" s="4"/>
      <c r="K125" s="4">
        <v>208</v>
      </c>
      <c r="L125" s="4">
        <v>22</v>
      </c>
      <c r="M125" s="4">
        <v>3</v>
      </c>
      <c r="N125" s="4" t="s">
        <v>3</v>
      </c>
      <c r="O125" s="4">
        <v>7</v>
      </c>
      <c r="P125" s="4"/>
      <c r="Q125" s="4"/>
      <c r="R125" s="4"/>
      <c r="S125" s="4"/>
      <c r="T125" s="4"/>
      <c r="U125" s="4"/>
      <c r="V125" s="4"/>
      <c r="W125" s="4">
        <v>2.1784056999999999</v>
      </c>
      <c r="X125" s="4">
        <v>1</v>
      </c>
      <c r="Y125" s="4">
        <v>2.1784056999999999</v>
      </c>
      <c r="Z125" s="4"/>
      <c r="AA125" s="4"/>
      <c r="AB125" s="4"/>
    </row>
    <row r="126" spans="1:28" x14ac:dyDescent="0.2">
      <c r="A126" s="4">
        <v>50</v>
      </c>
      <c r="B126" s="4">
        <v>0</v>
      </c>
      <c r="C126" s="4">
        <v>0</v>
      </c>
      <c r="D126" s="4">
        <v>1</v>
      </c>
      <c r="E126" s="4">
        <v>209</v>
      </c>
      <c r="F126" s="4">
        <f>ROUND(Source!W102,O126)</f>
        <v>0</v>
      </c>
      <c r="G126" s="4" t="s">
        <v>147</v>
      </c>
      <c r="H126" s="4" t="s">
        <v>148</v>
      </c>
      <c r="I126" s="4"/>
      <c r="J126" s="4"/>
      <c r="K126" s="4">
        <v>209</v>
      </c>
      <c r="L126" s="4">
        <v>23</v>
      </c>
      <c r="M126" s="4">
        <v>3</v>
      </c>
      <c r="N126" s="4" t="s">
        <v>3</v>
      </c>
      <c r="O126" s="4">
        <v>2</v>
      </c>
      <c r="P126" s="4"/>
      <c r="Q126" s="4"/>
      <c r="R126" s="4"/>
      <c r="S126" s="4"/>
      <c r="T126" s="4"/>
      <c r="U126" s="4"/>
      <c r="V126" s="4"/>
      <c r="W126" s="4">
        <v>0</v>
      </c>
      <c r="X126" s="4">
        <v>1</v>
      </c>
      <c r="Y126" s="4">
        <v>0</v>
      </c>
      <c r="Z126" s="4"/>
      <c r="AA126" s="4"/>
      <c r="AB126" s="4"/>
    </row>
    <row r="127" spans="1:28" x14ac:dyDescent="0.2">
      <c r="A127" s="4">
        <v>50</v>
      </c>
      <c r="B127" s="4">
        <v>0</v>
      </c>
      <c r="C127" s="4">
        <v>0</v>
      </c>
      <c r="D127" s="4">
        <v>1</v>
      </c>
      <c r="E127" s="4">
        <v>233</v>
      </c>
      <c r="F127" s="4">
        <f>ROUND(Source!BD102,O127)</f>
        <v>453.96</v>
      </c>
      <c r="G127" s="4" t="s">
        <v>149</v>
      </c>
      <c r="H127" s="4" t="s">
        <v>150</v>
      </c>
      <c r="I127" s="4"/>
      <c r="J127" s="4"/>
      <c r="K127" s="4">
        <v>233</v>
      </c>
      <c r="L127" s="4">
        <v>24</v>
      </c>
      <c r="M127" s="4">
        <v>3</v>
      </c>
      <c r="N127" s="4" t="s">
        <v>3</v>
      </c>
      <c r="O127" s="4">
        <v>2</v>
      </c>
      <c r="P127" s="4"/>
      <c r="Q127" s="4"/>
      <c r="R127" s="4"/>
      <c r="S127" s="4"/>
      <c r="T127" s="4"/>
      <c r="U127" s="4"/>
      <c r="V127" s="4"/>
      <c r="W127" s="4">
        <v>453.96</v>
      </c>
      <c r="X127" s="4">
        <v>1</v>
      </c>
      <c r="Y127" s="4">
        <v>453.96</v>
      </c>
      <c r="Z127" s="4"/>
      <c r="AA127" s="4"/>
      <c r="AB127" s="4"/>
    </row>
    <row r="128" spans="1:28" x14ac:dyDescent="0.2">
      <c r="A128" s="4">
        <v>50</v>
      </c>
      <c r="B128" s="4">
        <v>0</v>
      </c>
      <c r="C128" s="4">
        <v>0</v>
      </c>
      <c r="D128" s="4">
        <v>1</v>
      </c>
      <c r="E128" s="4">
        <v>210</v>
      </c>
      <c r="F128" s="4">
        <f>ROUND(Source!X102,O128)</f>
        <v>53456.04</v>
      </c>
      <c r="G128" s="4" t="s">
        <v>151</v>
      </c>
      <c r="H128" s="4" t="s">
        <v>152</v>
      </c>
      <c r="I128" s="4"/>
      <c r="J128" s="4"/>
      <c r="K128" s="4">
        <v>210</v>
      </c>
      <c r="L128" s="4">
        <v>25</v>
      </c>
      <c r="M128" s="4">
        <v>3</v>
      </c>
      <c r="N128" s="4" t="s">
        <v>3</v>
      </c>
      <c r="O128" s="4">
        <v>2</v>
      </c>
      <c r="P128" s="4"/>
      <c r="Q128" s="4"/>
      <c r="R128" s="4"/>
      <c r="S128" s="4"/>
      <c r="T128" s="4"/>
      <c r="U128" s="4"/>
      <c r="V128" s="4"/>
      <c r="W128" s="4">
        <v>53456.04</v>
      </c>
      <c r="X128" s="4">
        <v>1</v>
      </c>
      <c r="Y128" s="4">
        <v>53456.04</v>
      </c>
      <c r="Z128" s="4"/>
      <c r="AA128" s="4"/>
      <c r="AB128" s="4"/>
    </row>
    <row r="129" spans="1:206" x14ac:dyDescent="0.2">
      <c r="A129" s="4">
        <v>50</v>
      </c>
      <c r="B129" s="4">
        <v>0</v>
      </c>
      <c r="C129" s="4">
        <v>0</v>
      </c>
      <c r="D129" s="4">
        <v>1</v>
      </c>
      <c r="E129" s="4">
        <v>211</v>
      </c>
      <c r="F129" s="4">
        <f>ROUND(Source!Y102,O129)</f>
        <v>25811.25</v>
      </c>
      <c r="G129" s="4" t="s">
        <v>153</v>
      </c>
      <c r="H129" s="4" t="s">
        <v>154</v>
      </c>
      <c r="I129" s="4"/>
      <c r="J129" s="4"/>
      <c r="K129" s="4">
        <v>211</v>
      </c>
      <c r="L129" s="4">
        <v>26</v>
      </c>
      <c r="M129" s="4">
        <v>3</v>
      </c>
      <c r="N129" s="4" t="s">
        <v>3</v>
      </c>
      <c r="O129" s="4">
        <v>2</v>
      </c>
      <c r="P129" s="4"/>
      <c r="Q129" s="4"/>
      <c r="R129" s="4"/>
      <c r="S129" s="4"/>
      <c r="T129" s="4"/>
      <c r="U129" s="4"/>
      <c r="V129" s="4"/>
      <c r="W129" s="4">
        <v>25811.25</v>
      </c>
      <c r="X129" s="4">
        <v>1</v>
      </c>
      <c r="Y129" s="4">
        <v>25811.25</v>
      </c>
      <c r="Z129" s="4"/>
      <c r="AA129" s="4"/>
      <c r="AB129" s="4"/>
    </row>
    <row r="130" spans="1:206" x14ac:dyDescent="0.2">
      <c r="A130" s="4">
        <v>50</v>
      </c>
      <c r="B130" s="4">
        <v>0</v>
      </c>
      <c r="C130" s="4">
        <v>0</v>
      </c>
      <c r="D130" s="4">
        <v>1</v>
      </c>
      <c r="E130" s="4">
        <v>224</v>
      </c>
      <c r="F130" s="4">
        <f>ROUND(Source!AR102,O130)</f>
        <v>229986.5</v>
      </c>
      <c r="G130" s="4" t="s">
        <v>155</v>
      </c>
      <c r="H130" s="4" t="s">
        <v>156</v>
      </c>
      <c r="I130" s="4"/>
      <c r="J130" s="4"/>
      <c r="K130" s="4">
        <v>224</v>
      </c>
      <c r="L130" s="4">
        <v>27</v>
      </c>
      <c r="M130" s="4">
        <v>3</v>
      </c>
      <c r="N130" s="4" t="s">
        <v>3</v>
      </c>
      <c r="O130" s="4">
        <v>2</v>
      </c>
      <c r="P130" s="4"/>
      <c r="Q130" s="4"/>
      <c r="R130" s="4"/>
      <c r="S130" s="4"/>
      <c r="T130" s="4"/>
      <c r="U130" s="4"/>
      <c r="V130" s="4"/>
      <c r="W130" s="4">
        <v>229986.5</v>
      </c>
      <c r="X130" s="4">
        <v>1</v>
      </c>
      <c r="Y130" s="4">
        <v>229986.5</v>
      </c>
      <c r="Z130" s="4"/>
      <c r="AA130" s="4"/>
      <c r="AB130" s="4"/>
    </row>
    <row r="132" spans="1:206" x14ac:dyDescent="0.2">
      <c r="A132" s="2">
        <v>51</v>
      </c>
      <c r="B132" s="2">
        <f>B24</f>
        <v>1</v>
      </c>
      <c r="C132" s="2">
        <f>A24</f>
        <v>4</v>
      </c>
      <c r="D132" s="2">
        <f>ROW(A24)</f>
        <v>24</v>
      </c>
      <c r="E132" s="2"/>
      <c r="F132" s="2" t="str">
        <f>IF(F24&lt;&gt;"",F24,"")</f>
        <v>Новый раздел</v>
      </c>
      <c r="G132" s="2" t="str">
        <f>IF(G24&lt;&gt;"",G24,"")</f>
        <v>Строительные работы</v>
      </c>
      <c r="H132" s="2">
        <v>0</v>
      </c>
      <c r="I132" s="2"/>
      <c r="J132" s="2"/>
      <c r="K132" s="2"/>
      <c r="L132" s="2"/>
      <c r="M132" s="2"/>
      <c r="N132" s="2"/>
      <c r="O132" s="2">
        <f t="shared" ref="O132:T132" si="81">ROUND(O45+O102+AB132,2)</f>
        <v>164691.71</v>
      </c>
      <c r="P132" s="2">
        <f t="shared" si="81"/>
        <v>90749.55</v>
      </c>
      <c r="Q132" s="2">
        <f t="shared" si="81"/>
        <v>1254.19</v>
      </c>
      <c r="R132" s="2">
        <f t="shared" si="81"/>
        <v>1710.13</v>
      </c>
      <c r="S132" s="2">
        <f t="shared" si="81"/>
        <v>70977.84</v>
      </c>
      <c r="T132" s="2">
        <f t="shared" si="81"/>
        <v>0</v>
      </c>
      <c r="U132" s="2">
        <f>U45+U102+AH132</f>
        <v>109.02345740000001</v>
      </c>
      <c r="V132" s="2">
        <f>V45+V102+AI132</f>
        <v>2.3635978999999998</v>
      </c>
      <c r="W132" s="2">
        <f>ROUND(W45+W102+AJ132,2)</f>
        <v>0</v>
      </c>
      <c r="X132" s="2">
        <f>ROUND(X45+X102+AK132,2)</f>
        <v>66346.45</v>
      </c>
      <c r="Y132" s="2">
        <f>ROUND(Y45+Y102+AL132,2)</f>
        <v>32492.68</v>
      </c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>
        <f t="shared" ref="AO132:BD132" si="82">ROUND(AO45+AO102+BX132,2)</f>
        <v>0</v>
      </c>
      <c r="AP132" s="2">
        <f t="shared" si="82"/>
        <v>0</v>
      </c>
      <c r="AQ132" s="2">
        <f t="shared" si="82"/>
        <v>0</v>
      </c>
      <c r="AR132" s="2">
        <f t="shared" si="82"/>
        <v>263984.8</v>
      </c>
      <c r="AS132" s="2">
        <f t="shared" si="82"/>
        <v>263984.8</v>
      </c>
      <c r="AT132" s="2">
        <f t="shared" si="82"/>
        <v>0</v>
      </c>
      <c r="AU132" s="2">
        <f t="shared" si="82"/>
        <v>0</v>
      </c>
      <c r="AV132" s="2">
        <f t="shared" si="82"/>
        <v>90749.55</v>
      </c>
      <c r="AW132" s="2">
        <f t="shared" si="82"/>
        <v>90749.55</v>
      </c>
      <c r="AX132" s="2">
        <f t="shared" si="82"/>
        <v>0</v>
      </c>
      <c r="AY132" s="2">
        <f t="shared" si="82"/>
        <v>90749.55</v>
      </c>
      <c r="AZ132" s="2">
        <f t="shared" si="82"/>
        <v>0</v>
      </c>
      <c r="BA132" s="2">
        <f t="shared" si="82"/>
        <v>0</v>
      </c>
      <c r="BB132" s="2">
        <f t="shared" si="82"/>
        <v>0</v>
      </c>
      <c r="BC132" s="2">
        <f t="shared" si="82"/>
        <v>0</v>
      </c>
      <c r="BD132" s="2">
        <f t="shared" si="82"/>
        <v>453.96</v>
      </c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>
        <v>0</v>
      </c>
    </row>
    <row r="134" spans="1:206" x14ac:dyDescent="0.2">
      <c r="A134" s="4">
        <v>50</v>
      </c>
      <c r="B134" s="4">
        <v>0</v>
      </c>
      <c r="C134" s="4">
        <v>0</v>
      </c>
      <c r="D134" s="4">
        <v>1</v>
      </c>
      <c r="E134" s="4">
        <v>201</v>
      </c>
      <c r="F134" s="4">
        <f>ROUND(Source!O132,O134)</f>
        <v>164691.71</v>
      </c>
      <c r="G134" s="4" t="s">
        <v>103</v>
      </c>
      <c r="H134" s="4" t="s">
        <v>104</v>
      </c>
      <c r="I134" s="4"/>
      <c r="J134" s="4"/>
      <c r="K134" s="4">
        <v>201</v>
      </c>
      <c r="L134" s="4">
        <v>1</v>
      </c>
      <c r="M134" s="4">
        <v>3</v>
      </c>
      <c r="N134" s="4" t="s">
        <v>3</v>
      </c>
      <c r="O134" s="4">
        <v>2</v>
      </c>
      <c r="P134" s="4"/>
      <c r="Q134" s="4"/>
      <c r="R134" s="4"/>
      <c r="S134" s="4"/>
      <c r="T134" s="4"/>
      <c r="U134" s="4"/>
      <c r="V134" s="4"/>
      <c r="W134" s="4">
        <v>165145.67000000001</v>
      </c>
      <c r="X134" s="4">
        <v>1</v>
      </c>
      <c r="Y134" s="4">
        <v>165145.67000000001</v>
      </c>
      <c r="Z134" s="4"/>
      <c r="AA134" s="4"/>
      <c r="AB134" s="4"/>
    </row>
    <row r="135" spans="1:206" x14ac:dyDescent="0.2">
      <c r="A135" s="4">
        <v>50</v>
      </c>
      <c r="B135" s="4">
        <v>0</v>
      </c>
      <c r="C135" s="4">
        <v>0</v>
      </c>
      <c r="D135" s="4">
        <v>1</v>
      </c>
      <c r="E135" s="4">
        <v>202</v>
      </c>
      <c r="F135" s="4">
        <f>ROUND(Source!P132,O135)</f>
        <v>90749.55</v>
      </c>
      <c r="G135" s="4" t="s">
        <v>105</v>
      </c>
      <c r="H135" s="4" t="s">
        <v>106</v>
      </c>
      <c r="I135" s="4"/>
      <c r="J135" s="4"/>
      <c r="K135" s="4">
        <v>202</v>
      </c>
      <c r="L135" s="4">
        <v>2</v>
      </c>
      <c r="M135" s="4">
        <v>3</v>
      </c>
      <c r="N135" s="4" t="s">
        <v>3</v>
      </c>
      <c r="O135" s="4">
        <v>2</v>
      </c>
      <c r="P135" s="4"/>
      <c r="Q135" s="4"/>
      <c r="R135" s="4"/>
      <c r="S135" s="4"/>
      <c r="T135" s="4"/>
      <c r="U135" s="4"/>
      <c r="V135" s="4"/>
      <c r="W135" s="4">
        <v>90749.55</v>
      </c>
      <c r="X135" s="4">
        <v>1</v>
      </c>
      <c r="Y135" s="4">
        <v>90749.55</v>
      </c>
      <c r="Z135" s="4"/>
      <c r="AA135" s="4"/>
      <c r="AB135" s="4"/>
    </row>
    <row r="136" spans="1:206" x14ac:dyDescent="0.2">
      <c r="A136" s="4">
        <v>50</v>
      </c>
      <c r="B136" s="4">
        <v>0</v>
      </c>
      <c r="C136" s="4">
        <v>0</v>
      </c>
      <c r="D136" s="4">
        <v>1</v>
      </c>
      <c r="E136" s="4">
        <v>222</v>
      </c>
      <c r="F136" s="4">
        <f>ROUND(Source!AO132,O136)</f>
        <v>0</v>
      </c>
      <c r="G136" s="4" t="s">
        <v>107</v>
      </c>
      <c r="H136" s="4" t="s">
        <v>108</v>
      </c>
      <c r="I136" s="4"/>
      <c r="J136" s="4"/>
      <c r="K136" s="4">
        <v>222</v>
      </c>
      <c r="L136" s="4">
        <v>3</v>
      </c>
      <c r="M136" s="4">
        <v>3</v>
      </c>
      <c r="N136" s="4" t="s">
        <v>3</v>
      </c>
      <c r="O136" s="4">
        <v>2</v>
      </c>
      <c r="P136" s="4"/>
      <c r="Q136" s="4"/>
      <c r="R136" s="4"/>
      <c r="S136" s="4"/>
      <c r="T136" s="4"/>
      <c r="U136" s="4"/>
      <c r="V136" s="4"/>
      <c r="W136" s="4">
        <v>0</v>
      </c>
      <c r="X136" s="4">
        <v>1</v>
      </c>
      <c r="Y136" s="4">
        <v>0</v>
      </c>
      <c r="Z136" s="4"/>
      <c r="AA136" s="4"/>
      <c r="AB136" s="4"/>
    </row>
    <row r="137" spans="1:206" x14ac:dyDescent="0.2">
      <c r="A137" s="4">
        <v>50</v>
      </c>
      <c r="B137" s="4">
        <v>0</v>
      </c>
      <c r="C137" s="4">
        <v>0</v>
      </c>
      <c r="D137" s="4">
        <v>1</v>
      </c>
      <c r="E137" s="4">
        <v>225</v>
      </c>
      <c r="F137" s="4">
        <f>ROUND(Source!AV132,O137)</f>
        <v>90749.55</v>
      </c>
      <c r="G137" s="4" t="s">
        <v>109</v>
      </c>
      <c r="H137" s="4" t="s">
        <v>110</v>
      </c>
      <c r="I137" s="4"/>
      <c r="J137" s="4"/>
      <c r="K137" s="4">
        <v>225</v>
      </c>
      <c r="L137" s="4">
        <v>4</v>
      </c>
      <c r="M137" s="4">
        <v>3</v>
      </c>
      <c r="N137" s="4" t="s">
        <v>3</v>
      </c>
      <c r="O137" s="4">
        <v>2</v>
      </c>
      <c r="P137" s="4"/>
      <c r="Q137" s="4"/>
      <c r="R137" s="4"/>
      <c r="S137" s="4"/>
      <c r="T137" s="4"/>
      <c r="U137" s="4"/>
      <c r="V137" s="4"/>
      <c r="W137" s="4">
        <v>90749.55</v>
      </c>
      <c r="X137" s="4">
        <v>1</v>
      </c>
      <c r="Y137" s="4">
        <v>90749.55</v>
      </c>
      <c r="Z137" s="4"/>
      <c r="AA137" s="4"/>
      <c r="AB137" s="4"/>
    </row>
    <row r="138" spans="1:206" x14ac:dyDescent="0.2">
      <c r="A138" s="4">
        <v>50</v>
      </c>
      <c r="B138" s="4">
        <v>0</v>
      </c>
      <c r="C138" s="4">
        <v>0</v>
      </c>
      <c r="D138" s="4">
        <v>1</v>
      </c>
      <c r="E138" s="4">
        <v>226</v>
      </c>
      <c r="F138" s="4">
        <f>ROUND(Source!AW132,O138)</f>
        <v>90749.55</v>
      </c>
      <c r="G138" s="4" t="s">
        <v>111</v>
      </c>
      <c r="H138" s="4" t="s">
        <v>112</v>
      </c>
      <c r="I138" s="4"/>
      <c r="J138" s="4"/>
      <c r="K138" s="4">
        <v>226</v>
      </c>
      <c r="L138" s="4">
        <v>5</v>
      </c>
      <c r="M138" s="4">
        <v>3</v>
      </c>
      <c r="N138" s="4" t="s">
        <v>3</v>
      </c>
      <c r="O138" s="4">
        <v>2</v>
      </c>
      <c r="P138" s="4"/>
      <c r="Q138" s="4"/>
      <c r="R138" s="4"/>
      <c r="S138" s="4"/>
      <c r="T138" s="4"/>
      <c r="U138" s="4"/>
      <c r="V138" s="4"/>
      <c r="W138" s="4">
        <v>90749.55</v>
      </c>
      <c r="X138" s="4">
        <v>1</v>
      </c>
      <c r="Y138" s="4">
        <v>90749.55</v>
      </c>
      <c r="Z138" s="4"/>
      <c r="AA138" s="4"/>
      <c r="AB138" s="4"/>
    </row>
    <row r="139" spans="1:206" x14ac:dyDescent="0.2">
      <c r="A139" s="4">
        <v>50</v>
      </c>
      <c r="B139" s="4">
        <v>0</v>
      </c>
      <c r="C139" s="4">
        <v>0</v>
      </c>
      <c r="D139" s="4">
        <v>1</v>
      </c>
      <c r="E139" s="4">
        <v>227</v>
      </c>
      <c r="F139" s="4">
        <f>ROUND(Source!AX132,O139)</f>
        <v>0</v>
      </c>
      <c r="G139" s="4" t="s">
        <v>113</v>
      </c>
      <c r="H139" s="4" t="s">
        <v>114</v>
      </c>
      <c r="I139" s="4"/>
      <c r="J139" s="4"/>
      <c r="K139" s="4">
        <v>227</v>
      </c>
      <c r="L139" s="4">
        <v>6</v>
      </c>
      <c r="M139" s="4">
        <v>3</v>
      </c>
      <c r="N139" s="4" t="s">
        <v>3</v>
      </c>
      <c r="O139" s="4">
        <v>2</v>
      </c>
      <c r="P139" s="4"/>
      <c r="Q139" s="4"/>
      <c r="R139" s="4"/>
      <c r="S139" s="4"/>
      <c r="T139" s="4"/>
      <c r="U139" s="4"/>
      <c r="V139" s="4"/>
      <c r="W139" s="4">
        <v>0</v>
      </c>
      <c r="X139" s="4">
        <v>1</v>
      </c>
      <c r="Y139" s="4">
        <v>0</v>
      </c>
      <c r="Z139" s="4"/>
      <c r="AA139" s="4"/>
      <c r="AB139" s="4"/>
    </row>
    <row r="140" spans="1:206" x14ac:dyDescent="0.2">
      <c r="A140" s="4">
        <v>50</v>
      </c>
      <c r="B140" s="4">
        <v>0</v>
      </c>
      <c r="C140" s="4">
        <v>0</v>
      </c>
      <c r="D140" s="4">
        <v>1</v>
      </c>
      <c r="E140" s="4">
        <v>228</v>
      </c>
      <c r="F140" s="4">
        <f>ROUND(Source!AY132,O140)</f>
        <v>90749.55</v>
      </c>
      <c r="G140" s="4" t="s">
        <v>115</v>
      </c>
      <c r="H140" s="4" t="s">
        <v>116</v>
      </c>
      <c r="I140" s="4"/>
      <c r="J140" s="4"/>
      <c r="K140" s="4">
        <v>228</v>
      </c>
      <c r="L140" s="4">
        <v>7</v>
      </c>
      <c r="M140" s="4">
        <v>3</v>
      </c>
      <c r="N140" s="4" t="s">
        <v>3</v>
      </c>
      <c r="O140" s="4">
        <v>2</v>
      </c>
      <c r="P140" s="4"/>
      <c r="Q140" s="4"/>
      <c r="R140" s="4"/>
      <c r="S140" s="4"/>
      <c r="T140" s="4"/>
      <c r="U140" s="4"/>
      <c r="V140" s="4"/>
      <c r="W140" s="4">
        <v>90749.55</v>
      </c>
      <c r="X140" s="4">
        <v>1</v>
      </c>
      <c r="Y140" s="4">
        <v>90749.55</v>
      </c>
      <c r="Z140" s="4"/>
      <c r="AA140" s="4"/>
      <c r="AB140" s="4"/>
    </row>
    <row r="141" spans="1:206" x14ac:dyDescent="0.2">
      <c r="A141" s="4">
        <v>50</v>
      </c>
      <c r="B141" s="4">
        <v>0</v>
      </c>
      <c r="C141" s="4">
        <v>0</v>
      </c>
      <c r="D141" s="4">
        <v>1</v>
      </c>
      <c r="E141" s="4">
        <v>216</v>
      </c>
      <c r="F141" s="4">
        <f>ROUND(Source!AP132,O141)</f>
        <v>0</v>
      </c>
      <c r="G141" s="4" t="s">
        <v>117</v>
      </c>
      <c r="H141" s="4" t="s">
        <v>118</v>
      </c>
      <c r="I141" s="4"/>
      <c r="J141" s="4"/>
      <c r="K141" s="4">
        <v>216</v>
      </c>
      <c r="L141" s="4">
        <v>8</v>
      </c>
      <c r="M141" s="4">
        <v>3</v>
      </c>
      <c r="N141" s="4" t="s">
        <v>3</v>
      </c>
      <c r="O141" s="4">
        <v>2</v>
      </c>
      <c r="P141" s="4"/>
      <c r="Q141" s="4"/>
      <c r="R141" s="4"/>
      <c r="S141" s="4"/>
      <c r="T141" s="4"/>
      <c r="U141" s="4"/>
      <c r="V141" s="4"/>
      <c r="W141" s="4">
        <v>0</v>
      </c>
      <c r="X141" s="4">
        <v>1</v>
      </c>
      <c r="Y141" s="4">
        <v>0</v>
      </c>
      <c r="Z141" s="4"/>
      <c r="AA141" s="4"/>
      <c r="AB141" s="4"/>
    </row>
    <row r="142" spans="1:206" x14ac:dyDescent="0.2">
      <c r="A142" s="4">
        <v>50</v>
      </c>
      <c r="B142" s="4">
        <v>0</v>
      </c>
      <c r="C142" s="4">
        <v>0</v>
      </c>
      <c r="D142" s="4">
        <v>1</v>
      </c>
      <c r="E142" s="4">
        <v>223</v>
      </c>
      <c r="F142" s="4">
        <f>ROUND(Source!AQ132,O142)</f>
        <v>0</v>
      </c>
      <c r="G142" s="4" t="s">
        <v>119</v>
      </c>
      <c r="H142" s="4" t="s">
        <v>120</v>
      </c>
      <c r="I142" s="4"/>
      <c r="J142" s="4"/>
      <c r="K142" s="4">
        <v>223</v>
      </c>
      <c r="L142" s="4">
        <v>9</v>
      </c>
      <c r="M142" s="4">
        <v>3</v>
      </c>
      <c r="N142" s="4" t="s">
        <v>3</v>
      </c>
      <c r="O142" s="4">
        <v>2</v>
      </c>
      <c r="P142" s="4"/>
      <c r="Q142" s="4"/>
      <c r="R142" s="4"/>
      <c r="S142" s="4"/>
      <c r="T142" s="4"/>
      <c r="U142" s="4"/>
      <c r="V142" s="4"/>
      <c r="W142" s="4">
        <v>0</v>
      </c>
      <c r="X142" s="4">
        <v>1</v>
      </c>
      <c r="Y142" s="4">
        <v>0</v>
      </c>
      <c r="Z142" s="4"/>
      <c r="AA142" s="4"/>
      <c r="AB142" s="4"/>
    </row>
    <row r="143" spans="1:206" x14ac:dyDescent="0.2">
      <c r="A143" s="4">
        <v>50</v>
      </c>
      <c r="B143" s="4">
        <v>0</v>
      </c>
      <c r="C143" s="4">
        <v>0</v>
      </c>
      <c r="D143" s="4">
        <v>1</v>
      </c>
      <c r="E143" s="4">
        <v>229</v>
      </c>
      <c r="F143" s="4">
        <f>ROUND(Source!AZ132,O143)</f>
        <v>0</v>
      </c>
      <c r="G143" s="4" t="s">
        <v>121</v>
      </c>
      <c r="H143" s="4" t="s">
        <v>122</v>
      </c>
      <c r="I143" s="4"/>
      <c r="J143" s="4"/>
      <c r="K143" s="4">
        <v>229</v>
      </c>
      <c r="L143" s="4">
        <v>10</v>
      </c>
      <c r="M143" s="4">
        <v>3</v>
      </c>
      <c r="N143" s="4" t="s">
        <v>3</v>
      </c>
      <c r="O143" s="4">
        <v>2</v>
      </c>
      <c r="P143" s="4"/>
      <c r="Q143" s="4"/>
      <c r="R143" s="4"/>
      <c r="S143" s="4"/>
      <c r="T143" s="4"/>
      <c r="U143" s="4"/>
      <c r="V143" s="4"/>
      <c r="W143" s="4">
        <v>0</v>
      </c>
      <c r="X143" s="4">
        <v>1</v>
      </c>
      <c r="Y143" s="4">
        <v>0</v>
      </c>
      <c r="Z143" s="4"/>
      <c r="AA143" s="4"/>
      <c r="AB143" s="4"/>
    </row>
    <row r="144" spans="1:206" x14ac:dyDescent="0.2">
      <c r="A144" s="4">
        <v>50</v>
      </c>
      <c r="B144" s="4">
        <v>0</v>
      </c>
      <c r="C144" s="4">
        <v>0</v>
      </c>
      <c r="D144" s="4">
        <v>1</v>
      </c>
      <c r="E144" s="4">
        <v>203</v>
      </c>
      <c r="F144" s="4">
        <f>ROUND(Source!Q132,O144)</f>
        <v>1254.19</v>
      </c>
      <c r="G144" s="4" t="s">
        <v>123</v>
      </c>
      <c r="H144" s="4" t="s">
        <v>124</v>
      </c>
      <c r="I144" s="4"/>
      <c r="J144" s="4"/>
      <c r="K144" s="4">
        <v>203</v>
      </c>
      <c r="L144" s="4">
        <v>11</v>
      </c>
      <c r="M144" s="4">
        <v>3</v>
      </c>
      <c r="N144" s="4" t="s">
        <v>3</v>
      </c>
      <c r="O144" s="4">
        <v>2</v>
      </c>
      <c r="P144" s="4"/>
      <c r="Q144" s="4"/>
      <c r="R144" s="4"/>
      <c r="S144" s="4"/>
      <c r="T144" s="4"/>
      <c r="U144" s="4"/>
      <c r="V144" s="4"/>
      <c r="W144" s="4">
        <v>1254.19</v>
      </c>
      <c r="X144" s="4">
        <v>1</v>
      </c>
      <c r="Y144" s="4">
        <v>1254.19</v>
      </c>
      <c r="Z144" s="4"/>
      <c r="AA144" s="4"/>
      <c r="AB144" s="4"/>
    </row>
    <row r="145" spans="1:28" x14ac:dyDescent="0.2">
      <c r="A145" s="4">
        <v>50</v>
      </c>
      <c r="B145" s="4">
        <v>0</v>
      </c>
      <c r="C145" s="4">
        <v>0</v>
      </c>
      <c r="D145" s="4">
        <v>1</v>
      </c>
      <c r="E145" s="4">
        <v>231</v>
      </c>
      <c r="F145" s="4">
        <f>ROUND(Source!BB132,O145)</f>
        <v>0</v>
      </c>
      <c r="G145" s="4" t="s">
        <v>125</v>
      </c>
      <c r="H145" s="4" t="s">
        <v>126</v>
      </c>
      <c r="I145" s="4"/>
      <c r="J145" s="4"/>
      <c r="K145" s="4">
        <v>231</v>
      </c>
      <c r="L145" s="4">
        <v>12</v>
      </c>
      <c r="M145" s="4">
        <v>3</v>
      </c>
      <c r="N145" s="4" t="s">
        <v>3</v>
      </c>
      <c r="O145" s="4">
        <v>2</v>
      </c>
      <c r="P145" s="4"/>
      <c r="Q145" s="4"/>
      <c r="R145" s="4"/>
      <c r="S145" s="4"/>
      <c r="T145" s="4"/>
      <c r="U145" s="4"/>
      <c r="V145" s="4"/>
      <c r="W145" s="4">
        <v>0</v>
      </c>
      <c r="X145" s="4">
        <v>1</v>
      </c>
      <c r="Y145" s="4">
        <v>0</v>
      </c>
      <c r="Z145" s="4"/>
      <c r="AA145" s="4"/>
      <c r="AB145" s="4"/>
    </row>
    <row r="146" spans="1:28" x14ac:dyDescent="0.2">
      <c r="A146" s="4">
        <v>50</v>
      </c>
      <c r="B146" s="4">
        <v>0</v>
      </c>
      <c r="C146" s="4">
        <v>0</v>
      </c>
      <c r="D146" s="4">
        <v>1</v>
      </c>
      <c r="E146" s="4">
        <v>204</v>
      </c>
      <c r="F146" s="4">
        <f>ROUND(Source!R132,O146)</f>
        <v>1710.13</v>
      </c>
      <c r="G146" s="4" t="s">
        <v>127</v>
      </c>
      <c r="H146" s="4" t="s">
        <v>128</v>
      </c>
      <c r="I146" s="4"/>
      <c r="J146" s="4"/>
      <c r="K146" s="4">
        <v>204</v>
      </c>
      <c r="L146" s="4">
        <v>13</v>
      </c>
      <c r="M146" s="4">
        <v>3</v>
      </c>
      <c r="N146" s="4" t="s">
        <v>3</v>
      </c>
      <c r="O146" s="4">
        <v>2</v>
      </c>
      <c r="P146" s="4"/>
      <c r="Q146" s="4"/>
      <c r="R146" s="4"/>
      <c r="S146" s="4"/>
      <c r="T146" s="4"/>
      <c r="U146" s="4"/>
      <c r="V146" s="4"/>
      <c r="W146" s="4">
        <v>1710.13</v>
      </c>
      <c r="X146" s="4">
        <v>1</v>
      </c>
      <c r="Y146" s="4">
        <v>1710.13</v>
      </c>
      <c r="Z146" s="4"/>
      <c r="AA146" s="4"/>
      <c r="AB146" s="4"/>
    </row>
    <row r="147" spans="1:28" x14ac:dyDescent="0.2">
      <c r="A147" s="4">
        <v>50</v>
      </c>
      <c r="B147" s="4">
        <v>0</v>
      </c>
      <c r="C147" s="4">
        <v>0</v>
      </c>
      <c r="D147" s="4">
        <v>1</v>
      </c>
      <c r="E147" s="4">
        <v>205</v>
      </c>
      <c r="F147" s="4">
        <f>ROUND(Source!S132,O147)</f>
        <v>70977.84</v>
      </c>
      <c r="G147" s="4" t="s">
        <v>129</v>
      </c>
      <c r="H147" s="4" t="s">
        <v>130</v>
      </c>
      <c r="I147" s="4"/>
      <c r="J147" s="4"/>
      <c r="K147" s="4">
        <v>205</v>
      </c>
      <c r="L147" s="4">
        <v>14</v>
      </c>
      <c r="M147" s="4">
        <v>3</v>
      </c>
      <c r="N147" s="4" t="s">
        <v>3</v>
      </c>
      <c r="O147" s="4">
        <v>2</v>
      </c>
      <c r="P147" s="4"/>
      <c r="Q147" s="4"/>
      <c r="R147" s="4"/>
      <c r="S147" s="4"/>
      <c r="T147" s="4"/>
      <c r="U147" s="4"/>
      <c r="V147" s="4"/>
      <c r="W147" s="4">
        <v>70977.84</v>
      </c>
      <c r="X147" s="4">
        <v>1</v>
      </c>
      <c r="Y147" s="4">
        <v>70977.84</v>
      </c>
      <c r="Z147" s="4"/>
      <c r="AA147" s="4"/>
      <c r="AB147" s="4"/>
    </row>
    <row r="148" spans="1:28" x14ac:dyDescent="0.2">
      <c r="A148" s="4">
        <v>50</v>
      </c>
      <c r="B148" s="4">
        <v>0</v>
      </c>
      <c r="C148" s="4">
        <v>0</v>
      </c>
      <c r="D148" s="4">
        <v>1</v>
      </c>
      <c r="E148" s="4">
        <v>232</v>
      </c>
      <c r="F148" s="4">
        <f>ROUND(Source!BC132,O148)</f>
        <v>0</v>
      </c>
      <c r="G148" s="4" t="s">
        <v>131</v>
      </c>
      <c r="H148" s="4" t="s">
        <v>132</v>
      </c>
      <c r="I148" s="4"/>
      <c r="J148" s="4"/>
      <c r="K148" s="4">
        <v>232</v>
      </c>
      <c r="L148" s="4">
        <v>15</v>
      </c>
      <c r="M148" s="4">
        <v>3</v>
      </c>
      <c r="N148" s="4" t="s">
        <v>3</v>
      </c>
      <c r="O148" s="4">
        <v>2</v>
      </c>
      <c r="P148" s="4"/>
      <c r="Q148" s="4"/>
      <c r="R148" s="4"/>
      <c r="S148" s="4"/>
      <c r="T148" s="4"/>
      <c r="U148" s="4"/>
      <c r="V148" s="4"/>
      <c r="W148" s="4">
        <v>0</v>
      </c>
      <c r="X148" s="4">
        <v>1</v>
      </c>
      <c r="Y148" s="4">
        <v>0</v>
      </c>
      <c r="Z148" s="4"/>
      <c r="AA148" s="4"/>
      <c r="AB148" s="4"/>
    </row>
    <row r="149" spans="1:28" x14ac:dyDescent="0.2">
      <c r="A149" s="4">
        <v>50</v>
      </c>
      <c r="B149" s="4">
        <v>0</v>
      </c>
      <c r="C149" s="4">
        <v>0</v>
      </c>
      <c r="D149" s="4">
        <v>1</v>
      </c>
      <c r="E149" s="4">
        <v>214</v>
      </c>
      <c r="F149" s="4">
        <f>ROUND(Source!AS132,O149)</f>
        <v>263984.8</v>
      </c>
      <c r="G149" s="4" t="s">
        <v>133</v>
      </c>
      <c r="H149" s="4" t="s">
        <v>134</v>
      </c>
      <c r="I149" s="4"/>
      <c r="J149" s="4"/>
      <c r="K149" s="4">
        <v>214</v>
      </c>
      <c r="L149" s="4">
        <v>16</v>
      </c>
      <c r="M149" s="4">
        <v>3</v>
      </c>
      <c r="N149" s="4" t="s">
        <v>3</v>
      </c>
      <c r="O149" s="4">
        <v>2</v>
      </c>
      <c r="P149" s="4"/>
      <c r="Q149" s="4"/>
      <c r="R149" s="4"/>
      <c r="S149" s="4"/>
      <c r="T149" s="4"/>
      <c r="U149" s="4"/>
      <c r="V149" s="4"/>
      <c r="W149" s="4">
        <v>263984.8</v>
      </c>
      <c r="X149" s="4">
        <v>1</v>
      </c>
      <c r="Y149" s="4">
        <v>263984.8</v>
      </c>
      <c r="Z149" s="4"/>
      <c r="AA149" s="4"/>
      <c r="AB149" s="4"/>
    </row>
    <row r="150" spans="1:28" x14ac:dyDescent="0.2">
      <c r="A150" s="4">
        <v>50</v>
      </c>
      <c r="B150" s="4">
        <v>0</v>
      </c>
      <c r="C150" s="4">
        <v>0</v>
      </c>
      <c r="D150" s="4">
        <v>1</v>
      </c>
      <c r="E150" s="4">
        <v>215</v>
      </c>
      <c r="F150" s="4">
        <f>ROUND(Source!AT132,O150)</f>
        <v>0</v>
      </c>
      <c r="G150" s="4" t="s">
        <v>135</v>
      </c>
      <c r="H150" s="4" t="s">
        <v>136</v>
      </c>
      <c r="I150" s="4"/>
      <c r="J150" s="4"/>
      <c r="K150" s="4">
        <v>215</v>
      </c>
      <c r="L150" s="4">
        <v>17</v>
      </c>
      <c r="M150" s="4">
        <v>3</v>
      </c>
      <c r="N150" s="4" t="s">
        <v>3</v>
      </c>
      <c r="O150" s="4">
        <v>2</v>
      </c>
      <c r="P150" s="4"/>
      <c r="Q150" s="4"/>
      <c r="R150" s="4"/>
      <c r="S150" s="4"/>
      <c r="T150" s="4"/>
      <c r="U150" s="4"/>
      <c r="V150" s="4"/>
      <c r="W150" s="4">
        <v>0</v>
      </c>
      <c r="X150" s="4">
        <v>1</v>
      </c>
      <c r="Y150" s="4">
        <v>0</v>
      </c>
      <c r="Z150" s="4"/>
      <c r="AA150" s="4"/>
      <c r="AB150" s="4"/>
    </row>
    <row r="151" spans="1:28" x14ac:dyDescent="0.2">
      <c r="A151" s="4">
        <v>50</v>
      </c>
      <c r="B151" s="4">
        <v>0</v>
      </c>
      <c r="C151" s="4">
        <v>0</v>
      </c>
      <c r="D151" s="4">
        <v>1</v>
      </c>
      <c r="E151" s="4">
        <v>217</v>
      </c>
      <c r="F151" s="4">
        <f>ROUND(Source!AU132,O151)</f>
        <v>0</v>
      </c>
      <c r="G151" s="4" t="s">
        <v>137</v>
      </c>
      <c r="H151" s="4" t="s">
        <v>138</v>
      </c>
      <c r="I151" s="4"/>
      <c r="J151" s="4"/>
      <c r="K151" s="4">
        <v>217</v>
      </c>
      <c r="L151" s="4">
        <v>18</v>
      </c>
      <c r="M151" s="4">
        <v>3</v>
      </c>
      <c r="N151" s="4" t="s">
        <v>3</v>
      </c>
      <c r="O151" s="4">
        <v>2</v>
      </c>
      <c r="P151" s="4"/>
      <c r="Q151" s="4"/>
      <c r="R151" s="4"/>
      <c r="S151" s="4"/>
      <c r="T151" s="4"/>
      <c r="U151" s="4"/>
      <c r="V151" s="4"/>
      <c r="W151" s="4">
        <v>0</v>
      </c>
      <c r="X151" s="4">
        <v>1</v>
      </c>
      <c r="Y151" s="4">
        <v>0</v>
      </c>
      <c r="Z151" s="4"/>
      <c r="AA151" s="4"/>
      <c r="AB151" s="4"/>
    </row>
    <row r="152" spans="1:28" x14ac:dyDescent="0.2">
      <c r="A152" s="4">
        <v>50</v>
      </c>
      <c r="B152" s="4">
        <v>0</v>
      </c>
      <c r="C152" s="4">
        <v>0</v>
      </c>
      <c r="D152" s="4">
        <v>1</v>
      </c>
      <c r="E152" s="4">
        <v>230</v>
      </c>
      <c r="F152" s="4">
        <f>ROUND(Source!BA132,O152)</f>
        <v>0</v>
      </c>
      <c r="G152" s="4" t="s">
        <v>139</v>
      </c>
      <c r="H152" s="4" t="s">
        <v>140</v>
      </c>
      <c r="I152" s="4"/>
      <c r="J152" s="4"/>
      <c r="K152" s="4">
        <v>230</v>
      </c>
      <c r="L152" s="4">
        <v>19</v>
      </c>
      <c r="M152" s="4">
        <v>3</v>
      </c>
      <c r="N152" s="4" t="s">
        <v>3</v>
      </c>
      <c r="O152" s="4">
        <v>2</v>
      </c>
      <c r="P152" s="4"/>
      <c r="Q152" s="4"/>
      <c r="R152" s="4"/>
      <c r="S152" s="4"/>
      <c r="T152" s="4"/>
      <c r="U152" s="4"/>
      <c r="V152" s="4"/>
      <c r="W152" s="4">
        <v>0</v>
      </c>
      <c r="X152" s="4">
        <v>1</v>
      </c>
      <c r="Y152" s="4">
        <v>0</v>
      </c>
      <c r="Z152" s="4"/>
      <c r="AA152" s="4"/>
      <c r="AB152" s="4"/>
    </row>
    <row r="153" spans="1:28" x14ac:dyDescent="0.2">
      <c r="A153" s="4">
        <v>50</v>
      </c>
      <c r="B153" s="4">
        <v>0</v>
      </c>
      <c r="C153" s="4">
        <v>0</v>
      </c>
      <c r="D153" s="4">
        <v>1</v>
      </c>
      <c r="E153" s="4">
        <v>206</v>
      </c>
      <c r="F153" s="4">
        <f>ROUND(Source!T132,O153)</f>
        <v>0</v>
      </c>
      <c r="G153" s="4" t="s">
        <v>141</v>
      </c>
      <c r="H153" s="4" t="s">
        <v>142</v>
      </c>
      <c r="I153" s="4"/>
      <c r="J153" s="4"/>
      <c r="K153" s="4">
        <v>206</v>
      </c>
      <c r="L153" s="4">
        <v>20</v>
      </c>
      <c r="M153" s="4">
        <v>3</v>
      </c>
      <c r="N153" s="4" t="s">
        <v>3</v>
      </c>
      <c r="O153" s="4">
        <v>2</v>
      </c>
      <c r="P153" s="4"/>
      <c r="Q153" s="4"/>
      <c r="R153" s="4"/>
      <c r="S153" s="4"/>
      <c r="T153" s="4"/>
      <c r="U153" s="4"/>
      <c r="V153" s="4"/>
      <c r="W153" s="4">
        <v>0</v>
      </c>
      <c r="X153" s="4">
        <v>1</v>
      </c>
      <c r="Y153" s="4">
        <v>0</v>
      </c>
      <c r="Z153" s="4"/>
      <c r="AA153" s="4"/>
      <c r="AB153" s="4"/>
    </row>
    <row r="154" spans="1:28" x14ac:dyDescent="0.2">
      <c r="A154" s="4">
        <v>50</v>
      </c>
      <c r="B154" s="4">
        <v>0</v>
      </c>
      <c r="C154" s="4">
        <v>0</v>
      </c>
      <c r="D154" s="4">
        <v>1</v>
      </c>
      <c r="E154" s="4">
        <v>207</v>
      </c>
      <c r="F154" s="4">
        <f>ROUND(Source!U132,O154)</f>
        <v>109.0234574</v>
      </c>
      <c r="G154" s="4" t="s">
        <v>143</v>
      </c>
      <c r="H154" s="4" t="s">
        <v>144</v>
      </c>
      <c r="I154" s="4"/>
      <c r="J154" s="4"/>
      <c r="K154" s="4">
        <v>207</v>
      </c>
      <c r="L154" s="4">
        <v>21</v>
      </c>
      <c r="M154" s="4">
        <v>3</v>
      </c>
      <c r="N154" s="4" t="s">
        <v>3</v>
      </c>
      <c r="O154" s="4">
        <v>7</v>
      </c>
      <c r="P154" s="4"/>
      <c r="Q154" s="4"/>
      <c r="R154" s="4"/>
      <c r="S154" s="4"/>
      <c r="T154" s="4"/>
      <c r="U154" s="4"/>
      <c r="V154" s="4"/>
      <c r="W154" s="4">
        <v>109.0234574</v>
      </c>
      <c r="X154" s="4">
        <v>1</v>
      </c>
      <c r="Y154" s="4">
        <v>109.0234574</v>
      </c>
      <c r="Z154" s="4"/>
      <c r="AA154" s="4"/>
      <c r="AB154" s="4"/>
    </row>
    <row r="155" spans="1:28" x14ac:dyDescent="0.2">
      <c r="A155" s="4">
        <v>50</v>
      </c>
      <c r="B155" s="4">
        <v>0</v>
      </c>
      <c r="C155" s="4">
        <v>0</v>
      </c>
      <c r="D155" s="4">
        <v>1</v>
      </c>
      <c r="E155" s="4">
        <v>208</v>
      </c>
      <c r="F155" s="4">
        <f>ROUND(Source!V132,O155)</f>
        <v>2.3635978999999998</v>
      </c>
      <c r="G155" s="4" t="s">
        <v>145</v>
      </c>
      <c r="H155" s="4" t="s">
        <v>146</v>
      </c>
      <c r="I155" s="4"/>
      <c r="J155" s="4"/>
      <c r="K155" s="4">
        <v>208</v>
      </c>
      <c r="L155" s="4">
        <v>22</v>
      </c>
      <c r="M155" s="4">
        <v>3</v>
      </c>
      <c r="N155" s="4" t="s">
        <v>3</v>
      </c>
      <c r="O155" s="4">
        <v>7</v>
      </c>
      <c r="P155" s="4"/>
      <c r="Q155" s="4"/>
      <c r="R155" s="4"/>
      <c r="S155" s="4"/>
      <c r="T155" s="4"/>
      <c r="U155" s="4"/>
      <c r="V155" s="4"/>
      <c r="W155" s="4">
        <v>2.3412384999999998</v>
      </c>
      <c r="X155" s="4">
        <v>1</v>
      </c>
      <c r="Y155" s="4">
        <v>2.3412384999999998</v>
      </c>
      <c r="Z155" s="4"/>
      <c r="AA155" s="4"/>
      <c r="AB155" s="4"/>
    </row>
    <row r="156" spans="1:28" x14ac:dyDescent="0.2">
      <c r="A156" s="4">
        <v>50</v>
      </c>
      <c r="B156" s="4">
        <v>0</v>
      </c>
      <c r="C156" s="4">
        <v>0</v>
      </c>
      <c r="D156" s="4">
        <v>1</v>
      </c>
      <c r="E156" s="4">
        <v>209</v>
      </c>
      <c r="F156" s="4">
        <f>ROUND(Source!W132,O156)</f>
        <v>0</v>
      </c>
      <c r="G156" s="4" t="s">
        <v>147</v>
      </c>
      <c r="H156" s="4" t="s">
        <v>148</v>
      </c>
      <c r="I156" s="4"/>
      <c r="J156" s="4"/>
      <c r="K156" s="4">
        <v>209</v>
      </c>
      <c r="L156" s="4">
        <v>23</v>
      </c>
      <c r="M156" s="4">
        <v>3</v>
      </c>
      <c r="N156" s="4" t="s">
        <v>3</v>
      </c>
      <c r="O156" s="4">
        <v>2</v>
      </c>
      <c r="P156" s="4"/>
      <c r="Q156" s="4"/>
      <c r="R156" s="4"/>
      <c r="S156" s="4"/>
      <c r="T156" s="4"/>
      <c r="U156" s="4"/>
      <c r="V156" s="4"/>
      <c r="W156" s="4">
        <v>0</v>
      </c>
      <c r="X156" s="4">
        <v>1</v>
      </c>
      <c r="Y156" s="4">
        <v>0</v>
      </c>
      <c r="Z156" s="4"/>
      <c r="AA156" s="4"/>
      <c r="AB156" s="4"/>
    </row>
    <row r="157" spans="1:28" x14ac:dyDescent="0.2">
      <c r="A157" s="4">
        <v>50</v>
      </c>
      <c r="B157" s="4">
        <v>0</v>
      </c>
      <c r="C157" s="4">
        <v>0</v>
      </c>
      <c r="D157" s="4">
        <v>1</v>
      </c>
      <c r="E157" s="4">
        <v>233</v>
      </c>
      <c r="F157" s="4">
        <f>ROUND(Source!BD132,O157)</f>
        <v>453.96</v>
      </c>
      <c r="G157" s="4" t="s">
        <v>149</v>
      </c>
      <c r="H157" s="4" t="s">
        <v>150</v>
      </c>
      <c r="I157" s="4"/>
      <c r="J157" s="4"/>
      <c r="K157" s="4">
        <v>233</v>
      </c>
      <c r="L157" s="4">
        <v>24</v>
      </c>
      <c r="M157" s="4">
        <v>3</v>
      </c>
      <c r="N157" s="4" t="s">
        <v>3</v>
      </c>
      <c r="O157" s="4">
        <v>2</v>
      </c>
      <c r="P157" s="4"/>
      <c r="Q157" s="4"/>
      <c r="R157" s="4"/>
      <c r="S157" s="4"/>
      <c r="T157" s="4"/>
      <c r="U157" s="4"/>
      <c r="V157" s="4"/>
      <c r="W157" s="4">
        <v>453.96</v>
      </c>
      <c r="X157" s="4">
        <v>1</v>
      </c>
      <c r="Y157" s="4">
        <v>453.96</v>
      </c>
      <c r="Z157" s="4"/>
      <c r="AA157" s="4"/>
      <c r="AB157" s="4"/>
    </row>
    <row r="158" spans="1:28" x14ac:dyDescent="0.2">
      <c r="A158" s="4">
        <v>50</v>
      </c>
      <c r="B158" s="4">
        <v>0</v>
      </c>
      <c r="C158" s="4">
        <v>0</v>
      </c>
      <c r="D158" s="4">
        <v>1</v>
      </c>
      <c r="E158" s="4">
        <v>210</v>
      </c>
      <c r="F158" s="4">
        <f>ROUND(Source!X132,O158)</f>
        <v>66346.45</v>
      </c>
      <c r="G158" s="4" t="s">
        <v>151</v>
      </c>
      <c r="H158" s="4" t="s">
        <v>152</v>
      </c>
      <c r="I158" s="4"/>
      <c r="J158" s="4"/>
      <c r="K158" s="4">
        <v>210</v>
      </c>
      <c r="L158" s="4">
        <v>25</v>
      </c>
      <c r="M158" s="4">
        <v>3</v>
      </c>
      <c r="N158" s="4" t="s">
        <v>3</v>
      </c>
      <c r="O158" s="4">
        <v>2</v>
      </c>
      <c r="P158" s="4"/>
      <c r="Q158" s="4"/>
      <c r="R158" s="4"/>
      <c r="S158" s="4"/>
      <c r="T158" s="4"/>
      <c r="U158" s="4"/>
      <c r="V158" s="4"/>
      <c r="W158" s="4">
        <v>66346.45</v>
      </c>
      <c r="X158" s="4">
        <v>1</v>
      </c>
      <c r="Y158" s="4">
        <v>66346.45</v>
      </c>
      <c r="Z158" s="4"/>
      <c r="AA158" s="4"/>
      <c r="AB158" s="4"/>
    </row>
    <row r="159" spans="1:28" x14ac:dyDescent="0.2">
      <c r="A159" s="4">
        <v>50</v>
      </c>
      <c r="B159" s="4">
        <v>0</v>
      </c>
      <c r="C159" s="4">
        <v>0</v>
      </c>
      <c r="D159" s="4">
        <v>1</v>
      </c>
      <c r="E159" s="4">
        <v>211</v>
      </c>
      <c r="F159" s="4">
        <f>ROUND(Source!Y132,O159)</f>
        <v>32492.68</v>
      </c>
      <c r="G159" s="4" t="s">
        <v>153</v>
      </c>
      <c r="H159" s="4" t="s">
        <v>154</v>
      </c>
      <c r="I159" s="4"/>
      <c r="J159" s="4"/>
      <c r="K159" s="4">
        <v>211</v>
      </c>
      <c r="L159" s="4">
        <v>26</v>
      </c>
      <c r="M159" s="4">
        <v>3</v>
      </c>
      <c r="N159" s="4" t="s">
        <v>3</v>
      </c>
      <c r="O159" s="4">
        <v>2</v>
      </c>
      <c r="P159" s="4"/>
      <c r="Q159" s="4"/>
      <c r="R159" s="4"/>
      <c r="S159" s="4"/>
      <c r="T159" s="4"/>
      <c r="U159" s="4"/>
      <c r="V159" s="4"/>
      <c r="W159" s="4">
        <v>32492.68</v>
      </c>
      <c r="X159" s="4">
        <v>1</v>
      </c>
      <c r="Y159" s="4">
        <v>32492.68</v>
      </c>
      <c r="Z159" s="4"/>
      <c r="AA159" s="4"/>
      <c r="AB159" s="4"/>
    </row>
    <row r="160" spans="1:28" x14ac:dyDescent="0.2">
      <c r="A160" s="4">
        <v>50</v>
      </c>
      <c r="B160" s="4">
        <v>0</v>
      </c>
      <c r="C160" s="4">
        <v>0</v>
      </c>
      <c r="D160" s="4">
        <v>1</v>
      </c>
      <c r="E160" s="4">
        <v>224</v>
      </c>
      <c r="F160" s="4">
        <f>ROUND(Source!AR132,O160)</f>
        <v>263984.8</v>
      </c>
      <c r="G160" s="4" t="s">
        <v>155</v>
      </c>
      <c r="H160" s="4" t="s">
        <v>156</v>
      </c>
      <c r="I160" s="4"/>
      <c r="J160" s="4"/>
      <c r="K160" s="4">
        <v>224</v>
      </c>
      <c r="L160" s="4">
        <v>27</v>
      </c>
      <c r="M160" s="4">
        <v>3</v>
      </c>
      <c r="N160" s="4" t="s">
        <v>3</v>
      </c>
      <c r="O160" s="4">
        <v>2</v>
      </c>
      <c r="P160" s="4"/>
      <c r="Q160" s="4"/>
      <c r="R160" s="4"/>
      <c r="S160" s="4"/>
      <c r="T160" s="4"/>
      <c r="U160" s="4"/>
      <c r="V160" s="4"/>
      <c r="W160" s="4">
        <v>263984.8</v>
      </c>
      <c r="X160" s="4">
        <v>1</v>
      </c>
      <c r="Y160" s="4">
        <v>263984.8</v>
      </c>
      <c r="Z160" s="4"/>
      <c r="AA160" s="4"/>
      <c r="AB160" s="4"/>
    </row>
    <row r="162" spans="1:245" x14ac:dyDescent="0.2">
      <c r="A162" s="1">
        <v>4</v>
      </c>
      <c r="B162" s="1">
        <v>1</v>
      </c>
      <c r="C162" s="1"/>
      <c r="D162" s="1">
        <f>ROW(A288)</f>
        <v>288</v>
      </c>
      <c r="E162" s="1"/>
      <c r="F162" s="1" t="s">
        <v>15</v>
      </c>
      <c r="G162" s="1" t="s">
        <v>277</v>
      </c>
      <c r="H162" s="1" t="s">
        <v>3</v>
      </c>
      <c r="I162" s="1">
        <v>0</v>
      </c>
      <c r="J162" s="1"/>
      <c r="K162" s="1">
        <v>0</v>
      </c>
      <c r="L162" s="1"/>
      <c r="M162" s="1" t="s">
        <v>3</v>
      </c>
      <c r="N162" s="1"/>
      <c r="O162" s="1"/>
      <c r="P162" s="1"/>
      <c r="Q162" s="1"/>
      <c r="R162" s="1"/>
      <c r="S162" s="1">
        <v>0</v>
      </c>
      <c r="T162" s="1"/>
      <c r="U162" s="1" t="s">
        <v>3</v>
      </c>
      <c r="V162" s="1">
        <v>0</v>
      </c>
      <c r="W162" s="1"/>
      <c r="X162" s="1"/>
      <c r="Y162" s="1"/>
      <c r="Z162" s="1"/>
      <c r="AA162" s="1"/>
      <c r="AB162" s="1" t="s">
        <v>3</v>
      </c>
      <c r="AC162" s="1" t="s">
        <v>3</v>
      </c>
      <c r="AD162" s="1" t="s">
        <v>3</v>
      </c>
      <c r="AE162" s="1" t="s">
        <v>3</v>
      </c>
      <c r="AF162" s="1" t="s">
        <v>3</v>
      </c>
      <c r="AG162" s="1" t="s">
        <v>3</v>
      </c>
      <c r="AH162" s="1"/>
      <c r="AI162" s="1"/>
      <c r="AJ162" s="1"/>
      <c r="AK162" s="1"/>
      <c r="AL162" s="1"/>
      <c r="AM162" s="1"/>
      <c r="AN162" s="1"/>
      <c r="AO162" s="1"/>
      <c r="AP162" s="1" t="s">
        <v>3</v>
      </c>
      <c r="AQ162" s="1" t="s">
        <v>3</v>
      </c>
      <c r="AR162" s="1" t="s">
        <v>3</v>
      </c>
      <c r="AS162" s="1"/>
      <c r="AT162" s="1"/>
      <c r="AU162" s="1"/>
      <c r="AV162" s="1"/>
      <c r="AW162" s="1"/>
      <c r="AX162" s="1"/>
      <c r="AY162" s="1"/>
      <c r="AZ162" s="1" t="s">
        <v>3</v>
      </c>
      <c r="BA162" s="1"/>
      <c r="BB162" s="1" t="s">
        <v>3</v>
      </c>
      <c r="BC162" s="1" t="s">
        <v>3</v>
      </c>
      <c r="BD162" s="1" t="s">
        <v>3</v>
      </c>
      <c r="BE162" s="1" t="s">
        <v>3</v>
      </c>
      <c r="BF162" s="1" t="s">
        <v>3</v>
      </c>
      <c r="BG162" s="1" t="s">
        <v>3</v>
      </c>
      <c r="BH162" s="1" t="s">
        <v>3</v>
      </c>
      <c r="BI162" s="1" t="s">
        <v>3</v>
      </c>
      <c r="BJ162" s="1" t="s">
        <v>3</v>
      </c>
      <c r="BK162" s="1" t="s">
        <v>3</v>
      </c>
      <c r="BL162" s="1" t="s">
        <v>3</v>
      </c>
      <c r="BM162" s="1" t="s">
        <v>3</v>
      </c>
      <c r="BN162" s="1" t="s">
        <v>3</v>
      </c>
      <c r="BO162" s="1" t="s">
        <v>3</v>
      </c>
      <c r="BP162" s="1" t="s">
        <v>3</v>
      </c>
      <c r="BQ162" s="1"/>
      <c r="BR162" s="1"/>
      <c r="BS162" s="1"/>
      <c r="BT162" s="1"/>
      <c r="BU162" s="1"/>
      <c r="BV162" s="1"/>
      <c r="BW162" s="1"/>
      <c r="BX162" s="1">
        <v>0</v>
      </c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>
        <v>0</v>
      </c>
    </row>
    <row r="164" spans="1:245" x14ac:dyDescent="0.2">
      <c r="A164" s="2">
        <v>52</v>
      </c>
      <c r="B164" s="2">
        <f t="shared" ref="B164:G164" si="83">B288</f>
        <v>1</v>
      </c>
      <c r="C164" s="2">
        <f t="shared" si="83"/>
        <v>4</v>
      </c>
      <c r="D164" s="2">
        <f t="shared" si="83"/>
        <v>162</v>
      </c>
      <c r="E164" s="2">
        <f t="shared" si="83"/>
        <v>0</v>
      </c>
      <c r="F164" s="2" t="str">
        <f t="shared" si="83"/>
        <v>Новый раздел</v>
      </c>
      <c r="G164" s="2" t="str">
        <f t="shared" si="83"/>
        <v>Электромонтажные работы</v>
      </c>
      <c r="H164" s="2"/>
      <c r="I164" s="2"/>
      <c r="J164" s="2"/>
      <c r="K164" s="2"/>
      <c r="L164" s="2"/>
      <c r="M164" s="2"/>
      <c r="N164" s="2"/>
      <c r="O164" s="2">
        <f t="shared" ref="O164:AT164" si="84">O288</f>
        <v>46169.48</v>
      </c>
      <c r="P164" s="2">
        <f t="shared" si="84"/>
        <v>22706.48</v>
      </c>
      <c r="Q164" s="2">
        <f t="shared" si="84"/>
        <v>58.76</v>
      </c>
      <c r="R164" s="2">
        <f t="shared" si="84"/>
        <v>466.99</v>
      </c>
      <c r="S164" s="2">
        <f t="shared" si="84"/>
        <v>22937.25</v>
      </c>
      <c r="T164" s="2">
        <f t="shared" si="84"/>
        <v>0</v>
      </c>
      <c r="U164" s="2">
        <f t="shared" si="84"/>
        <v>31.962258499999997</v>
      </c>
      <c r="V164" s="2">
        <f t="shared" si="84"/>
        <v>0.56425649999999994</v>
      </c>
      <c r="W164" s="2">
        <f t="shared" si="84"/>
        <v>0</v>
      </c>
      <c r="X164" s="2">
        <f t="shared" si="84"/>
        <v>22287.85</v>
      </c>
      <c r="Y164" s="2">
        <f t="shared" si="84"/>
        <v>11602.29</v>
      </c>
      <c r="Z164" s="2">
        <f t="shared" si="84"/>
        <v>0</v>
      </c>
      <c r="AA164" s="2">
        <f t="shared" si="84"/>
        <v>0</v>
      </c>
      <c r="AB164" s="2">
        <f t="shared" si="84"/>
        <v>0</v>
      </c>
      <c r="AC164" s="2">
        <f t="shared" si="84"/>
        <v>0</v>
      </c>
      <c r="AD164" s="2">
        <f t="shared" si="84"/>
        <v>0</v>
      </c>
      <c r="AE164" s="2">
        <f t="shared" si="84"/>
        <v>0</v>
      </c>
      <c r="AF164" s="2">
        <f t="shared" si="84"/>
        <v>0</v>
      </c>
      <c r="AG164" s="2">
        <f t="shared" si="84"/>
        <v>0</v>
      </c>
      <c r="AH164" s="2">
        <f t="shared" si="84"/>
        <v>0</v>
      </c>
      <c r="AI164" s="2">
        <f t="shared" si="84"/>
        <v>0</v>
      </c>
      <c r="AJ164" s="2">
        <f t="shared" si="84"/>
        <v>0</v>
      </c>
      <c r="AK164" s="2">
        <f t="shared" si="84"/>
        <v>0</v>
      </c>
      <c r="AL164" s="2">
        <f t="shared" si="84"/>
        <v>0</v>
      </c>
      <c r="AM164" s="2">
        <f t="shared" si="84"/>
        <v>0</v>
      </c>
      <c r="AN164" s="2">
        <f t="shared" si="84"/>
        <v>0</v>
      </c>
      <c r="AO164" s="2">
        <f t="shared" si="84"/>
        <v>0</v>
      </c>
      <c r="AP164" s="2">
        <f t="shared" si="84"/>
        <v>2474.6999999999998</v>
      </c>
      <c r="AQ164" s="2">
        <f t="shared" si="84"/>
        <v>0</v>
      </c>
      <c r="AR164" s="2">
        <f t="shared" si="84"/>
        <v>80059.62</v>
      </c>
      <c r="AS164" s="2">
        <f t="shared" si="84"/>
        <v>4629.78</v>
      </c>
      <c r="AT164" s="2">
        <f t="shared" si="84"/>
        <v>72955.14</v>
      </c>
      <c r="AU164" s="2">
        <f t="shared" ref="AU164:BZ164" si="85">AU288</f>
        <v>0</v>
      </c>
      <c r="AV164" s="2">
        <f t="shared" si="85"/>
        <v>22706.48</v>
      </c>
      <c r="AW164" s="2">
        <f t="shared" si="85"/>
        <v>20231.78</v>
      </c>
      <c r="AX164" s="2">
        <f t="shared" si="85"/>
        <v>0</v>
      </c>
      <c r="AY164" s="2">
        <f t="shared" si="85"/>
        <v>20231.78</v>
      </c>
      <c r="AZ164" s="2">
        <f t="shared" si="85"/>
        <v>2474.6999999999998</v>
      </c>
      <c r="BA164" s="2">
        <f t="shared" si="85"/>
        <v>0</v>
      </c>
      <c r="BB164" s="2">
        <f t="shared" si="85"/>
        <v>0</v>
      </c>
      <c r="BC164" s="2">
        <f t="shared" si="85"/>
        <v>0</v>
      </c>
      <c r="BD164" s="2">
        <f t="shared" si="85"/>
        <v>0</v>
      </c>
      <c r="BE164" s="2">
        <f t="shared" si="85"/>
        <v>0</v>
      </c>
      <c r="BF164" s="2">
        <f t="shared" si="85"/>
        <v>0</v>
      </c>
      <c r="BG164" s="2">
        <f t="shared" si="85"/>
        <v>0</v>
      </c>
      <c r="BH164" s="2">
        <f t="shared" si="85"/>
        <v>0</v>
      </c>
      <c r="BI164" s="2">
        <f t="shared" si="85"/>
        <v>0</v>
      </c>
      <c r="BJ164" s="2">
        <f t="shared" si="85"/>
        <v>0</v>
      </c>
      <c r="BK164" s="2">
        <f t="shared" si="85"/>
        <v>0</v>
      </c>
      <c r="BL164" s="2">
        <f t="shared" si="85"/>
        <v>0</v>
      </c>
      <c r="BM164" s="2">
        <f t="shared" si="85"/>
        <v>0</v>
      </c>
      <c r="BN164" s="2">
        <f t="shared" si="85"/>
        <v>0</v>
      </c>
      <c r="BO164" s="2">
        <f t="shared" si="85"/>
        <v>0</v>
      </c>
      <c r="BP164" s="2">
        <f t="shared" si="85"/>
        <v>0</v>
      </c>
      <c r="BQ164" s="2">
        <f t="shared" si="85"/>
        <v>0</v>
      </c>
      <c r="BR164" s="2">
        <f t="shared" si="85"/>
        <v>0</v>
      </c>
      <c r="BS164" s="2">
        <f t="shared" si="85"/>
        <v>0</v>
      </c>
      <c r="BT164" s="2">
        <f t="shared" si="85"/>
        <v>0</v>
      </c>
      <c r="BU164" s="2">
        <f t="shared" si="85"/>
        <v>0</v>
      </c>
      <c r="BV164" s="2">
        <f t="shared" si="85"/>
        <v>0</v>
      </c>
      <c r="BW164" s="2">
        <f t="shared" si="85"/>
        <v>0</v>
      </c>
      <c r="BX164" s="2">
        <f t="shared" si="85"/>
        <v>0</v>
      </c>
      <c r="BY164" s="2">
        <f t="shared" si="85"/>
        <v>0</v>
      </c>
      <c r="BZ164" s="2">
        <f t="shared" si="85"/>
        <v>0</v>
      </c>
      <c r="CA164" s="2">
        <f t="shared" ref="CA164:DF164" si="86">CA288</f>
        <v>0</v>
      </c>
      <c r="CB164" s="2">
        <f t="shared" si="86"/>
        <v>0</v>
      </c>
      <c r="CC164" s="2">
        <f t="shared" si="86"/>
        <v>0</v>
      </c>
      <c r="CD164" s="2">
        <f t="shared" si="86"/>
        <v>0</v>
      </c>
      <c r="CE164" s="2">
        <f t="shared" si="86"/>
        <v>0</v>
      </c>
      <c r="CF164" s="2">
        <f t="shared" si="86"/>
        <v>0</v>
      </c>
      <c r="CG164" s="2">
        <f t="shared" si="86"/>
        <v>0</v>
      </c>
      <c r="CH164" s="2">
        <f t="shared" si="86"/>
        <v>0</v>
      </c>
      <c r="CI164" s="2">
        <f t="shared" si="86"/>
        <v>0</v>
      </c>
      <c r="CJ164" s="2">
        <f t="shared" si="86"/>
        <v>0</v>
      </c>
      <c r="CK164" s="2">
        <f t="shared" si="86"/>
        <v>0</v>
      </c>
      <c r="CL164" s="2">
        <f t="shared" si="86"/>
        <v>0</v>
      </c>
      <c r="CM164" s="2">
        <f t="shared" si="86"/>
        <v>0</v>
      </c>
      <c r="CN164" s="2">
        <f t="shared" si="86"/>
        <v>0</v>
      </c>
      <c r="CO164" s="2">
        <f t="shared" si="86"/>
        <v>0</v>
      </c>
      <c r="CP164" s="2">
        <f t="shared" si="86"/>
        <v>0</v>
      </c>
      <c r="CQ164" s="2">
        <f t="shared" si="86"/>
        <v>0</v>
      </c>
      <c r="CR164" s="2">
        <f t="shared" si="86"/>
        <v>0</v>
      </c>
      <c r="CS164" s="2">
        <f t="shared" si="86"/>
        <v>0</v>
      </c>
      <c r="CT164" s="2">
        <f t="shared" si="86"/>
        <v>0</v>
      </c>
      <c r="CU164" s="2">
        <f t="shared" si="86"/>
        <v>0</v>
      </c>
      <c r="CV164" s="2">
        <f t="shared" si="86"/>
        <v>0</v>
      </c>
      <c r="CW164" s="2">
        <f t="shared" si="86"/>
        <v>0</v>
      </c>
      <c r="CX164" s="2">
        <f t="shared" si="86"/>
        <v>0</v>
      </c>
      <c r="CY164" s="2">
        <f t="shared" si="86"/>
        <v>0</v>
      </c>
      <c r="CZ164" s="2">
        <f t="shared" si="86"/>
        <v>0</v>
      </c>
      <c r="DA164" s="2">
        <f t="shared" si="86"/>
        <v>0</v>
      </c>
      <c r="DB164" s="2">
        <f t="shared" si="86"/>
        <v>0</v>
      </c>
      <c r="DC164" s="2">
        <f t="shared" si="86"/>
        <v>0</v>
      </c>
      <c r="DD164" s="2">
        <f t="shared" si="86"/>
        <v>0</v>
      </c>
      <c r="DE164" s="2">
        <f t="shared" si="86"/>
        <v>0</v>
      </c>
      <c r="DF164" s="2">
        <f t="shared" si="86"/>
        <v>0</v>
      </c>
      <c r="DG164" s="3">
        <f t="shared" ref="DG164:EL164" si="87">DG288</f>
        <v>0</v>
      </c>
      <c r="DH164" s="3">
        <f t="shared" si="87"/>
        <v>0</v>
      </c>
      <c r="DI164" s="3">
        <f t="shared" si="87"/>
        <v>0</v>
      </c>
      <c r="DJ164" s="3">
        <f t="shared" si="87"/>
        <v>0</v>
      </c>
      <c r="DK164" s="3">
        <f t="shared" si="87"/>
        <v>0</v>
      </c>
      <c r="DL164" s="3">
        <f t="shared" si="87"/>
        <v>0</v>
      </c>
      <c r="DM164" s="3">
        <f t="shared" si="87"/>
        <v>0</v>
      </c>
      <c r="DN164" s="3">
        <f t="shared" si="87"/>
        <v>0</v>
      </c>
      <c r="DO164" s="3">
        <f t="shared" si="87"/>
        <v>0</v>
      </c>
      <c r="DP164" s="3">
        <f t="shared" si="87"/>
        <v>0</v>
      </c>
      <c r="DQ164" s="3">
        <f t="shared" si="87"/>
        <v>0</v>
      </c>
      <c r="DR164" s="3">
        <f t="shared" si="87"/>
        <v>0</v>
      </c>
      <c r="DS164" s="3">
        <f t="shared" si="87"/>
        <v>0</v>
      </c>
      <c r="DT164" s="3">
        <f t="shared" si="87"/>
        <v>0</v>
      </c>
      <c r="DU164" s="3">
        <f t="shared" si="87"/>
        <v>0</v>
      </c>
      <c r="DV164" s="3">
        <f t="shared" si="87"/>
        <v>0</v>
      </c>
      <c r="DW164" s="3">
        <f t="shared" si="87"/>
        <v>0</v>
      </c>
      <c r="DX164" s="3">
        <f t="shared" si="87"/>
        <v>0</v>
      </c>
      <c r="DY164" s="3">
        <f t="shared" si="87"/>
        <v>0</v>
      </c>
      <c r="DZ164" s="3">
        <f t="shared" si="87"/>
        <v>0</v>
      </c>
      <c r="EA164" s="3">
        <f t="shared" si="87"/>
        <v>0</v>
      </c>
      <c r="EB164" s="3">
        <f t="shared" si="87"/>
        <v>0</v>
      </c>
      <c r="EC164" s="3">
        <f t="shared" si="87"/>
        <v>0</v>
      </c>
      <c r="ED164" s="3">
        <f t="shared" si="87"/>
        <v>0</v>
      </c>
      <c r="EE164" s="3">
        <f t="shared" si="87"/>
        <v>0</v>
      </c>
      <c r="EF164" s="3">
        <f t="shared" si="87"/>
        <v>0</v>
      </c>
      <c r="EG164" s="3">
        <f t="shared" si="87"/>
        <v>0</v>
      </c>
      <c r="EH164" s="3">
        <f t="shared" si="87"/>
        <v>0</v>
      </c>
      <c r="EI164" s="3">
        <f t="shared" si="87"/>
        <v>0</v>
      </c>
      <c r="EJ164" s="3">
        <f t="shared" si="87"/>
        <v>0</v>
      </c>
      <c r="EK164" s="3">
        <f t="shared" si="87"/>
        <v>0</v>
      </c>
      <c r="EL164" s="3">
        <f t="shared" si="87"/>
        <v>0</v>
      </c>
      <c r="EM164" s="3">
        <f t="shared" ref="EM164:FR164" si="88">EM288</f>
        <v>0</v>
      </c>
      <c r="EN164" s="3">
        <f t="shared" si="88"/>
        <v>0</v>
      </c>
      <c r="EO164" s="3">
        <f t="shared" si="88"/>
        <v>0</v>
      </c>
      <c r="EP164" s="3">
        <f t="shared" si="88"/>
        <v>0</v>
      </c>
      <c r="EQ164" s="3">
        <f t="shared" si="88"/>
        <v>0</v>
      </c>
      <c r="ER164" s="3">
        <f t="shared" si="88"/>
        <v>0</v>
      </c>
      <c r="ES164" s="3">
        <f t="shared" si="88"/>
        <v>0</v>
      </c>
      <c r="ET164" s="3">
        <f t="shared" si="88"/>
        <v>0</v>
      </c>
      <c r="EU164" s="3">
        <f t="shared" si="88"/>
        <v>0</v>
      </c>
      <c r="EV164" s="3">
        <f t="shared" si="88"/>
        <v>0</v>
      </c>
      <c r="EW164" s="3">
        <f t="shared" si="88"/>
        <v>0</v>
      </c>
      <c r="EX164" s="3">
        <f t="shared" si="88"/>
        <v>0</v>
      </c>
      <c r="EY164" s="3">
        <f t="shared" si="88"/>
        <v>0</v>
      </c>
      <c r="EZ164" s="3">
        <f t="shared" si="88"/>
        <v>0</v>
      </c>
      <c r="FA164" s="3">
        <f t="shared" si="88"/>
        <v>0</v>
      </c>
      <c r="FB164" s="3">
        <f t="shared" si="88"/>
        <v>0</v>
      </c>
      <c r="FC164" s="3">
        <f t="shared" si="88"/>
        <v>0</v>
      </c>
      <c r="FD164" s="3">
        <f t="shared" si="88"/>
        <v>0</v>
      </c>
      <c r="FE164" s="3">
        <f t="shared" si="88"/>
        <v>0</v>
      </c>
      <c r="FF164" s="3">
        <f t="shared" si="88"/>
        <v>0</v>
      </c>
      <c r="FG164" s="3">
        <f t="shared" si="88"/>
        <v>0</v>
      </c>
      <c r="FH164" s="3">
        <f t="shared" si="88"/>
        <v>0</v>
      </c>
      <c r="FI164" s="3">
        <f t="shared" si="88"/>
        <v>0</v>
      </c>
      <c r="FJ164" s="3">
        <f t="shared" si="88"/>
        <v>0</v>
      </c>
      <c r="FK164" s="3">
        <f t="shared" si="88"/>
        <v>0</v>
      </c>
      <c r="FL164" s="3">
        <f t="shared" si="88"/>
        <v>0</v>
      </c>
      <c r="FM164" s="3">
        <f t="shared" si="88"/>
        <v>0</v>
      </c>
      <c r="FN164" s="3">
        <f t="shared" si="88"/>
        <v>0</v>
      </c>
      <c r="FO164" s="3">
        <f t="shared" si="88"/>
        <v>0</v>
      </c>
      <c r="FP164" s="3">
        <f t="shared" si="88"/>
        <v>0</v>
      </c>
      <c r="FQ164" s="3">
        <f t="shared" si="88"/>
        <v>0</v>
      </c>
      <c r="FR164" s="3">
        <f t="shared" si="88"/>
        <v>0</v>
      </c>
      <c r="FS164" s="3">
        <f t="shared" ref="FS164:GX164" si="89">FS288</f>
        <v>0</v>
      </c>
      <c r="FT164" s="3">
        <f t="shared" si="89"/>
        <v>0</v>
      </c>
      <c r="FU164" s="3">
        <f t="shared" si="89"/>
        <v>0</v>
      </c>
      <c r="FV164" s="3">
        <f t="shared" si="89"/>
        <v>0</v>
      </c>
      <c r="FW164" s="3">
        <f t="shared" si="89"/>
        <v>0</v>
      </c>
      <c r="FX164" s="3">
        <f t="shared" si="89"/>
        <v>0</v>
      </c>
      <c r="FY164" s="3">
        <f t="shared" si="89"/>
        <v>0</v>
      </c>
      <c r="FZ164" s="3">
        <f t="shared" si="89"/>
        <v>0</v>
      </c>
      <c r="GA164" s="3">
        <f t="shared" si="89"/>
        <v>0</v>
      </c>
      <c r="GB164" s="3">
        <f t="shared" si="89"/>
        <v>0</v>
      </c>
      <c r="GC164" s="3">
        <f t="shared" si="89"/>
        <v>0</v>
      </c>
      <c r="GD164" s="3">
        <f t="shared" si="89"/>
        <v>0</v>
      </c>
      <c r="GE164" s="3">
        <f t="shared" si="89"/>
        <v>0</v>
      </c>
      <c r="GF164" s="3">
        <f t="shared" si="89"/>
        <v>0</v>
      </c>
      <c r="GG164" s="3">
        <f t="shared" si="89"/>
        <v>0</v>
      </c>
      <c r="GH164" s="3">
        <f t="shared" si="89"/>
        <v>0</v>
      </c>
      <c r="GI164" s="3">
        <f t="shared" si="89"/>
        <v>0</v>
      </c>
      <c r="GJ164" s="3">
        <f t="shared" si="89"/>
        <v>0</v>
      </c>
      <c r="GK164" s="3">
        <f t="shared" si="89"/>
        <v>0</v>
      </c>
      <c r="GL164" s="3">
        <f t="shared" si="89"/>
        <v>0</v>
      </c>
      <c r="GM164" s="3">
        <f t="shared" si="89"/>
        <v>0</v>
      </c>
      <c r="GN164" s="3">
        <f t="shared" si="89"/>
        <v>0</v>
      </c>
      <c r="GO164" s="3">
        <f t="shared" si="89"/>
        <v>0</v>
      </c>
      <c r="GP164" s="3">
        <f t="shared" si="89"/>
        <v>0</v>
      </c>
      <c r="GQ164" s="3">
        <f t="shared" si="89"/>
        <v>0</v>
      </c>
      <c r="GR164" s="3">
        <f t="shared" si="89"/>
        <v>0</v>
      </c>
      <c r="GS164" s="3">
        <f t="shared" si="89"/>
        <v>0</v>
      </c>
      <c r="GT164" s="3">
        <f t="shared" si="89"/>
        <v>0</v>
      </c>
      <c r="GU164" s="3">
        <f t="shared" si="89"/>
        <v>0</v>
      </c>
      <c r="GV164" s="3">
        <f t="shared" si="89"/>
        <v>0</v>
      </c>
      <c r="GW164" s="3">
        <f t="shared" si="89"/>
        <v>0</v>
      </c>
      <c r="GX164" s="3">
        <f t="shared" si="89"/>
        <v>0</v>
      </c>
    </row>
    <row r="166" spans="1:245" x14ac:dyDescent="0.2">
      <c r="A166" s="1">
        <v>5</v>
      </c>
      <c r="B166" s="1">
        <v>1</v>
      </c>
      <c r="C166" s="1"/>
      <c r="D166" s="1">
        <f>ROW(A175)</f>
        <v>175</v>
      </c>
      <c r="E166" s="1"/>
      <c r="F166" s="1" t="s">
        <v>17</v>
      </c>
      <c r="G166" s="1" t="s">
        <v>18</v>
      </c>
      <c r="H166" s="1" t="s">
        <v>3</v>
      </c>
      <c r="I166" s="1">
        <v>0</v>
      </c>
      <c r="J166" s="1"/>
      <c r="K166" s="1">
        <v>0</v>
      </c>
      <c r="L166" s="1"/>
      <c r="M166" s="1" t="s">
        <v>3</v>
      </c>
      <c r="N166" s="1"/>
      <c r="O166" s="1"/>
      <c r="P166" s="1"/>
      <c r="Q166" s="1"/>
      <c r="R166" s="1"/>
      <c r="S166" s="1">
        <v>0</v>
      </c>
      <c r="T166" s="1"/>
      <c r="U166" s="1" t="s">
        <v>3</v>
      </c>
      <c r="V166" s="1">
        <v>0</v>
      </c>
      <c r="W166" s="1"/>
      <c r="X166" s="1"/>
      <c r="Y166" s="1"/>
      <c r="Z166" s="1"/>
      <c r="AA166" s="1"/>
      <c r="AB166" s="1" t="s">
        <v>3</v>
      </c>
      <c r="AC166" s="1" t="s">
        <v>3</v>
      </c>
      <c r="AD166" s="1" t="s">
        <v>3</v>
      </c>
      <c r="AE166" s="1" t="s">
        <v>3</v>
      </c>
      <c r="AF166" s="1" t="s">
        <v>3</v>
      </c>
      <c r="AG166" s="1" t="s">
        <v>3</v>
      </c>
      <c r="AH166" s="1"/>
      <c r="AI166" s="1"/>
      <c r="AJ166" s="1"/>
      <c r="AK166" s="1"/>
      <c r="AL166" s="1"/>
      <c r="AM166" s="1"/>
      <c r="AN166" s="1"/>
      <c r="AO166" s="1"/>
      <c r="AP166" s="1" t="s">
        <v>3</v>
      </c>
      <c r="AQ166" s="1" t="s">
        <v>3</v>
      </c>
      <c r="AR166" s="1" t="s">
        <v>3</v>
      </c>
      <c r="AS166" s="1"/>
      <c r="AT166" s="1"/>
      <c r="AU166" s="1"/>
      <c r="AV166" s="1"/>
      <c r="AW166" s="1"/>
      <c r="AX166" s="1"/>
      <c r="AY166" s="1"/>
      <c r="AZ166" s="1" t="s">
        <v>3</v>
      </c>
      <c r="BA166" s="1"/>
      <c r="BB166" s="1" t="s">
        <v>3</v>
      </c>
      <c r="BC166" s="1" t="s">
        <v>3</v>
      </c>
      <c r="BD166" s="1" t="s">
        <v>3</v>
      </c>
      <c r="BE166" s="1" t="s">
        <v>3</v>
      </c>
      <c r="BF166" s="1" t="s">
        <v>3</v>
      </c>
      <c r="BG166" s="1" t="s">
        <v>3</v>
      </c>
      <c r="BH166" s="1" t="s">
        <v>3</v>
      </c>
      <c r="BI166" s="1" t="s">
        <v>3</v>
      </c>
      <c r="BJ166" s="1" t="s">
        <v>3</v>
      </c>
      <c r="BK166" s="1" t="s">
        <v>3</v>
      </c>
      <c r="BL166" s="1" t="s">
        <v>3</v>
      </c>
      <c r="BM166" s="1" t="s">
        <v>3</v>
      </c>
      <c r="BN166" s="1" t="s">
        <v>3</v>
      </c>
      <c r="BO166" s="1" t="s">
        <v>3</v>
      </c>
      <c r="BP166" s="1" t="s">
        <v>3</v>
      </c>
      <c r="BQ166" s="1"/>
      <c r="BR166" s="1"/>
      <c r="BS166" s="1"/>
      <c r="BT166" s="1"/>
      <c r="BU166" s="1"/>
      <c r="BV166" s="1"/>
      <c r="BW166" s="1"/>
      <c r="BX166" s="1">
        <v>0</v>
      </c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>
        <v>0</v>
      </c>
    </row>
    <row r="168" spans="1:245" x14ac:dyDescent="0.2">
      <c r="A168" s="2">
        <v>52</v>
      </c>
      <c r="B168" s="2">
        <f t="shared" ref="B168:G168" si="90">B175</f>
        <v>1</v>
      </c>
      <c r="C168" s="2">
        <f t="shared" si="90"/>
        <v>5</v>
      </c>
      <c r="D168" s="2">
        <f t="shared" si="90"/>
        <v>166</v>
      </c>
      <c r="E168" s="2">
        <f t="shared" si="90"/>
        <v>0</v>
      </c>
      <c r="F168" s="2" t="str">
        <f t="shared" si="90"/>
        <v>Новый подраздел</v>
      </c>
      <c r="G168" s="2" t="str">
        <f t="shared" si="90"/>
        <v>Демонтажные работы</v>
      </c>
      <c r="H168" s="2"/>
      <c r="I168" s="2"/>
      <c r="J168" s="2"/>
      <c r="K168" s="2"/>
      <c r="L168" s="2"/>
      <c r="M168" s="2"/>
      <c r="N168" s="2"/>
      <c r="O168" s="2">
        <f t="shared" ref="O168:AT168" si="91">O175</f>
        <v>1372.19</v>
      </c>
      <c r="P168" s="2">
        <f t="shared" si="91"/>
        <v>0</v>
      </c>
      <c r="Q168" s="2">
        <f t="shared" si="91"/>
        <v>0.19</v>
      </c>
      <c r="R168" s="2">
        <f t="shared" si="91"/>
        <v>2.11</v>
      </c>
      <c r="S168" s="2">
        <f t="shared" si="91"/>
        <v>1369.89</v>
      </c>
      <c r="T168" s="2">
        <f t="shared" si="91"/>
        <v>0</v>
      </c>
      <c r="U168" s="2">
        <f t="shared" si="91"/>
        <v>2.0803335000000001</v>
      </c>
      <c r="V168" s="2">
        <f t="shared" si="91"/>
        <v>3.2864999999999999E-3</v>
      </c>
      <c r="W168" s="2">
        <f t="shared" si="91"/>
        <v>0</v>
      </c>
      <c r="X168" s="2">
        <f t="shared" si="91"/>
        <v>1283.8</v>
      </c>
      <c r="Y168" s="2">
        <f t="shared" si="91"/>
        <v>673.97</v>
      </c>
      <c r="Z168" s="2">
        <f t="shared" si="91"/>
        <v>0</v>
      </c>
      <c r="AA168" s="2">
        <f t="shared" si="91"/>
        <v>0</v>
      </c>
      <c r="AB168" s="2">
        <f t="shared" si="91"/>
        <v>1372.19</v>
      </c>
      <c r="AC168" s="2">
        <f t="shared" si="91"/>
        <v>0</v>
      </c>
      <c r="AD168" s="2">
        <f t="shared" si="91"/>
        <v>0.19</v>
      </c>
      <c r="AE168" s="2">
        <f t="shared" si="91"/>
        <v>2.11</v>
      </c>
      <c r="AF168" s="2">
        <f t="shared" si="91"/>
        <v>1369.89</v>
      </c>
      <c r="AG168" s="2">
        <f t="shared" si="91"/>
        <v>0</v>
      </c>
      <c r="AH168" s="2">
        <f t="shared" si="91"/>
        <v>2.0803335000000001</v>
      </c>
      <c r="AI168" s="2">
        <f t="shared" si="91"/>
        <v>3.2864999999999999E-3</v>
      </c>
      <c r="AJ168" s="2">
        <f t="shared" si="91"/>
        <v>0</v>
      </c>
      <c r="AK168" s="2">
        <f t="shared" si="91"/>
        <v>1283.8</v>
      </c>
      <c r="AL168" s="2">
        <f t="shared" si="91"/>
        <v>673.97</v>
      </c>
      <c r="AM168" s="2">
        <f t="shared" si="91"/>
        <v>0</v>
      </c>
      <c r="AN168" s="2">
        <f t="shared" si="91"/>
        <v>0</v>
      </c>
      <c r="AO168" s="2">
        <f t="shared" si="91"/>
        <v>0</v>
      </c>
      <c r="AP168" s="2">
        <f t="shared" si="91"/>
        <v>0</v>
      </c>
      <c r="AQ168" s="2">
        <f t="shared" si="91"/>
        <v>0</v>
      </c>
      <c r="AR168" s="2">
        <f t="shared" si="91"/>
        <v>3329.96</v>
      </c>
      <c r="AS168" s="2">
        <f t="shared" si="91"/>
        <v>1460.26</v>
      </c>
      <c r="AT168" s="2">
        <f t="shared" si="91"/>
        <v>1869.7</v>
      </c>
      <c r="AU168" s="2">
        <f t="shared" ref="AU168:BZ168" si="92">AU175</f>
        <v>0</v>
      </c>
      <c r="AV168" s="2">
        <f t="shared" si="92"/>
        <v>0</v>
      </c>
      <c r="AW168" s="2">
        <f t="shared" si="92"/>
        <v>0</v>
      </c>
      <c r="AX168" s="2">
        <f t="shared" si="92"/>
        <v>0</v>
      </c>
      <c r="AY168" s="2">
        <f t="shared" si="92"/>
        <v>0</v>
      </c>
      <c r="AZ168" s="2">
        <f t="shared" si="92"/>
        <v>0</v>
      </c>
      <c r="BA168" s="2">
        <f t="shared" si="92"/>
        <v>0</v>
      </c>
      <c r="BB168" s="2">
        <f t="shared" si="92"/>
        <v>0</v>
      </c>
      <c r="BC168" s="2">
        <f t="shared" si="92"/>
        <v>0</v>
      </c>
      <c r="BD168" s="2">
        <f t="shared" si="92"/>
        <v>0</v>
      </c>
      <c r="BE168" s="2">
        <f t="shared" si="92"/>
        <v>0</v>
      </c>
      <c r="BF168" s="2">
        <f t="shared" si="92"/>
        <v>0</v>
      </c>
      <c r="BG168" s="2">
        <f t="shared" si="92"/>
        <v>0</v>
      </c>
      <c r="BH168" s="2">
        <f t="shared" si="92"/>
        <v>0</v>
      </c>
      <c r="BI168" s="2">
        <f t="shared" si="92"/>
        <v>0</v>
      </c>
      <c r="BJ168" s="2">
        <f t="shared" si="92"/>
        <v>0</v>
      </c>
      <c r="BK168" s="2">
        <f t="shared" si="92"/>
        <v>0</v>
      </c>
      <c r="BL168" s="2">
        <f t="shared" si="92"/>
        <v>0</v>
      </c>
      <c r="BM168" s="2">
        <f t="shared" si="92"/>
        <v>0</v>
      </c>
      <c r="BN168" s="2">
        <f t="shared" si="92"/>
        <v>0</v>
      </c>
      <c r="BO168" s="2">
        <f t="shared" si="92"/>
        <v>0</v>
      </c>
      <c r="BP168" s="2">
        <f t="shared" si="92"/>
        <v>0</v>
      </c>
      <c r="BQ168" s="2">
        <f t="shared" si="92"/>
        <v>0</v>
      </c>
      <c r="BR168" s="2">
        <f t="shared" si="92"/>
        <v>0</v>
      </c>
      <c r="BS168" s="2">
        <f t="shared" si="92"/>
        <v>0</v>
      </c>
      <c r="BT168" s="2">
        <f t="shared" si="92"/>
        <v>0</v>
      </c>
      <c r="BU168" s="2">
        <f t="shared" si="92"/>
        <v>0</v>
      </c>
      <c r="BV168" s="2">
        <f t="shared" si="92"/>
        <v>0</v>
      </c>
      <c r="BW168" s="2">
        <f t="shared" si="92"/>
        <v>0</v>
      </c>
      <c r="BX168" s="2">
        <f t="shared" si="92"/>
        <v>0</v>
      </c>
      <c r="BY168" s="2">
        <f t="shared" si="92"/>
        <v>0</v>
      </c>
      <c r="BZ168" s="2">
        <f t="shared" si="92"/>
        <v>0</v>
      </c>
      <c r="CA168" s="2">
        <f t="shared" ref="CA168:DF168" si="93">CA175</f>
        <v>3329.96</v>
      </c>
      <c r="CB168" s="2">
        <f t="shared" si="93"/>
        <v>1460.26</v>
      </c>
      <c r="CC168" s="2">
        <f t="shared" si="93"/>
        <v>1869.7</v>
      </c>
      <c r="CD168" s="2">
        <f t="shared" si="93"/>
        <v>0</v>
      </c>
      <c r="CE168" s="2">
        <f t="shared" si="93"/>
        <v>0</v>
      </c>
      <c r="CF168" s="2">
        <f t="shared" si="93"/>
        <v>0</v>
      </c>
      <c r="CG168" s="2">
        <f t="shared" si="93"/>
        <v>0</v>
      </c>
      <c r="CH168" s="2">
        <f t="shared" si="93"/>
        <v>0</v>
      </c>
      <c r="CI168" s="2">
        <f t="shared" si="93"/>
        <v>0</v>
      </c>
      <c r="CJ168" s="2">
        <f t="shared" si="93"/>
        <v>0</v>
      </c>
      <c r="CK168" s="2">
        <f t="shared" si="93"/>
        <v>0</v>
      </c>
      <c r="CL168" s="2">
        <f t="shared" si="93"/>
        <v>0</v>
      </c>
      <c r="CM168" s="2">
        <f t="shared" si="93"/>
        <v>0</v>
      </c>
      <c r="CN168" s="2">
        <f t="shared" si="93"/>
        <v>0</v>
      </c>
      <c r="CO168" s="2">
        <f t="shared" si="93"/>
        <v>0</v>
      </c>
      <c r="CP168" s="2">
        <f t="shared" si="93"/>
        <v>0</v>
      </c>
      <c r="CQ168" s="2">
        <f t="shared" si="93"/>
        <v>0</v>
      </c>
      <c r="CR168" s="2">
        <f t="shared" si="93"/>
        <v>0</v>
      </c>
      <c r="CS168" s="2">
        <f t="shared" si="93"/>
        <v>0</v>
      </c>
      <c r="CT168" s="2">
        <f t="shared" si="93"/>
        <v>0</v>
      </c>
      <c r="CU168" s="2">
        <f t="shared" si="93"/>
        <v>0</v>
      </c>
      <c r="CV168" s="2">
        <f t="shared" si="93"/>
        <v>0</v>
      </c>
      <c r="CW168" s="2">
        <f t="shared" si="93"/>
        <v>0</v>
      </c>
      <c r="CX168" s="2">
        <f t="shared" si="93"/>
        <v>0</v>
      </c>
      <c r="CY168" s="2">
        <f t="shared" si="93"/>
        <v>0</v>
      </c>
      <c r="CZ168" s="2">
        <f t="shared" si="93"/>
        <v>0</v>
      </c>
      <c r="DA168" s="2">
        <f t="shared" si="93"/>
        <v>0</v>
      </c>
      <c r="DB168" s="2">
        <f t="shared" si="93"/>
        <v>0</v>
      </c>
      <c r="DC168" s="2">
        <f t="shared" si="93"/>
        <v>0</v>
      </c>
      <c r="DD168" s="2">
        <f t="shared" si="93"/>
        <v>0</v>
      </c>
      <c r="DE168" s="2">
        <f t="shared" si="93"/>
        <v>0</v>
      </c>
      <c r="DF168" s="2">
        <f t="shared" si="93"/>
        <v>0</v>
      </c>
      <c r="DG168" s="3">
        <f t="shared" ref="DG168:EL168" si="94">DG175</f>
        <v>0</v>
      </c>
      <c r="DH168" s="3">
        <f t="shared" si="94"/>
        <v>0</v>
      </c>
      <c r="DI168" s="3">
        <f t="shared" si="94"/>
        <v>0</v>
      </c>
      <c r="DJ168" s="3">
        <f t="shared" si="94"/>
        <v>0</v>
      </c>
      <c r="DK168" s="3">
        <f t="shared" si="94"/>
        <v>0</v>
      </c>
      <c r="DL168" s="3">
        <f t="shared" si="94"/>
        <v>0</v>
      </c>
      <c r="DM168" s="3">
        <f t="shared" si="94"/>
        <v>0</v>
      </c>
      <c r="DN168" s="3">
        <f t="shared" si="94"/>
        <v>0</v>
      </c>
      <c r="DO168" s="3">
        <f t="shared" si="94"/>
        <v>0</v>
      </c>
      <c r="DP168" s="3">
        <f t="shared" si="94"/>
        <v>0</v>
      </c>
      <c r="DQ168" s="3">
        <f t="shared" si="94"/>
        <v>0</v>
      </c>
      <c r="DR168" s="3">
        <f t="shared" si="94"/>
        <v>0</v>
      </c>
      <c r="DS168" s="3">
        <f t="shared" si="94"/>
        <v>0</v>
      </c>
      <c r="DT168" s="3">
        <f t="shared" si="94"/>
        <v>0</v>
      </c>
      <c r="DU168" s="3">
        <f t="shared" si="94"/>
        <v>0</v>
      </c>
      <c r="DV168" s="3">
        <f t="shared" si="94"/>
        <v>0</v>
      </c>
      <c r="DW168" s="3">
        <f t="shared" si="94"/>
        <v>0</v>
      </c>
      <c r="DX168" s="3">
        <f t="shared" si="94"/>
        <v>0</v>
      </c>
      <c r="DY168" s="3">
        <f t="shared" si="94"/>
        <v>0</v>
      </c>
      <c r="DZ168" s="3">
        <f t="shared" si="94"/>
        <v>0</v>
      </c>
      <c r="EA168" s="3">
        <f t="shared" si="94"/>
        <v>0</v>
      </c>
      <c r="EB168" s="3">
        <f t="shared" si="94"/>
        <v>0</v>
      </c>
      <c r="EC168" s="3">
        <f t="shared" si="94"/>
        <v>0</v>
      </c>
      <c r="ED168" s="3">
        <f t="shared" si="94"/>
        <v>0</v>
      </c>
      <c r="EE168" s="3">
        <f t="shared" si="94"/>
        <v>0</v>
      </c>
      <c r="EF168" s="3">
        <f t="shared" si="94"/>
        <v>0</v>
      </c>
      <c r="EG168" s="3">
        <f t="shared" si="94"/>
        <v>0</v>
      </c>
      <c r="EH168" s="3">
        <f t="shared" si="94"/>
        <v>0</v>
      </c>
      <c r="EI168" s="3">
        <f t="shared" si="94"/>
        <v>0</v>
      </c>
      <c r="EJ168" s="3">
        <f t="shared" si="94"/>
        <v>0</v>
      </c>
      <c r="EK168" s="3">
        <f t="shared" si="94"/>
        <v>0</v>
      </c>
      <c r="EL168" s="3">
        <f t="shared" si="94"/>
        <v>0</v>
      </c>
      <c r="EM168" s="3">
        <f t="shared" ref="EM168:FR168" si="95">EM175</f>
        <v>0</v>
      </c>
      <c r="EN168" s="3">
        <f t="shared" si="95"/>
        <v>0</v>
      </c>
      <c r="EO168" s="3">
        <f t="shared" si="95"/>
        <v>0</v>
      </c>
      <c r="EP168" s="3">
        <f t="shared" si="95"/>
        <v>0</v>
      </c>
      <c r="EQ168" s="3">
        <f t="shared" si="95"/>
        <v>0</v>
      </c>
      <c r="ER168" s="3">
        <f t="shared" si="95"/>
        <v>0</v>
      </c>
      <c r="ES168" s="3">
        <f t="shared" si="95"/>
        <v>0</v>
      </c>
      <c r="ET168" s="3">
        <f t="shared" si="95"/>
        <v>0</v>
      </c>
      <c r="EU168" s="3">
        <f t="shared" si="95"/>
        <v>0</v>
      </c>
      <c r="EV168" s="3">
        <f t="shared" si="95"/>
        <v>0</v>
      </c>
      <c r="EW168" s="3">
        <f t="shared" si="95"/>
        <v>0</v>
      </c>
      <c r="EX168" s="3">
        <f t="shared" si="95"/>
        <v>0</v>
      </c>
      <c r="EY168" s="3">
        <f t="shared" si="95"/>
        <v>0</v>
      </c>
      <c r="EZ168" s="3">
        <f t="shared" si="95"/>
        <v>0</v>
      </c>
      <c r="FA168" s="3">
        <f t="shared" si="95"/>
        <v>0</v>
      </c>
      <c r="FB168" s="3">
        <f t="shared" si="95"/>
        <v>0</v>
      </c>
      <c r="FC168" s="3">
        <f t="shared" si="95"/>
        <v>0</v>
      </c>
      <c r="FD168" s="3">
        <f t="shared" si="95"/>
        <v>0</v>
      </c>
      <c r="FE168" s="3">
        <f t="shared" si="95"/>
        <v>0</v>
      </c>
      <c r="FF168" s="3">
        <f t="shared" si="95"/>
        <v>0</v>
      </c>
      <c r="FG168" s="3">
        <f t="shared" si="95"/>
        <v>0</v>
      </c>
      <c r="FH168" s="3">
        <f t="shared" si="95"/>
        <v>0</v>
      </c>
      <c r="FI168" s="3">
        <f t="shared" si="95"/>
        <v>0</v>
      </c>
      <c r="FJ168" s="3">
        <f t="shared" si="95"/>
        <v>0</v>
      </c>
      <c r="FK168" s="3">
        <f t="shared" si="95"/>
        <v>0</v>
      </c>
      <c r="FL168" s="3">
        <f t="shared" si="95"/>
        <v>0</v>
      </c>
      <c r="FM168" s="3">
        <f t="shared" si="95"/>
        <v>0</v>
      </c>
      <c r="FN168" s="3">
        <f t="shared" si="95"/>
        <v>0</v>
      </c>
      <c r="FO168" s="3">
        <f t="shared" si="95"/>
        <v>0</v>
      </c>
      <c r="FP168" s="3">
        <f t="shared" si="95"/>
        <v>0</v>
      </c>
      <c r="FQ168" s="3">
        <f t="shared" si="95"/>
        <v>0</v>
      </c>
      <c r="FR168" s="3">
        <f t="shared" si="95"/>
        <v>0</v>
      </c>
      <c r="FS168" s="3">
        <f t="shared" ref="FS168:GX168" si="96">FS175</f>
        <v>0</v>
      </c>
      <c r="FT168" s="3">
        <f t="shared" si="96"/>
        <v>0</v>
      </c>
      <c r="FU168" s="3">
        <f t="shared" si="96"/>
        <v>0</v>
      </c>
      <c r="FV168" s="3">
        <f t="shared" si="96"/>
        <v>0</v>
      </c>
      <c r="FW168" s="3">
        <f t="shared" si="96"/>
        <v>0</v>
      </c>
      <c r="FX168" s="3">
        <f t="shared" si="96"/>
        <v>0</v>
      </c>
      <c r="FY168" s="3">
        <f t="shared" si="96"/>
        <v>0</v>
      </c>
      <c r="FZ168" s="3">
        <f t="shared" si="96"/>
        <v>0</v>
      </c>
      <c r="GA168" s="3">
        <f t="shared" si="96"/>
        <v>0</v>
      </c>
      <c r="GB168" s="3">
        <f t="shared" si="96"/>
        <v>0</v>
      </c>
      <c r="GC168" s="3">
        <f t="shared" si="96"/>
        <v>0</v>
      </c>
      <c r="GD168" s="3">
        <f t="shared" si="96"/>
        <v>0</v>
      </c>
      <c r="GE168" s="3">
        <f t="shared" si="96"/>
        <v>0</v>
      </c>
      <c r="GF168" s="3">
        <f t="shared" si="96"/>
        <v>0</v>
      </c>
      <c r="GG168" s="3">
        <f t="shared" si="96"/>
        <v>0</v>
      </c>
      <c r="GH168" s="3">
        <f t="shared" si="96"/>
        <v>0</v>
      </c>
      <c r="GI168" s="3">
        <f t="shared" si="96"/>
        <v>0</v>
      </c>
      <c r="GJ168" s="3">
        <f t="shared" si="96"/>
        <v>0</v>
      </c>
      <c r="GK168" s="3">
        <f t="shared" si="96"/>
        <v>0</v>
      </c>
      <c r="GL168" s="3">
        <f t="shared" si="96"/>
        <v>0</v>
      </c>
      <c r="GM168" s="3">
        <f t="shared" si="96"/>
        <v>0</v>
      </c>
      <c r="GN168" s="3">
        <f t="shared" si="96"/>
        <v>0</v>
      </c>
      <c r="GO168" s="3">
        <f t="shared" si="96"/>
        <v>0</v>
      </c>
      <c r="GP168" s="3">
        <f t="shared" si="96"/>
        <v>0</v>
      </c>
      <c r="GQ168" s="3">
        <f t="shared" si="96"/>
        <v>0</v>
      </c>
      <c r="GR168" s="3">
        <f t="shared" si="96"/>
        <v>0</v>
      </c>
      <c r="GS168" s="3">
        <f t="shared" si="96"/>
        <v>0</v>
      </c>
      <c r="GT168" s="3">
        <f t="shared" si="96"/>
        <v>0</v>
      </c>
      <c r="GU168" s="3">
        <f t="shared" si="96"/>
        <v>0</v>
      </c>
      <c r="GV168" s="3">
        <f t="shared" si="96"/>
        <v>0</v>
      </c>
      <c r="GW168" s="3">
        <f t="shared" si="96"/>
        <v>0</v>
      </c>
      <c r="GX168" s="3">
        <f t="shared" si="96"/>
        <v>0</v>
      </c>
    </row>
    <row r="170" spans="1:245" x14ac:dyDescent="0.2">
      <c r="A170">
        <v>17</v>
      </c>
      <c r="B170">
        <v>1</v>
      </c>
      <c r="C170">
        <f>ROW(SmtRes!A95)</f>
        <v>95</v>
      </c>
      <c r="D170">
        <f>ROW(EtalonRes!A101)</f>
        <v>101</v>
      </c>
      <c r="E170" t="s">
        <v>278</v>
      </c>
      <c r="F170" t="s">
        <v>279</v>
      </c>
      <c r="G170" t="s">
        <v>280</v>
      </c>
      <c r="H170" t="s">
        <v>281</v>
      </c>
      <c r="I170">
        <v>0.06</v>
      </c>
      <c r="J170">
        <v>0</v>
      </c>
      <c r="K170">
        <v>0.06</v>
      </c>
      <c r="O170">
        <f>ROUND(CP170,2)</f>
        <v>236.67</v>
      </c>
      <c r="P170">
        <f>SUMIF(SmtRes!AQ95:'SmtRes'!AQ95,"=1",SmtRes!DF95:'SmtRes'!DF95)</f>
        <v>0</v>
      </c>
      <c r="Q170">
        <f>SUMIF(SmtRes!AQ95:'SmtRes'!AQ95,"=1",SmtRes!DG95:'SmtRes'!DG95)</f>
        <v>0</v>
      </c>
      <c r="R170">
        <f>SUMIF(SmtRes!AQ95:'SmtRes'!AQ95,"=1",SmtRes!DH95:'SmtRes'!DH95)</f>
        <v>0</v>
      </c>
      <c r="S170">
        <f>SUMIF(SmtRes!AQ95:'SmtRes'!AQ95,"=1",SmtRes!DI95:'SmtRes'!DI95)</f>
        <v>236.67</v>
      </c>
      <c r="T170">
        <f>ROUND(CU170*I170,2)</f>
        <v>0</v>
      </c>
      <c r="U170">
        <f>SUMIF(SmtRes!AQ95:'SmtRes'!AQ95,"=1",SmtRes!CV95:'SmtRes'!CV95)</f>
        <v>0.40295999999999998</v>
      </c>
      <c r="V170">
        <f>SUMIF(SmtRes!AQ95:'SmtRes'!AQ95,"=1",SmtRes!CW95:'SmtRes'!CW95)</f>
        <v>0</v>
      </c>
      <c r="W170">
        <f>ROUND(CX170*I170,2)</f>
        <v>0</v>
      </c>
      <c r="X170">
        <f t="shared" ref="X170:Y173" si="97">ROUND(CY170,2)</f>
        <v>215.37</v>
      </c>
      <c r="Y170">
        <f t="shared" si="97"/>
        <v>113.6</v>
      </c>
      <c r="AA170">
        <v>104121951</v>
      </c>
      <c r="AB170">
        <f>ROUND((AC170+AD170+AF170),6)</f>
        <v>3944.5754400000001</v>
      </c>
      <c r="AC170">
        <f>ROUND((0),6)</f>
        <v>0</v>
      </c>
      <c r="AD170">
        <f>ROUND((((0)-(0))+AE170),6)</f>
        <v>0</v>
      </c>
      <c r="AE170">
        <f>ROUND((0),6)</f>
        <v>0</v>
      </c>
      <c r="AF170">
        <f>ROUND((SUM(SmtRes!BT95:'SmtRes'!BT95)),6)</f>
        <v>3944.5754400000001</v>
      </c>
      <c r="AG170">
        <f>ROUND((AP170),6)</f>
        <v>0</v>
      </c>
      <c r="AH170">
        <f>(SUM(SmtRes!BU95:'SmtRes'!BU95))</f>
        <v>6.7159999999999993</v>
      </c>
      <c r="AI170">
        <f>(0)</f>
        <v>0</v>
      </c>
      <c r="AJ170">
        <f>(AS170)</f>
        <v>0</v>
      </c>
      <c r="AK170">
        <v>3430.0655999999999</v>
      </c>
      <c r="AL170">
        <v>0</v>
      </c>
      <c r="AM170">
        <v>0</v>
      </c>
      <c r="AN170">
        <v>0</v>
      </c>
      <c r="AO170">
        <v>3430.0655999999999</v>
      </c>
      <c r="AP170">
        <v>0</v>
      </c>
      <c r="AQ170">
        <v>5.84</v>
      </c>
      <c r="AR170">
        <v>0</v>
      </c>
      <c r="AS170">
        <v>0</v>
      </c>
      <c r="AT170">
        <v>91</v>
      </c>
      <c r="AU170">
        <v>48</v>
      </c>
      <c r="AV170">
        <v>1</v>
      </c>
      <c r="AW170">
        <v>1</v>
      </c>
      <c r="AZ170">
        <v>1</v>
      </c>
      <c r="BA170">
        <v>1</v>
      </c>
      <c r="BB170">
        <v>1</v>
      </c>
      <c r="BC170">
        <v>1</v>
      </c>
      <c r="BD170" t="s">
        <v>3</v>
      </c>
      <c r="BE170" t="s">
        <v>3</v>
      </c>
      <c r="BF170" t="s">
        <v>3</v>
      </c>
      <c r="BG170" t="s">
        <v>3</v>
      </c>
      <c r="BH170">
        <v>0</v>
      </c>
      <c r="BI170">
        <v>1</v>
      </c>
      <c r="BJ170" t="s">
        <v>282</v>
      </c>
      <c r="BM170">
        <v>67001</v>
      </c>
      <c r="BN170">
        <v>0</v>
      </c>
      <c r="BO170" t="s">
        <v>3</v>
      </c>
      <c r="BP170">
        <v>0</v>
      </c>
      <c r="BQ170">
        <v>6</v>
      </c>
      <c r="BR170">
        <v>0</v>
      </c>
      <c r="BS170">
        <v>1</v>
      </c>
      <c r="BT170">
        <v>1</v>
      </c>
      <c r="BU170">
        <v>1</v>
      </c>
      <c r="BV170">
        <v>1</v>
      </c>
      <c r="BW170">
        <v>1</v>
      </c>
      <c r="BX170">
        <v>1</v>
      </c>
      <c r="BY170" t="s">
        <v>3</v>
      </c>
      <c r="BZ170">
        <v>91</v>
      </c>
      <c r="CA170">
        <v>48</v>
      </c>
      <c r="CB170" t="s">
        <v>3</v>
      </c>
      <c r="CE170">
        <v>0</v>
      </c>
      <c r="CF170">
        <v>0</v>
      </c>
      <c r="CG170">
        <v>0</v>
      </c>
      <c r="CM170">
        <v>0</v>
      </c>
      <c r="CN170" t="s">
        <v>808</v>
      </c>
      <c r="CO170">
        <v>0</v>
      </c>
      <c r="CP170">
        <f>(P170+Q170+S170+R170)</f>
        <v>236.67</v>
      </c>
      <c r="CQ170">
        <f>SUMIF(SmtRes!AQ95:'SmtRes'!AQ95,"=1",SmtRes!AA95:'SmtRes'!AA95)</f>
        <v>0</v>
      </c>
      <c r="CR170">
        <f>SUMIF(SmtRes!AQ95:'SmtRes'!AQ95,"=1",SmtRes!AB95:'SmtRes'!AB95)</f>
        <v>0</v>
      </c>
      <c r="CS170">
        <f>SUMIF(SmtRes!AQ95:'SmtRes'!AQ95,"=1",SmtRes!AC95:'SmtRes'!AC95)</f>
        <v>0</v>
      </c>
      <c r="CT170">
        <f>SUMIF(SmtRes!AQ95:'SmtRes'!AQ95,"=1",SmtRes!AD95:'SmtRes'!AD95)</f>
        <v>587.34</v>
      </c>
      <c r="CU170">
        <f>AG170</f>
        <v>0</v>
      </c>
      <c r="CV170">
        <f>SUMIF(SmtRes!AQ95:'SmtRes'!AQ95,"=1",SmtRes!BU95:'SmtRes'!BU95)</f>
        <v>6.7159999999999993</v>
      </c>
      <c r="CW170">
        <f>SUMIF(SmtRes!AQ95:'SmtRes'!AQ95,"=1",SmtRes!BV95:'SmtRes'!BV95)</f>
        <v>0</v>
      </c>
      <c r="CX170">
        <f>AJ170</f>
        <v>0</v>
      </c>
      <c r="CY170">
        <f>(((S170+R170)*AT170)/100)</f>
        <v>215.36969999999997</v>
      </c>
      <c r="CZ170">
        <f>(((S170+R170)*AU170)/100)</f>
        <v>113.6016</v>
      </c>
      <c r="DB170">
        <v>28</v>
      </c>
      <c r="DC170" t="s">
        <v>3</v>
      </c>
      <c r="DD170" t="s">
        <v>3</v>
      </c>
      <c r="DE170" t="s">
        <v>37</v>
      </c>
      <c r="DF170" t="s">
        <v>37</v>
      </c>
      <c r="DG170" t="s">
        <v>37</v>
      </c>
      <c r="DH170" t="s">
        <v>3</v>
      </c>
      <c r="DI170" t="s">
        <v>37</v>
      </c>
      <c r="DJ170" t="s">
        <v>37</v>
      </c>
      <c r="DK170" t="s">
        <v>3</v>
      </c>
      <c r="DL170" t="s">
        <v>3</v>
      </c>
      <c r="DM170" t="s">
        <v>3</v>
      </c>
      <c r="DN170">
        <v>0</v>
      </c>
      <c r="DO170">
        <v>0</v>
      </c>
      <c r="DP170">
        <v>1</v>
      </c>
      <c r="DQ170">
        <v>1</v>
      </c>
      <c r="DU170">
        <v>1013</v>
      </c>
      <c r="DV170" t="s">
        <v>281</v>
      </c>
      <c r="DW170" t="s">
        <v>281</v>
      </c>
      <c r="DX170">
        <v>1</v>
      </c>
      <c r="DZ170" t="s">
        <v>3</v>
      </c>
      <c r="EA170" t="s">
        <v>3</v>
      </c>
      <c r="EB170" t="s">
        <v>3</v>
      </c>
      <c r="EC170" t="s">
        <v>3</v>
      </c>
      <c r="EE170">
        <v>101027234</v>
      </c>
      <c r="EF170">
        <v>6</v>
      </c>
      <c r="EG170" t="s">
        <v>38</v>
      </c>
      <c r="EH170">
        <v>101</v>
      </c>
      <c r="EI170" t="s">
        <v>277</v>
      </c>
      <c r="EJ170">
        <v>1</v>
      </c>
      <c r="EK170">
        <v>67001</v>
      </c>
      <c r="EL170" t="s">
        <v>277</v>
      </c>
      <c r="EM170" t="s">
        <v>283</v>
      </c>
      <c r="EO170" t="s">
        <v>41</v>
      </c>
      <c r="EQ170">
        <v>0</v>
      </c>
      <c r="ER170">
        <v>0</v>
      </c>
      <c r="ES170">
        <v>0</v>
      </c>
      <c r="ET170">
        <v>0</v>
      </c>
      <c r="EU170">
        <v>0</v>
      </c>
      <c r="EV170">
        <v>0</v>
      </c>
      <c r="EW170">
        <v>5.84</v>
      </c>
      <c r="EX170">
        <v>0</v>
      </c>
      <c r="EY170">
        <v>0</v>
      </c>
      <c r="FQ170">
        <v>0</v>
      </c>
      <c r="FR170">
        <v>0</v>
      </c>
      <c r="FS170">
        <v>0</v>
      </c>
      <c r="FX170">
        <v>91</v>
      </c>
      <c r="FY170">
        <v>48</v>
      </c>
      <c r="GA170" t="s">
        <v>3</v>
      </c>
      <c r="GD170">
        <v>1</v>
      </c>
      <c r="GF170">
        <v>1484600196</v>
      </c>
      <c r="GG170">
        <v>2</v>
      </c>
      <c r="GH170">
        <v>1</v>
      </c>
      <c r="GI170">
        <v>-2</v>
      </c>
      <c r="GJ170">
        <v>0</v>
      </c>
      <c r="GK170">
        <v>0</v>
      </c>
      <c r="GL170">
        <f>ROUND(IF(AND(BH170=3,BI170=3,FS170&lt;&gt;0),P170,0),2)</f>
        <v>0</v>
      </c>
      <c r="GM170">
        <f>ROUND(O170+X170+Y170,2)+GX170</f>
        <v>565.64</v>
      </c>
      <c r="GN170">
        <f>IF(OR(BI170=0,BI170=1),GM170-GX170,0)</f>
        <v>565.64</v>
      </c>
      <c r="GO170">
        <f>IF(BI170=2,GM170-GX170,0)</f>
        <v>0</v>
      </c>
      <c r="GP170">
        <f>IF(BI170=4,GM170-GX170,0)</f>
        <v>0</v>
      </c>
      <c r="GR170">
        <v>0</v>
      </c>
      <c r="GS170">
        <v>3</v>
      </c>
      <c r="GT170">
        <v>0</v>
      </c>
      <c r="GU170" t="s">
        <v>3</v>
      </c>
      <c r="GV170">
        <f>ROUND((GT170),6)</f>
        <v>0</v>
      </c>
      <c r="GW170">
        <v>1</v>
      </c>
      <c r="GX170">
        <f>ROUND(HC170*I170,2)</f>
        <v>0</v>
      </c>
      <c r="HA170">
        <v>0</v>
      </c>
      <c r="HB170">
        <v>0</v>
      </c>
      <c r="HC170">
        <f>GV170*GW170</f>
        <v>0</v>
      </c>
      <c r="HE170" t="s">
        <v>3</v>
      </c>
      <c r="HF170" t="s">
        <v>3</v>
      </c>
      <c r="HM170" t="s">
        <v>3</v>
      </c>
      <c r="HN170" t="s">
        <v>284</v>
      </c>
      <c r="HO170" t="s">
        <v>285</v>
      </c>
      <c r="HP170" t="s">
        <v>277</v>
      </c>
      <c r="HQ170" t="s">
        <v>277</v>
      </c>
      <c r="HS170">
        <v>0</v>
      </c>
      <c r="IK170">
        <v>0</v>
      </c>
    </row>
    <row r="171" spans="1:245" x14ac:dyDescent="0.2">
      <c r="A171">
        <v>17</v>
      </c>
      <c r="B171">
        <v>1</v>
      </c>
      <c r="C171">
        <f>ROW(SmtRes!A98)</f>
        <v>98</v>
      </c>
      <c r="D171">
        <f>ROW(EtalonRes!A104)</f>
        <v>104</v>
      </c>
      <c r="E171" t="s">
        <v>286</v>
      </c>
      <c r="F171" t="s">
        <v>287</v>
      </c>
      <c r="G171" t="s">
        <v>288</v>
      </c>
      <c r="H171" t="s">
        <v>281</v>
      </c>
      <c r="I171">
        <v>0.03</v>
      </c>
      <c r="J171">
        <v>0</v>
      </c>
      <c r="K171">
        <v>0.03</v>
      </c>
      <c r="O171">
        <f>ROUND(CP171,2)</f>
        <v>374.41</v>
      </c>
      <c r="P171">
        <f>SUMIF(SmtRes!AQ96:'SmtRes'!AQ98,"=1",SmtRes!DF96:'SmtRes'!DF98)</f>
        <v>0</v>
      </c>
      <c r="Q171">
        <f>SUMIF(SmtRes!AQ96:'SmtRes'!AQ98,"=1",SmtRes!DG96:'SmtRes'!DG98)</f>
        <v>0.16</v>
      </c>
      <c r="R171">
        <f>SUMIF(SmtRes!AQ96:'SmtRes'!AQ98,"=1",SmtRes!DH96:'SmtRes'!DH98)</f>
        <v>1.77</v>
      </c>
      <c r="S171">
        <f>SUMIF(SmtRes!AQ96:'SmtRes'!AQ98,"=1",SmtRes!DI96:'SmtRes'!DI98)</f>
        <v>372.48</v>
      </c>
      <c r="T171">
        <f>ROUND(CU171*I171,2)</f>
        <v>0</v>
      </c>
      <c r="U171">
        <f>SUMIF(SmtRes!AQ96:'SmtRes'!AQ98,"=1",SmtRes!CV96:'SmtRes'!CV98)</f>
        <v>0.617205</v>
      </c>
      <c r="V171">
        <f>SUMIF(SmtRes!AQ96:'SmtRes'!AQ98,"=1",SmtRes!CW96:'SmtRes'!CW98)</f>
        <v>2.7599999999999999E-3</v>
      </c>
      <c r="W171">
        <f>ROUND(CX171*I171,2)</f>
        <v>0</v>
      </c>
      <c r="X171">
        <f t="shared" si="97"/>
        <v>340.57</v>
      </c>
      <c r="Y171">
        <f t="shared" si="97"/>
        <v>179.64</v>
      </c>
      <c r="AA171">
        <v>104121951</v>
      </c>
      <c r="AB171">
        <f>ROUND((AC171+AD171+AF171),6)</f>
        <v>12419.54069</v>
      </c>
      <c r="AC171">
        <f>ROUND((0),6)</f>
        <v>0</v>
      </c>
      <c r="AD171">
        <f>ROUND((((SUM(SmtRes!BR96:'SmtRes'!BR98))-(SUM(SmtRes!BS96:'SmtRes'!BS98)))+AE171),6)</f>
        <v>3.43344</v>
      </c>
      <c r="AE171">
        <f>ROUND((SUM(SmtRes!BS96:'SmtRes'!BS98)),6)</f>
        <v>58.992240000000002</v>
      </c>
      <c r="AF171">
        <f>ROUND((SUM(SmtRes!BT96:'SmtRes'!BT98)),6)</f>
        <v>12416.107249999999</v>
      </c>
      <c r="AG171">
        <f>ROUND((AP171),6)</f>
        <v>0</v>
      </c>
      <c r="AH171">
        <f>(SUM(SmtRes!BU96:'SmtRes'!BU98))</f>
        <v>20.573499999999999</v>
      </c>
      <c r="AI171">
        <f>(SUM(SmtRes!BV96:'SmtRes'!BV98))</f>
        <v>9.1999999999999998E-2</v>
      </c>
      <c r="AJ171">
        <f>(AS171)</f>
        <v>0</v>
      </c>
      <c r="AK171">
        <v>10850.8982</v>
      </c>
      <c r="AL171">
        <v>0</v>
      </c>
      <c r="AM171">
        <v>2.9856000000000003</v>
      </c>
      <c r="AN171">
        <v>51.297600000000003</v>
      </c>
      <c r="AO171">
        <v>10796.615</v>
      </c>
      <c r="AP171">
        <v>0</v>
      </c>
      <c r="AQ171">
        <v>17.89</v>
      </c>
      <c r="AR171">
        <v>0.08</v>
      </c>
      <c r="AS171">
        <v>0</v>
      </c>
      <c r="AT171">
        <v>91</v>
      </c>
      <c r="AU171">
        <v>48</v>
      </c>
      <c r="AV171">
        <v>1</v>
      </c>
      <c r="AW171">
        <v>1</v>
      </c>
      <c r="AZ171">
        <v>1</v>
      </c>
      <c r="BA171">
        <v>1</v>
      </c>
      <c r="BB171">
        <v>1</v>
      </c>
      <c r="BC171">
        <v>1</v>
      </c>
      <c r="BD171" t="s">
        <v>3</v>
      </c>
      <c r="BE171" t="s">
        <v>3</v>
      </c>
      <c r="BF171" t="s">
        <v>3</v>
      </c>
      <c r="BG171" t="s">
        <v>3</v>
      </c>
      <c r="BH171">
        <v>0</v>
      </c>
      <c r="BI171">
        <v>1</v>
      </c>
      <c r="BJ171" t="s">
        <v>289</v>
      </c>
      <c r="BM171">
        <v>67001</v>
      </c>
      <c r="BN171">
        <v>0</v>
      </c>
      <c r="BO171" t="s">
        <v>3</v>
      </c>
      <c r="BP171">
        <v>0</v>
      </c>
      <c r="BQ171">
        <v>6</v>
      </c>
      <c r="BR171">
        <v>0</v>
      </c>
      <c r="BS171">
        <v>1</v>
      </c>
      <c r="BT171">
        <v>1</v>
      </c>
      <c r="BU171">
        <v>1</v>
      </c>
      <c r="BV171">
        <v>1</v>
      </c>
      <c r="BW171">
        <v>1</v>
      </c>
      <c r="BX171">
        <v>1</v>
      </c>
      <c r="BY171" t="s">
        <v>3</v>
      </c>
      <c r="BZ171">
        <v>91</v>
      </c>
      <c r="CA171">
        <v>48</v>
      </c>
      <c r="CB171" t="s">
        <v>3</v>
      </c>
      <c r="CE171">
        <v>0</v>
      </c>
      <c r="CF171">
        <v>0</v>
      </c>
      <c r="CG171">
        <v>0</v>
      </c>
      <c r="CM171">
        <v>0</v>
      </c>
      <c r="CN171" t="s">
        <v>808</v>
      </c>
      <c r="CO171">
        <v>0</v>
      </c>
      <c r="CP171">
        <f>(P171+Q171+S171+R171)</f>
        <v>374.41</v>
      </c>
      <c r="CQ171">
        <f>SUMIF(SmtRes!AQ96:'SmtRes'!AQ98,"=1",SmtRes!AA96:'SmtRes'!AA98)</f>
        <v>0</v>
      </c>
      <c r="CR171">
        <f>SUMIF(SmtRes!AQ96:'SmtRes'!AQ98,"=1",SmtRes!AB96:'SmtRes'!AB98)</f>
        <v>57.47</v>
      </c>
      <c r="CS171">
        <f>SUMIF(SmtRes!AQ96:'SmtRes'!AQ98,"=1",SmtRes!AC96:'SmtRes'!AC98)</f>
        <v>641.22</v>
      </c>
      <c r="CT171">
        <f>SUMIF(SmtRes!AQ96:'SmtRes'!AQ98,"=1",SmtRes!AD96:'SmtRes'!AD98)</f>
        <v>603.5</v>
      </c>
      <c r="CU171">
        <f>AG171</f>
        <v>0</v>
      </c>
      <c r="CV171">
        <f>SUMIF(SmtRes!AQ96:'SmtRes'!AQ98,"=1",SmtRes!BU96:'SmtRes'!BU98)</f>
        <v>20.573499999999999</v>
      </c>
      <c r="CW171">
        <f>SUMIF(SmtRes!AQ96:'SmtRes'!AQ98,"=1",SmtRes!BV96:'SmtRes'!BV98)</f>
        <v>9.1999999999999998E-2</v>
      </c>
      <c r="CX171">
        <f>AJ171</f>
        <v>0</v>
      </c>
      <c r="CY171">
        <f>(((S171+R171)*AT171)/100)</f>
        <v>340.5675</v>
      </c>
      <c r="CZ171">
        <f>(((S171+R171)*AU171)/100)</f>
        <v>179.64</v>
      </c>
      <c r="DB171">
        <v>29</v>
      </c>
      <c r="DC171" t="s">
        <v>3</v>
      </c>
      <c r="DD171" t="s">
        <v>3</v>
      </c>
      <c r="DE171" t="s">
        <v>37</v>
      </c>
      <c r="DF171" t="s">
        <v>37</v>
      </c>
      <c r="DG171" t="s">
        <v>37</v>
      </c>
      <c r="DH171" t="s">
        <v>3</v>
      </c>
      <c r="DI171" t="s">
        <v>37</v>
      </c>
      <c r="DJ171" t="s">
        <v>37</v>
      </c>
      <c r="DK171" t="s">
        <v>3</v>
      </c>
      <c r="DL171" t="s">
        <v>3</v>
      </c>
      <c r="DM171" t="s">
        <v>3</v>
      </c>
      <c r="DN171">
        <v>0</v>
      </c>
      <c r="DO171">
        <v>0</v>
      </c>
      <c r="DP171">
        <v>1</v>
      </c>
      <c r="DQ171">
        <v>1</v>
      </c>
      <c r="DU171">
        <v>1013</v>
      </c>
      <c r="DV171" t="s">
        <v>281</v>
      </c>
      <c r="DW171" t="s">
        <v>281</v>
      </c>
      <c r="DX171">
        <v>1</v>
      </c>
      <c r="DZ171" t="s">
        <v>3</v>
      </c>
      <c r="EA171" t="s">
        <v>3</v>
      </c>
      <c r="EB171" t="s">
        <v>3</v>
      </c>
      <c r="EC171" t="s">
        <v>3</v>
      </c>
      <c r="EE171">
        <v>101027234</v>
      </c>
      <c r="EF171">
        <v>6</v>
      </c>
      <c r="EG171" t="s">
        <v>38</v>
      </c>
      <c r="EH171">
        <v>101</v>
      </c>
      <c r="EI171" t="s">
        <v>277</v>
      </c>
      <c r="EJ171">
        <v>1</v>
      </c>
      <c r="EK171">
        <v>67001</v>
      </c>
      <c r="EL171" t="s">
        <v>277</v>
      </c>
      <c r="EM171" t="s">
        <v>283</v>
      </c>
      <c r="EO171" t="s">
        <v>41</v>
      </c>
      <c r="EQ171">
        <v>0</v>
      </c>
      <c r="ER171">
        <v>0</v>
      </c>
      <c r="ES171">
        <v>0</v>
      </c>
      <c r="ET171">
        <v>0</v>
      </c>
      <c r="EU171">
        <v>0</v>
      </c>
      <c r="EV171">
        <v>0</v>
      </c>
      <c r="EW171">
        <v>17.89</v>
      </c>
      <c r="EX171">
        <v>0.08</v>
      </c>
      <c r="EY171">
        <v>0</v>
      </c>
      <c r="FQ171">
        <v>0</v>
      </c>
      <c r="FR171">
        <v>0</v>
      </c>
      <c r="FS171">
        <v>0</v>
      </c>
      <c r="FX171">
        <v>91</v>
      </c>
      <c r="FY171">
        <v>48</v>
      </c>
      <c r="GA171" t="s">
        <v>3</v>
      </c>
      <c r="GD171">
        <v>1</v>
      </c>
      <c r="GF171">
        <v>-1695025209</v>
      </c>
      <c r="GG171">
        <v>2</v>
      </c>
      <c r="GH171">
        <v>1</v>
      </c>
      <c r="GI171">
        <v>-2</v>
      </c>
      <c r="GJ171">
        <v>0</v>
      </c>
      <c r="GK171">
        <v>0</v>
      </c>
      <c r="GL171">
        <f>ROUND(IF(AND(BH171=3,BI171=3,FS171&lt;&gt;0),P171,0),2)</f>
        <v>0</v>
      </c>
      <c r="GM171">
        <f>ROUND(O171+X171+Y171,2)+GX171</f>
        <v>894.62</v>
      </c>
      <c r="GN171">
        <f>IF(OR(BI171=0,BI171=1),GM171-GX171,0)</f>
        <v>894.62</v>
      </c>
      <c r="GO171">
        <f>IF(BI171=2,GM171-GX171,0)</f>
        <v>0</v>
      </c>
      <c r="GP171">
        <f>IF(BI171=4,GM171-GX171,0)</f>
        <v>0</v>
      </c>
      <c r="GR171">
        <v>0</v>
      </c>
      <c r="GS171">
        <v>3</v>
      </c>
      <c r="GT171">
        <v>0</v>
      </c>
      <c r="GU171" t="s">
        <v>3</v>
      </c>
      <c r="GV171">
        <f>ROUND((GT171),6)</f>
        <v>0</v>
      </c>
      <c r="GW171">
        <v>1</v>
      </c>
      <c r="GX171">
        <f>ROUND(HC171*I171,2)</f>
        <v>0</v>
      </c>
      <c r="HA171">
        <v>0</v>
      </c>
      <c r="HB171">
        <v>0</v>
      </c>
      <c r="HC171">
        <f>GV171*GW171</f>
        <v>0</v>
      </c>
      <c r="HE171" t="s">
        <v>3</v>
      </c>
      <c r="HF171" t="s">
        <v>3</v>
      </c>
      <c r="HM171" t="s">
        <v>3</v>
      </c>
      <c r="HN171" t="s">
        <v>284</v>
      </c>
      <c r="HO171" t="s">
        <v>285</v>
      </c>
      <c r="HP171" t="s">
        <v>277</v>
      </c>
      <c r="HQ171" t="s">
        <v>277</v>
      </c>
      <c r="HS171">
        <v>0</v>
      </c>
      <c r="IK171">
        <v>0</v>
      </c>
    </row>
    <row r="172" spans="1:245" x14ac:dyDescent="0.2">
      <c r="A172">
        <v>17</v>
      </c>
      <c r="B172">
        <v>1</v>
      </c>
      <c r="C172">
        <f>ROW(SmtRes!A102)</f>
        <v>102</v>
      </c>
      <c r="D172">
        <f>ROW(EtalonRes!A109)</f>
        <v>109</v>
      </c>
      <c r="E172" t="s">
        <v>290</v>
      </c>
      <c r="F172" t="s">
        <v>291</v>
      </c>
      <c r="G172" t="s">
        <v>292</v>
      </c>
      <c r="H172" t="s">
        <v>203</v>
      </c>
      <c r="I172">
        <v>1</v>
      </c>
      <c r="J172">
        <v>0</v>
      </c>
      <c r="K172">
        <v>1</v>
      </c>
      <c r="O172">
        <f>ROUND(CP172,2)</f>
        <v>148.4</v>
      </c>
      <c r="P172">
        <f>SUMIF(SmtRes!AQ99:'SmtRes'!AQ102,"=1",SmtRes!DF99:'SmtRes'!DF102)</f>
        <v>0</v>
      </c>
      <c r="Q172">
        <f>SUMIF(SmtRes!AQ99:'SmtRes'!AQ102,"=1",SmtRes!DG99:'SmtRes'!DG102)</f>
        <v>0</v>
      </c>
      <c r="R172">
        <f>SUMIF(SmtRes!AQ99:'SmtRes'!AQ102,"=1",SmtRes!DH99:'SmtRes'!DH102)</f>
        <v>0</v>
      </c>
      <c r="S172">
        <f>SUMIF(SmtRes!AQ99:'SmtRes'!AQ102,"=1",SmtRes!DI99:'SmtRes'!DI102)</f>
        <v>148.4</v>
      </c>
      <c r="T172">
        <f>ROUND(CU172*I172,2)</f>
        <v>0</v>
      </c>
      <c r="U172">
        <f>SUMIF(SmtRes!AQ99:'SmtRes'!AQ102,"=1",SmtRes!CV99:'SmtRes'!CV102)</f>
        <v>0.20250000000000001</v>
      </c>
      <c r="V172">
        <f>SUMIF(SmtRes!AQ99:'SmtRes'!AQ102,"=1",SmtRes!CW99:'SmtRes'!CW102)</f>
        <v>0</v>
      </c>
      <c r="W172">
        <f>ROUND(CX172*I172,2)</f>
        <v>0</v>
      </c>
      <c r="X172">
        <f t="shared" si="97"/>
        <v>133.56</v>
      </c>
      <c r="Y172">
        <f t="shared" si="97"/>
        <v>68.260000000000005</v>
      </c>
      <c r="AA172">
        <v>104121951</v>
      </c>
      <c r="AB172">
        <f>ROUND((AC172+AD172+AF172),6)</f>
        <v>148.39605</v>
      </c>
      <c r="AC172">
        <f>ROUND((0),6)</f>
        <v>0</v>
      </c>
      <c r="AD172">
        <f>ROUND((((0)-(0))+AE172),6)</f>
        <v>0</v>
      </c>
      <c r="AE172">
        <f>ROUND((0),6)</f>
        <v>0</v>
      </c>
      <c r="AF172">
        <f>ROUND((SUM(SmtRes!BT99:'SmtRes'!BT102)),6)</f>
        <v>148.39605</v>
      </c>
      <c r="AG172">
        <f>ROUND((AP172),6)</f>
        <v>0</v>
      </c>
      <c r="AH172">
        <f>(SUM(SmtRes!BU99:'SmtRes'!BU102))</f>
        <v>0.20250000000000001</v>
      </c>
      <c r="AI172">
        <f>(0)</f>
        <v>0</v>
      </c>
      <c r="AJ172">
        <f>(AS172)</f>
        <v>0</v>
      </c>
      <c r="AK172">
        <v>368.49128010000004</v>
      </c>
      <c r="AL172">
        <v>2.0812801000000003</v>
      </c>
      <c r="AM172">
        <v>0</v>
      </c>
      <c r="AN172">
        <v>0</v>
      </c>
      <c r="AO172">
        <v>366.41</v>
      </c>
      <c r="AP172">
        <v>0</v>
      </c>
      <c r="AQ172">
        <v>0.5</v>
      </c>
      <c r="AR172">
        <v>0</v>
      </c>
      <c r="AS172">
        <v>0</v>
      </c>
      <c r="AT172">
        <v>90</v>
      </c>
      <c r="AU172">
        <v>46</v>
      </c>
      <c r="AV172">
        <v>1</v>
      </c>
      <c r="AW172">
        <v>1</v>
      </c>
      <c r="AZ172">
        <v>1</v>
      </c>
      <c r="BA172">
        <v>1</v>
      </c>
      <c r="BB172">
        <v>1</v>
      </c>
      <c r="BC172">
        <v>1</v>
      </c>
      <c r="BD172" t="s">
        <v>3</v>
      </c>
      <c r="BE172" t="s">
        <v>3</v>
      </c>
      <c r="BF172" t="s">
        <v>3</v>
      </c>
      <c r="BG172" t="s">
        <v>3</v>
      </c>
      <c r="BH172">
        <v>0</v>
      </c>
      <c r="BI172">
        <v>2</v>
      </c>
      <c r="BJ172" t="s">
        <v>293</v>
      </c>
      <c r="BM172">
        <v>110011</v>
      </c>
      <c r="BN172">
        <v>0</v>
      </c>
      <c r="BO172" t="s">
        <v>3</v>
      </c>
      <c r="BP172">
        <v>0</v>
      </c>
      <c r="BQ172">
        <v>3</v>
      </c>
      <c r="BR172">
        <v>0</v>
      </c>
      <c r="BS172">
        <v>1</v>
      </c>
      <c r="BT172">
        <v>1</v>
      </c>
      <c r="BU172">
        <v>1</v>
      </c>
      <c r="BV172">
        <v>1</v>
      </c>
      <c r="BW172">
        <v>1</v>
      </c>
      <c r="BX172">
        <v>1</v>
      </c>
      <c r="BY172" t="s">
        <v>3</v>
      </c>
      <c r="BZ172">
        <v>90</v>
      </c>
      <c r="CA172">
        <v>46</v>
      </c>
      <c r="CB172" t="s">
        <v>3</v>
      </c>
      <c r="CE172">
        <v>0</v>
      </c>
      <c r="CF172">
        <v>0</v>
      </c>
      <c r="CG172">
        <v>0</v>
      </c>
      <c r="CM172">
        <v>0</v>
      </c>
      <c r="CN172" t="s">
        <v>812</v>
      </c>
      <c r="CO172">
        <v>0</v>
      </c>
      <c r="CP172">
        <f>(P172+Q172+S172+R172)</f>
        <v>148.4</v>
      </c>
      <c r="CQ172">
        <f>SUMIF(SmtRes!AQ99:'SmtRes'!AQ102,"=1",SmtRes!AA99:'SmtRes'!AA102)</f>
        <v>216040.88</v>
      </c>
      <c r="CR172">
        <f>SUMIF(SmtRes!AQ99:'SmtRes'!AQ102,"=1",SmtRes!AB99:'SmtRes'!AB102)</f>
        <v>0</v>
      </c>
      <c r="CS172">
        <f>SUMIF(SmtRes!AQ99:'SmtRes'!AQ102,"=1",SmtRes!AC99:'SmtRes'!AC102)</f>
        <v>0</v>
      </c>
      <c r="CT172">
        <f>SUMIF(SmtRes!AQ99:'SmtRes'!AQ102,"=1",SmtRes!AD99:'SmtRes'!AD102)</f>
        <v>732.82</v>
      </c>
      <c r="CU172">
        <f>AG172</f>
        <v>0</v>
      </c>
      <c r="CV172">
        <f>SUMIF(SmtRes!AQ99:'SmtRes'!AQ102,"=1",SmtRes!BU99:'SmtRes'!BU102)</f>
        <v>0.20250000000000001</v>
      </c>
      <c r="CW172">
        <f>SUMIF(SmtRes!AQ99:'SmtRes'!AQ102,"=1",SmtRes!BV99:'SmtRes'!BV102)</f>
        <v>0</v>
      </c>
      <c r="CX172">
        <f>AJ172</f>
        <v>0</v>
      </c>
      <c r="CY172">
        <f>(((S172+R172)*AT172)/100)</f>
        <v>133.56</v>
      </c>
      <c r="CZ172">
        <f>(((S172+R172)*AU172)/100)</f>
        <v>68.26400000000001</v>
      </c>
      <c r="DB172">
        <v>30</v>
      </c>
      <c r="DC172" t="s">
        <v>3</v>
      </c>
      <c r="DD172" t="s">
        <v>24</v>
      </c>
      <c r="DE172" t="s">
        <v>294</v>
      </c>
      <c r="DF172" t="s">
        <v>294</v>
      </c>
      <c r="DG172" t="s">
        <v>294</v>
      </c>
      <c r="DH172" t="s">
        <v>3</v>
      </c>
      <c r="DI172" t="s">
        <v>294</v>
      </c>
      <c r="DJ172" t="s">
        <v>294</v>
      </c>
      <c r="DK172" t="s">
        <v>3</v>
      </c>
      <c r="DL172" t="s">
        <v>3</v>
      </c>
      <c r="DM172" t="s">
        <v>3</v>
      </c>
      <c r="DN172">
        <v>0</v>
      </c>
      <c r="DO172">
        <v>0</v>
      </c>
      <c r="DP172">
        <v>1</v>
      </c>
      <c r="DQ172">
        <v>1</v>
      </c>
      <c r="DU172">
        <v>1013</v>
      </c>
      <c r="DV172" t="s">
        <v>203</v>
      </c>
      <c r="DW172" t="s">
        <v>203</v>
      </c>
      <c r="DX172">
        <v>1</v>
      </c>
      <c r="DZ172" t="s">
        <v>3</v>
      </c>
      <c r="EA172" t="s">
        <v>3</v>
      </c>
      <c r="EB172" t="s">
        <v>3</v>
      </c>
      <c r="EC172" t="s">
        <v>3</v>
      </c>
      <c r="EE172">
        <v>101027034</v>
      </c>
      <c r="EF172">
        <v>3</v>
      </c>
      <c r="EG172" t="s">
        <v>157</v>
      </c>
      <c r="EH172">
        <v>0</v>
      </c>
      <c r="EI172" t="s">
        <v>3</v>
      </c>
      <c r="EJ172">
        <v>2</v>
      </c>
      <c r="EK172">
        <v>110011</v>
      </c>
      <c r="EL172" t="s">
        <v>295</v>
      </c>
      <c r="EM172" t="s">
        <v>296</v>
      </c>
      <c r="EO172" t="s">
        <v>297</v>
      </c>
      <c r="EQ172">
        <v>0</v>
      </c>
      <c r="ER172">
        <v>0</v>
      </c>
      <c r="ES172">
        <v>0</v>
      </c>
      <c r="ET172">
        <v>0</v>
      </c>
      <c r="EU172">
        <v>0</v>
      </c>
      <c r="EV172">
        <v>0</v>
      </c>
      <c r="EW172">
        <v>0.5</v>
      </c>
      <c r="EX172">
        <v>0</v>
      </c>
      <c r="EY172">
        <v>0</v>
      </c>
      <c r="FQ172">
        <v>0</v>
      </c>
      <c r="FR172">
        <v>0</v>
      </c>
      <c r="FS172">
        <v>0</v>
      </c>
      <c r="FX172">
        <v>90</v>
      </c>
      <c r="FY172">
        <v>46</v>
      </c>
      <c r="GA172" t="s">
        <v>3</v>
      </c>
      <c r="GD172">
        <v>1</v>
      </c>
      <c r="GF172">
        <v>1720928200</v>
      </c>
      <c r="GG172">
        <v>2</v>
      </c>
      <c r="GH172">
        <v>1</v>
      </c>
      <c r="GI172">
        <v>-2</v>
      </c>
      <c r="GJ172">
        <v>0</v>
      </c>
      <c r="GK172">
        <v>0</v>
      </c>
      <c r="GL172">
        <f>ROUND(IF(AND(BH172=3,BI172=3,FS172&lt;&gt;0),P172,0),2)</f>
        <v>0</v>
      </c>
      <c r="GM172">
        <f>ROUND(O172+X172+Y172,2)+GX172</f>
        <v>350.22</v>
      </c>
      <c r="GN172">
        <f>IF(OR(BI172=0,BI172=1),GM172-GX172,0)</f>
        <v>0</v>
      </c>
      <c r="GO172">
        <f>IF(BI172=2,GM172-GX172,0)</f>
        <v>350.22</v>
      </c>
      <c r="GP172">
        <f>IF(BI172=4,GM172-GX172,0)</f>
        <v>0</v>
      </c>
      <c r="GR172">
        <v>0</v>
      </c>
      <c r="GS172">
        <v>3</v>
      </c>
      <c r="GT172">
        <v>0</v>
      </c>
      <c r="GU172" t="s">
        <v>3</v>
      </c>
      <c r="GV172">
        <f>ROUND((GT172),6)</f>
        <v>0</v>
      </c>
      <c r="GW172">
        <v>1</v>
      </c>
      <c r="GX172">
        <f>ROUND(HC172*I172,2)</f>
        <v>0</v>
      </c>
      <c r="HA172">
        <v>0</v>
      </c>
      <c r="HB172">
        <v>0</v>
      </c>
      <c r="HC172">
        <f>GV172*GW172</f>
        <v>0</v>
      </c>
      <c r="HE172" t="s">
        <v>3</v>
      </c>
      <c r="HF172" t="s">
        <v>3</v>
      </c>
      <c r="HM172" t="s">
        <v>3</v>
      </c>
      <c r="HN172" t="s">
        <v>298</v>
      </c>
      <c r="HO172" t="s">
        <v>299</v>
      </c>
      <c r="HP172" t="s">
        <v>295</v>
      </c>
      <c r="HQ172" t="s">
        <v>295</v>
      </c>
      <c r="HS172">
        <v>0</v>
      </c>
      <c r="IK172">
        <v>0</v>
      </c>
    </row>
    <row r="173" spans="1:245" x14ac:dyDescent="0.2">
      <c r="A173">
        <v>17</v>
      </c>
      <c r="B173">
        <v>1</v>
      </c>
      <c r="C173">
        <f>ROW(SmtRes!A108)</f>
        <v>108</v>
      </c>
      <c r="D173">
        <f>ROW(EtalonRes!A116)</f>
        <v>116</v>
      </c>
      <c r="E173" t="s">
        <v>300</v>
      </c>
      <c r="F173" t="s">
        <v>301</v>
      </c>
      <c r="G173" t="s">
        <v>302</v>
      </c>
      <c r="H173" t="s">
        <v>22</v>
      </c>
      <c r="I173">
        <v>0.13</v>
      </c>
      <c r="J173">
        <v>0</v>
      </c>
      <c r="K173">
        <v>0.13</v>
      </c>
      <c r="O173">
        <f>ROUND(CP173,2)</f>
        <v>612.71</v>
      </c>
      <c r="P173">
        <f>SUMIF(SmtRes!AQ103:'SmtRes'!AQ108,"=1",SmtRes!DF103:'SmtRes'!DF108)</f>
        <v>0</v>
      </c>
      <c r="Q173">
        <f>SUMIF(SmtRes!AQ103:'SmtRes'!AQ108,"=1",SmtRes!DG103:'SmtRes'!DG108)</f>
        <v>0.03</v>
      </c>
      <c r="R173">
        <f>SUMIF(SmtRes!AQ103:'SmtRes'!AQ108,"=1",SmtRes!DH103:'SmtRes'!DH108)</f>
        <v>0.34</v>
      </c>
      <c r="S173">
        <f>SUMIF(SmtRes!AQ103:'SmtRes'!AQ108,"=1",SmtRes!DI103:'SmtRes'!DI108)</f>
        <v>612.34</v>
      </c>
      <c r="T173">
        <f>ROUND(CU173*I173,2)</f>
        <v>0</v>
      </c>
      <c r="U173">
        <f>SUMIF(SmtRes!AQ103:'SmtRes'!AQ108,"=1",SmtRes!CV103:'SmtRes'!CV108)</f>
        <v>0.85766849999999994</v>
      </c>
      <c r="V173">
        <f>SUMIF(SmtRes!AQ103:'SmtRes'!AQ108,"=1",SmtRes!CW103:'SmtRes'!CW108)</f>
        <v>5.2649999999999995E-4</v>
      </c>
      <c r="W173">
        <f>ROUND(CX173*I173,2)</f>
        <v>0</v>
      </c>
      <c r="X173">
        <f t="shared" si="97"/>
        <v>594.29999999999995</v>
      </c>
      <c r="Y173">
        <f t="shared" si="97"/>
        <v>312.47000000000003</v>
      </c>
      <c r="AA173">
        <v>104121951</v>
      </c>
      <c r="AB173">
        <f>ROUND((AC173+AD173+AF173),6)</f>
        <v>4710.4665480000003</v>
      </c>
      <c r="AC173">
        <f>ROUND((0),6)</f>
        <v>0</v>
      </c>
      <c r="AD173">
        <f>ROUND((((SUM(SmtRes!BR103:'SmtRes'!BR108))-(SUM(SmtRes!BS103:'SmtRes'!BS108)))+AE173),6)</f>
        <v>0.151146</v>
      </c>
      <c r="AE173">
        <f>ROUND((SUM(SmtRes!BS103:'SmtRes'!BS108)),6)</f>
        <v>2.5969410000000002</v>
      </c>
      <c r="AF173">
        <f>ROUND((SUM(SmtRes!BT103:'SmtRes'!BT108)),6)</f>
        <v>4710.3154020000002</v>
      </c>
      <c r="AG173">
        <f>ROUND((AP173),6)</f>
        <v>0</v>
      </c>
      <c r="AH173">
        <f>(SUM(SmtRes!BU103:'SmtRes'!BU108))</f>
        <v>6.5974500000000003</v>
      </c>
      <c r="AI173">
        <f>(SUM(SmtRes!BV103:'SmtRes'!BV108))</f>
        <v>4.0500000000000006E-3</v>
      </c>
      <c r="AJ173">
        <f>(AS173)</f>
        <v>0</v>
      </c>
      <c r="AK173">
        <v>11833.122952000002</v>
      </c>
      <c r="AL173">
        <v>195.92915199999999</v>
      </c>
      <c r="AM173">
        <v>0.37320000000000003</v>
      </c>
      <c r="AN173">
        <v>6.4122000000000003</v>
      </c>
      <c r="AO173">
        <v>11630.4084</v>
      </c>
      <c r="AP173">
        <v>0</v>
      </c>
      <c r="AQ173">
        <v>16.29</v>
      </c>
      <c r="AR173">
        <v>0.01</v>
      </c>
      <c r="AS173">
        <v>0</v>
      </c>
      <c r="AT173">
        <v>97</v>
      </c>
      <c r="AU173">
        <v>51</v>
      </c>
      <c r="AV173">
        <v>1</v>
      </c>
      <c r="AW173">
        <v>1</v>
      </c>
      <c r="AZ173">
        <v>1</v>
      </c>
      <c r="BA173">
        <v>1</v>
      </c>
      <c r="BB173">
        <v>1</v>
      </c>
      <c r="BC173">
        <v>1</v>
      </c>
      <c r="BD173" t="s">
        <v>3</v>
      </c>
      <c r="BE173" t="s">
        <v>3</v>
      </c>
      <c r="BF173" t="s">
        <v>3</v>
      </c>
      <c r="BG173" t="s">
        <v>3</v>
      </c>
      <c r="BH173">
        <v>0</v>
      </c>
      <c r="BI173">
        <v>2</v>
      </c>
      <c r="BJ173" t="s">
        <v>303</v>
      </c>
      <c r="BM173">
        <v>108001</v>
      </c>
      <c r="BN173">
        <v>0</v>
      </c>
      <c r="BO173" t="s">
        <v>3</v>
      </c>
      <c r="BP173">
        <v>0</v>
      </c>
      <c r="BQ173">
        <v>3</v>
      </c>
      <c r="BR173">
        <v>0</v>
      </c>
      <c r="BS173">
        <v>1</v>
      </c>
      <c r="BT173">
        <v>1</v>
      </c>
      <c r="BU173">
        <v>1</v>
      </c>
      <c r="BV173">
        <v>1</v>
      </c>
      <c r="BW173">
        <v>1</v>
      </c>
      <c r="BX173">
        <v>1</v>
      </c>
      <c r="BY173" t="s">
        <v>3</v>
      </c>
      <c r="BZ173">
        <v>97</v>
      </c>
      <c r="CA173">
        <v>51</v>
      </c>
      <c r="CB173" t="s">
        <v>3</v>
      </c>
      <c r="CE173">
        <v>0</v>
      </c>
      <c r="CF173">
        <v>0</v>
      </c>
      <c r="CG173">
        <v>0</v>
      </c>
      <c r="CM173">
        <v>0</v>
      </c>
      <c r="CN173" t="s">
        <v>812</v>
      </c>
      <c r="CO173">
        <v>0</v>
      </c>
      <c r="CP173">
        <f>(P173+Q173+S173+R173)</f>
        <v>612.71</v>
      </c>
      <c r="CQ173">
        <f>SUMIF(SmtRes!AQ103:'SmtRes'!AQ108,"=1",SmtRes!AA103:'SmtRes'!AA108)</f>
        <v>128299.93</v>
      </c>
      <c r="CR173">
        <f>SUMIF(SmtRes!AQ103:'SmtRes'!AQ108,"=1",SmtRes!AB103:'SmtRes'!AB108)</f>
        <v>57.47</v>
      </c>
      <c r="CS173">
        <f>SUMIF(SmtRes!AQ103:'SmtRes'!AQ108,"=1",SmtRes!AC103:'SmtRes'!AC108)</f>
        <v>641.22</v>
      </c>
      <c r="CT173">
        <f>SUMIF(SmtRes!AQ103:'SmtRes'!AQ108,"=1",SmtRes!AD103:'SmtRes'!AD108)</f>
        <v>713.96</v>
      </c>
      <c r="CU173">
        <f>AG173</f>
        <v>0</v>
      </c>
      <c r="CV173">
        <f>SUMIF(SmtRes!AQ103:'SmtRes'!AQ108,"=1",SmtRes!BU103:'SmtRes'!BU108)</f>
        <v>6.5974500000000003</v>
      </c>
      <c r="CW173">
        <f>SUMIF(SmtRes!AQ103:'SmtRes'!AQ108,"=1",SmtRes!BV103:'SmtRes'!BV108)</f>
        <v>4.0500000000000006E-3</v>
      </c>
      <c r="CX173">
        <f>AJ173</f>
        <v>0</v>
      </c>
      <c r="CY173">
        <f>(((S173+R173)*AT173)/100)</f>
        <v>594.29960000000005</v>
      </c>
      <c r="CZ173">
        <f>(((S173+R173)*AU173)/100)</f>
        <v>312.46680000000003</v>
      </c>
      <c r="DB173">
        <v>32</v>
      </c>
      <c r="DC173" t="s">
        <v>3</v>
      </c>
      <c r="DD173" t="s">
        <v>24</v>
      </c>
      <c r="DE173" t="s">
        <v>294</v>
      </c>
      <c r="DF173" t="s">
        <v>294</v>
      </c>
      <c r="DG173" t="s">
        <v>294</v>
      </c>
      <c r="DH173" t="s">
        <v>3</v>
      </c>
      <c r="DI173" t="s">
        <v>294</v>
      </c>
      <c r="DJ173" t="s">
        <v>294</v>
      </c>
      <c r="DK173" t="s">
        <v>3</v>
      </c>
      <c r="DL173" t="s">
        <v>3</v>
      </c>
      <c r="DM173" t="s">
        <v>3</v>
      </c>
      <c r="DN173">
        <v>0</v>
      </c>
      <c r="DO173">
        <v>0</v>
      </c>
      <c r="DP173">
        <v>1</v>
      </c>
      <c r="DQ173">
        <v>1</v>
      </c>
      <c r="DU173">
        <v>1003</v>
      </c>
      <c r="DV173" t="s">
        <v>22</v>
      </c>
      <c r="DW173" t="s">
        <v>22</v>
      </c>
      <c r="DX173">
        <v>100</v>
      </c>
      <c r="DZ173" t="s">
        <v>3</v>
      </c>
      <c r="EA173" t="s">
        <v>3</v>
      </c>
      <c r="EB173" t="s">
        <v>3</v>
      </c>
      <c r="EC173" t="s">
        <v>3</v>
      </c>
      <c r="EE173">
        <v>101026987</v>
      </c>
      <c r="EF173">
        <v>3</v>
      </c>
      <c r="EG173" t="s">
        <v>157</v>
      </c>
      <c r="EH173">
        <v>0</v>
      </c>
      <c r="EI173" t="s">
        <v>3</v>
      </c>
      <c r="EJ173">
        <v>2</v>
      </c>
      <c r="EK173">
        <v>108001</v>
      </c>
      <c r="EL173" t="s">
        <v>304</v>
      </c>
      <c r="EM173" t="s">
        <v>305</v>
      </c>
      <c r="EO173" t="s">
        <v>297</v>
      </c>
      <c r="EQ173">
        <v>0</v>
      </c>
      <c r="ER173">
        <v>0</v>
      </c>
      <c r="ES173">
        <v>0</v>
      </c>
      <c r="ET173">
        <v>0</v>
      </c>
      <c r="EU173">
        <v>0</v>
      </c>
      <c r="EV173">
        <v>0</v>
      </c>
      <c r="EW173">
        <v>16.29</v>
      </c>
      <c r="EX173">
        <v>0.01</v>
      </c>
      <c r="EY173">
        <v>0</v>
      </c>
      <c r="FQ173">
        <v>0</v>
      </c>
      <c r="FR173">
        <v>0</v>
      </c>
      <c r="FS173">
        <v>0</v>
      </c>
      <c r="FX173">
        <v>97</v>
      </c>
      <c r="FY173">
        <v>51</v>
      </c>
      <c r="GA173" t="s">
        <v>3</v>
      </c>
      <c r="GD173">
        <v>1</v>
      </c>
      <c r="GF173">
        <v>1980106534</v>
      </c>
      <c r="GG173">
        <v>2</v>
      </c>
      <c r="GH173">
        <v>1</v>
      </c>
      <c r="GI173">
        <v>-2</v>
      </c>
      <c r="GJ173">
        <v>0</v>
      </c>
      <c r="GK173">
        <v>0</v>
      </c>
      <c r="GL173">
        <f>ROUND(IF(AND(BH173=3,BI173=3,FS173&lt;&gt;0),P173,0),2)</f>
        <v>0</v>
      </c>
      <c r="GM173">
        <f>ROUND(O173+X173+Y173,2)+GX173</f>
        <v>1519.48</v>
      </c>
      <c r="GN173">
        <f>IF(OR(BI173=0,BI173=1),GM173-GX173,0)</f>
        <v>0</v>
      </c>
      <c r="GO173">
        <f>IF(BI173=2,GM173-GX173,0)</f>
        <v>1519.48</v>
      </c>
      <c r="GP173">
        <f>IF(BI173=4,GM173-GX173,0)</f>
        <v>0</v>
      </c>
      <c r="GR173">
        <v>0</v>
      </c>
      <c r="GS173">
        <v>0</v>
      </c>
      <c r="GT173">
        <v>0</v>
      </c>
      <c r="GU173" t="s">
        <v>3</v>
      </c>
      <c r="GV173">
        <f>ROUND((GT173),6)</f>
        <v>0</v>
      </c>
      <c r="GW173">
        <v>1</v>
      </c>
      <c r="GX173">
        <f>ROUND(HC173*I173,2)</f>
        <v>0</v>
      </c>
      <c r="HA173">
        <v>0</v>
      </c>
      <c r="HB173">
        <v>0</v>
      </c>
      <c r="HC173">
        <f>GV173*GW173</f>
        <v>0</v>
      </c>
      <c r="HE173" t="s">
        <v>3</v>
      </c>
      <c r="HF173" t="s">
        <v>3</v>
      </c>
      <c r="HM173" t="s">
        <v>3</v>
      </c>
      <c r="HN173" t="s">
        <v>306</v>
      </c>
      <c r="HO173" t="s">
        <v>307</v>
      </c>
      <c r="HP173" t="s">
        <v>304</v>
      </c>
      <c r="HQ173" t="s">
        <v>304</v>
      </c>
      <c r="HS173">
        <v>0</v>
      </c>
      <c r="IK173">
        <v>0</v>
      </c>
    </row>
    <row r="175" spans="1:245" x14ac:dyDescent="0.2">
      <c r="A175" s="2">
        <v>51</v>
      </c>
      <c r="B175" s="2">
        <f>B166</f>
        <v>1</v>
      </c>
      <c r="C175" s="2">
        <f>A166</f>
        <v>5</v>
      </c>
      <c r="D175" s="2">
        <f>ROW(A166)</f>
        <v>166</v>
      </c>
      <c r="E175" s="2"/>
      <c r="F175" s="2" t="str">
        <f>IF(F166&lt;&gt;"",F166,"")</f>
        <v>Новый подраздел</v>
      </c>
      <c r="G175" s="2" t="str">
        <f>IF(G166&lt;&gt;"",G166,"")</f>
        <v>Демонтажные работы</v>
      </c>
      <c r="H175" s="2">
        <v>0</v>
      </c>
      <c r="I175" s="2"/>
      <c r="J175" s="2"/>
      <c r="K175" s="2"/>
      <c r="L175" s="2"/>
      <c r="M175" s="2"/>
      <c r="N175" s="2"/>
      <c r="O175" s="2">
        <f t="shared" ref="O175:T175" si="98">ROUND(AB175,2)</f>
        <v>1372.19</v>
      </c>
      <c r="P175" s="2">
        <f t="shared" si="98"/>
        <v>0</v>
      </c>
      <c r="Q175" s="2">
        <f t="shared" si="98"/>
        <v>0.19</v>
      </c>
      <c r="R175" s="2">
        <f t="shared" si="98"/>
        <v>2.11</v>
      </c>
      <c r="S175" s="2">
        <f t="shared" si="98"/>
        <v>1369.89</v>
      </c>
      <c r="T175" s="2">
        <f t="shared" si="98"/>
        <v>0</v>
      </c>
      <c r="U175" s="2">
        <f>AH175</f>
        <v>2.0803335000000001</v>
      </c>
      <c r="V175" s="2">
        <f>AI175</f>
        <v>3.2864999999999999E-3</v>
      </c>
      <c r="W175" s="2">
        <f>ROUND(AJ175,2)</f>
        <v>0</v>
      </c>
      <c r="X175" s="2">
        <f>ROUND(AK175,2)</f>
        <v>1283.8</v>
      </c>
      <c r="Y175" s="2">
        <f>ROUND(AL175,2)</f>
        <v>673.97</v>
      </c>
      <c r="Z175" s="2"/>
      <c r="AA175" s="2"/>
      <c r="AB175" s="2">
        <f>ROUND(SUMIF(AA170:AA173,"=104121951",O170:O173),2)</f>
        <v>1372.19</v>
      </c>
      <c r="AC175" s="2">
        <f>ROUND(SUMIF(AA170:AA173,"=104121951",P170:P173),2)</f>
        <v>0</v>
      </c>
      <c r="AD175" s="2">
        <f>ROUND(SUMIF(AA170:AA173,"=104121951",Q170:Q173),2)</f>
        <v>0.19</v>
      </c>
      <c r="AE175" s="2">
        <f>ROUND(SUMIF(AA170:AA173,"=104121951",R170:R173),2)</f>
        <v>2.11</v>
      </c>
      <c r="AF175" s="2">
        <f>ROUND(SUMIF(AA170:AA173,"=104121951",S170:S173),2)</f>
        <v>1369.89</v>
      </c>
      <c r="AG175" s="2">
        <f>ROUND(SUMIF(AA170:AA173,"=104121951",T170:T173),2)</f>
        <v>0</v>
      </c>
      <c r="AH175" s="2">
        <f>SUMIF(AA170:AA173,"=104121951",U170:U173)</f>
        <v>2.0803335000000001</v>
      </c>
      <c r="AI175" s="2">
        <f>SUMIF(AA170:AA173,"=104121951",V170:V173)</f>
        <v>3.2864999999999999E-3</v>
      </c>
      <c r="AJ175" s="2">
        <f>ROUND(SUMIF(AA170:AA173,"=104121951",W170:W173),2)</f>
        <v>0</v>
      </c>
      <c r="AK175" s="2">
        <f>ROUND(SUMIF(AA170:AA173,"=104121951",X170:X173),2)</f>
        <v>1283.8</v>
      </c>
      <c r="AL175" s="2">
        <f>ROUND(SUMIF(AA170:AA173,"=104121951",Y170:Y173),2)</f>
        <v>673.97</v>
      </c>
      <c r="AM175" s="2"/>
      <c r="AN175" s="2"/>
      <c r="AO175" s="2">
        <f t="shared" ref="AO175:BD175" si="99">ROUND(BX175,2)</f>
        <v>0</v>
      </c>
      <c r="AP175" s="2">
        <f t="shared" si="99"/>
        <v>0</v>
      </c>
      <c r="AQ175" s="2">
        <f t="shared" si="99"/>
        <v>0</v>
      </c>
      <c r="AR175" s="2">
        <f t="shared" si="99"/>
        <v>3329.96</v>
      </c>
      <c r="AS175" s="2">
        <f t="shared" si="99"/>
        <v>1460.26</v>
      </c>
      <c r="AT175" s="2">
        <f t="shared" si="99"/>
        <v>1869.7</v>
      </c>
      <c r="AU175" s="2">
        <f t="shared" si="99"/>
        <v>0</v>
      </c>
      <c r="AV175" s="2">
        <f t="shared" si="99"/>
        <v>0</v>
      </c>
      <c r="AW175" s="2">
        <f t="shared" si="99"/>
        <v>0</v>
      </c>
      <c r="AX175" s="2">
        <f t="shared" si="99"/>
        <v>0</v>
      </c>
      <c r="AY175" s="2">
        <f t="shared" si="99"/>
        <v>0</v>
      </c>
      <c r="AZ175" s="2">
        <f t="shared" si="99"/>
        <v>0</v>
      </c>
      <c r="BA175" s="2">
        <f t="shared" si="99"/>
        <v>0</v>
      </c>
      <c r="BB175" s="2">
        <f t="shared" si="99"/>
        <v>0</v>
      </c>
      <c r="BC175" s="2">
        <f t="shared" si="99"/>
        <v>0</v>
      </c>
      <c r="BD175" s="2">
        <f t="shared" si="99"/>
        <v>0</v>
      </c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>
        <f>ROUND(SUMIF(AA170:AA173,"=104121951",FQ170:FQ173),2)</f>
        <v>0</v>
      </c>
      <c r="BY175" s="2">
        <f>ROUND(SUMIF(AA170:AA173,"=104121951",FR170:FR173),2)</f>
        <v>0</v>
      </c>
      <c r="BZ175" s="2">
        <f>ROUND(SUMIF(AA170:AA173,"=104121951",GL170:GL173),2)</f>
        <v>0</v>
      </c>
      <c r="CA175" s="2">
        <f>ROUND(SUMIF(AA170:AA173,"=104121951",GM170:GM173),2)</f>
        <v>3329.96</v>
      </c>
      <c r="CB175" s="2">
        <f>ROUND(SUMIF(AA170:AA173,"=104121951",GN170:GN173),2)</f>
        <v>1460.26</v>
      </c>
      <c r="CC175" s="2">
        <f>ROUND(SUMIF(AA170:AA173,"=104121951",GO170:GO173),2)</f>
        <v>1869.7</v>
      </c>
      <c r="CD175" s="2">
        <f>ROUND(SUMIF(AA170:AA173,"=104121951",GP170:GP173),2)</f>
        <v>0</v>
      </c>
      <c r="CE175" s="2">
        <f>AC175-BX175</f>
        <v>0</v>
      </c>
      <c r="CF175" s="2">
        <f>AC175-BY175</f>
        <v>0</v>
      </c>
      <c r="CG175" s="2">
        <f>BX175-BZ175</f>
        <v>0</v>
      </c>
      <c r="CH175" s="2">
        <f>AC175-BX175-BY175+BZ175</f>
        <v>0</v>
      </c>
      <c r="CI175" s="2">
        <f>BY175-BZ175</f>
        <v>0</v>
      </c>
      <c r="CJ175" s="2">
        <f>ROUND(SUMIF(AA170:AA173,"=104121951",GX170:GX173),2)</f>
        <v>0</v>
      </c>
      <c r="CK175" s="2">
        <f>ROUND(SUMIF(AA170:AA173,"=104121951",GY170:GY173),2)</f>
        <v>0</v>
      </c>
      <c r="CL175" s="2">
        <f>ROUND(SUMIF(AA170:AA173,"=104121951",GZ170:GZ173),2)</f>
        <v>0</v>
      </c>
      <c r="CM175" s="2">
        <f>ROUND(SUMIF(AA170:AA173,"=104121951",HD170:HD173),2)</f>
        <v>0</v>
      </c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3"/>
      <c r="DH175" s="3"/>
      <c r="DI175" s="3"/>
      <c r="DJ175" s="3"/>
      <c r="DK175" s="3"/>
      <c r="DL175" s="3"/>
      <c r="DM175" s="3"/>
      <c r="DN175" s="3"/>
      <c r="DO175" s="3"/>
      <c r="DP175" s="3"/>
      <c r="DQ175" s="3"/>
      <c r="DR175" s="3"/>
      <c r="DS175" s="3"/>
      <c r="DT175" s="3"/>
      <c r="DU175" s="3"/>
      <c r="DV175" s="3"/>
      <c r="DW175" s="3"/>
      <c r="DX175" s="3"/>
      <c r="DY175" s="3"/>
      <c r="DZ175" s="3"/>
      <c r="EA175" s="3"/>
      <c r="EB175" s="3"/>
      <c r="EC175" s="3"/>
      <c r="ED175" s="3"/>
      <c r="EE175" s="3"/>
      <c r="EF175" s="3"/>
      <c r="EG175" s="3"/>
      <c r="EH175" s="3"/>
      <c r="EI175" s="3"/>
      <c r="EJ175" s="3"/>
      <c r="EK175" s="3"/>
      <c r="EL175" s="3"/>
      <c r="EM175" s="3"/>
      <c r="EN175" s="3"/>
      <c r="EO175" s="3"/>
      <c r="EP175" s="3"/>
      <c r="EQ175" s="3"/>
      <c r="ER175" s="3"/>
      <c r="ES175" s="3"/>
      <c r="ET175" s="3"/>
      <c r="EU175" s="3"/>
      <c r="EV175" s="3"/>
      <c r="EW175" s="3"/>
      <c r="EX175" s="3"/>
      <c r="EY175" s="3"/>
      <c r="EZ175" s="3"/>
      <c r="FA175" s="3"/>
      <c r="FB175" s="3"/>
      <c r="FC175" s="3"/>
      <c r="FD175" s="3"/>
      <c r="FE175" s="3"/>
      <c r="FF175" s="3"/>
      <c r="FG175" s="3"/>
      <c r="FH175" s="3"/>
      <c r="FI175" s="3"/>
      <c r="FJ175" s="3"/>
      <c r="FK175" s="3"/>
      <c r="FL175" s="3"/>
      <c r="FM175" s="3"/>
      <c r="FN175" s="3"/>
      <c r="FO175" s="3"/>
      <c r="FP175" s="3"/>
      <c r="FQ175" s="3"/>
      <c r="FR175" s="3"/>
      <c r="FS175" s="3"/>
      <c r="FT175" s="3"/>
      <c r="FU175" s="3"/>
      <c r="FV175" s="3"/>
      <c r="FW175" s="3"/>
      <c r="FX175" s="3"/>
      <c r="FY175" s="3"/>
      <c r="FZ175" s="3"/>
      <c r="GA175" s="3"/>
      <c r="GB175" s="3"/>
      <c r="GC175" s="3"/>
      <c r="GD175" s="3"/>
      <c r="GE175" s="3"/>
      <c r="GF175" s="3"/>
      <c r="GG175" s="3"/>
      <c r="GH175" s="3"/>
      <c r="GI175" s="3"/>
      <c r="GJ175" s="3"/>
      <c r="GK175" s="3"/>
      <c r="GL175" s="3"/>
      <c r="GM175" s="3"/>
      <c r="GN175" s="3"/>
      <c r="GO175" s="3"/>
      <c r="GP175" s="3"/>
      <c r="GQ175" s="3"/>
      <c r="GR175" s="3"/>
      <c r="GS175" s="3"/>
      <c r="GT175" s="3"/>
      <c r="GU175" s="3"/>
      <c r="GV175" s="3"/>
      <c r="GW175" s="3"/>
      <c r="GX175" s="3">
        <v>0</v>
      </c>
    </row>
    <row r="177" spans="1:28" x14ac:dyDescent="0.2">
      <c r="A177" s="4">
        <v>50</v>
      </c>
      <c r="B177" s="4">
        <v>0</v>
      </c>
      <c r="C177" s="4">
        <v>0</v>
      </c>
      <c r="D177" s="4">
        <v>1</v>
      </c>
      <c r="E177" s="4">
        <v>201</v>
      </c>
      <c r="F177" s="4">
        <f>ROUND(Source!O175,O177)</f>
        <v>1372.19</v>
      </c>
      <c r="G177" s="4" t="s">
        <v>103</v>
      </c>
      <c r="H177" s="4" t="s">
        <v>104</v>
      </c>
      <c r="I177" s="4"/>
      <c r="J177" s="4"/>
      <c r="K177" s="4">
        <v>201</v>
      </c>
      <c r="L177" s="4">
        <v>1</v>
      </c>
      <c r="M177" s="4">
        <v>3</v>
      </c>
      <c r="N177" s="4" t="s">
        <v>3</v>
      </c>
      <c r="O177" s="4">
        <v>2</v>
      </c>
      <c r="P177" s="4"/>
      <c r="Q177" s="4"/>
      <c r="R177" s="4"/>
      <c r="S177" s="4"/>
      <c r="T177" s="4"/>
      <c r="U177" s="4"/>
      <c r="V177" s="4"/>
      <c r="W177" s="4">
        <v>1372.1899999999998</v>
      </c>
      <c r="X177" s="4">
        <v>1</v>
      </c>
      <c r="Y177" s="4">
        <v>1372.1899999999998</v>
      </c>
      <c r="Z177" s="4"/>
      <c r="AA177" s="4"/>
      <c r="AB177" s="4"/>
    </row>
    <row r="178" spans="1:28" x14ac:dyDescent="0.2">
      <c r="A178" s="4">
        <v>50</v>
      </c>
      <c r="B178" s="4">
        <v>0</v>
      </c>
      <c r="C178" s="4">
        <v>0</v>
      </c>
      <c r="D178" s="4">
        <v>1</v>
      </c>
      <c r="E178" s="4">
        <v>202</v>
      </c>
      <c r="F178" s="4">
        <f>ROUND(Source!P175,O178)</f>
        <v>0</v>
      </c>
      <c r="G178" s="4" t="s">
        <v>105</v>
      </c>
      <c r="H178" s="4" t="s">
        <v>106</v>
      </c>
      <c r="I178" s="4"/>
      <c r="J178" s="4"/>
      <c r="K178" s="4">
        <v>202</v>
      </c>
      <c r="L178" s="4">
        <v>2</v>
      </c>
      <c r="M178" s="4">
        <v>3</v>
      </c>
      <c r="N178" s="4" t="s">
        <v>3</v>
      </c>
      <c r="O178" s="4">
        <v>2</v>
      </c>
      <c r="P178" s="4"/>
      <c r="Q178" s="4"/>
      <c r="R178" s="4"/>
      <c r="S178" s="4"/>
      <c r="T178" s="4"/>
      <c r="U178" s="4"/>
      <c r="V178" s="4"/>
      <c r="W178" s="4">
        <v>0</v>
      </c>
      <c r="X178" s="4">
        <v>1</v>
      </c>
      <c r="Y178" s="4">
        <v>0</v>
      </c>
      <c r="Z178" s="4"/>
      <c r="AA178" s="4"/>
      <c r="AB178" s="4"/>
    </row>
    <row r="179" spans="1:28" x14ac:dyDescent="0.2">
      <c r="A179" s="4">
        <v>50</v>
      </c>
      <c r="B179" s="4">
        <v>0</v>
      </c>
      <c r="C179" s="4">
        <v>0</v>
      </c>
      <c r="D179" s="4">
        <v>1</v>
      </c>
      <c r="E179" s="4">
        <v>222</v>
      </c>
      <c r="F179" s="4">
        <f>ROUND(Source!AO175,O179)</f>
        <v>0</v>
      </c>
      <c r="G179" s="4" t="s">
        <v>107</v>
      </c>
      <c r="H179" s="4" t="s">
        <v>108</v>
      </c>
      <c r="I179" s="4"/>
      <c r="J179" s="4"/>
      <c r="K179" s="4">
        <v>222</v>
      </c>
      <c r="L179" s="4">
        <v>3</v>
      </c>
      <c r="M179" s="4">
        <v>3</v>
      </c>
      <c r="N179" s="4" t="s">
        <v>3</v>
      </c>
      <c r="O179" s="4">
        <v>2</v>
      </c>
      <c r="P179" s="4"/>
      <c r="Q179" s="4"/>
      <c r="R179" s="4"/>
      <c r="S179" s="4"/>
      <c r="T179" s="4"/>
      <c r="U179" s="4"/>
      <c r="V179" s="4"/>
      <c r="W179" s="4">
        <v>0</v>
      </c>
      <c r="X179" s="4">
        <v>1</v>
      </c>
      <c r="Y179" s="4">
        <v>0</v>
      </c>
      <c r="Z179" s="4"/>
      <c r="AA179" s="4"/>
      <c r="AB179" s="4"/>
    </row>
    <row r="180" spans="1:28" x14ac:dyDescent="0.2">
      <c r="A180" s="4">
        <v>50</v>
      </c>
      <c r="B180" s="4">
        <v>0</v>
      </c>
      <c r="C180" s="4">
        <v>0</v>
      </c>
      <c r="D180" s="4">
        <v>1</v>
      </c>
      <c r="E180" s="4">
        <v>225</v>
      </c>
      <c r="F180" s="4">
        <f>ROUND(Source!AV175,O180)</f>
        <v>0</v>
      </c>
      <c r="G180" s="4" t="s">
        <v>109</v>
      </c>
      <c r="H180" s="4" t="s">
        <v>110</v>
      </c>
      <c r="I180" s="4"/>
      <c r="J180" s="4"/>
      <c r="K180" s="4">
        <v>225</v>
      </c>
      <c r="L180" s="4">
        <v>4</v>
      </c>
      <c r="M180" s="4">
        <v>3</v>
      </c>
      <c r="N180" s="4" t="s">
        <v>3</v>
      </c>
      <c r="O180" s="4">
        <v>2</v>
      </c>
      <c r="P180" s="4"/>
      <c r="Q180" s="4"/>
      <c r="R180" s="4"/>
      <c r="S180" s="4"/>
      <c r="T180" s="4"/>
      <c r="U180" s="4"/>
      <c r="V180" s="4"/>
      <c r="W180" s="4">
        <v>0</v>
      </c>
      <c r="X180" s="4">
        <v>1</v>
      </c>
      <c r="Y180" s="4">
        <v>0</v>
      </c>
      <c r="Z180" s="4"/>
      <c r="AA180" s="4"/>
      <c r="AB180" s="4"/>
    </row>
    <row r="181" spans="1:28" x14ac:dyDescent="0.2">
      <c r="A181" s="4">
        <v>50</v>
      </c>
      <c r="B181" s="4">
        <v>0</v>
      </c>
      <c r="C181" s="4">
        <v>0</v>
      </c>
      <c r="D181" s="4">
        <v>1</v>
      </c>
      <c r="E181" s="4">
        <v>226</v>
      </c>
      <c r="F181" s="4">
        <f>ROUND(Source!AW175,O181)</f>
        <v>0</v>
      </c>
      <c r="G181" s="4" t="s">
        <v>111</v>
      </c>
      <c r="H181" s="4" t="s">
        <v>112</v>
      </c>
      <c r="I181" s="4"/>
      <c r="J181" s="4"/>
      <c r="K181" s="4">
        <v>226</v>
      </c>
      <c r="L181" s="4">
        <v>5</v>
      </c>
      <c r="M181" s="4">
        <v>3</v>
      </c>
      <c r="N181" s="4" t="s">
        <v>3</v>
      </c>
      <c r="O181" s="4">
        <v>2</v>
      </c>
      <c r="P181" s="4"/>
      <c r="Q181" s="4"/>
      <c r="R181" s="4"/>
      <c r="S181" s="4"/>
      <c r="T181" s="4"/>
      <c r="U181" s="4"/>
      <c r="V181" s="4"/>
      <c r="W181" s="4">
        <v>0</v>
      </c>
      <c r="X181" s="4">
        <v>1</v>
      </c>
      <c r="Y181" s="4">
        <v>0</v>
      </c>
      <c r="Z181" s="4"/>
      <c r="AA181" s="4"/>
      <c r="AB181" s="4"/>
    </row>
    <row r="182" spans="1:28" x14ac:dyDescent="0.2">
      <c r="A182" s="4">
        <v>50</v>
      </c>
      <c r="B182" s="4">
        <v>0</v>
      </c>
      <c r="C182" s="4">
        <v>0</v>
      </c>
      <c r="D182" s="4">
        <v>1</v>
      </c>
      <c r="E182" s="4">
        <v>227</v>
      </c>
      <c r="F182" s="4">
        <f>ROUND(Source!AX175,O182)</f>
        <v>0</v>
      </c>
      <c r="G182" s="4" t="s">
        <v>113</v>
      </c>
      <c r="H182" s="4" t="s">
        <v>114</v>
      </c>
      <c r="I182" s="4"/>
      <c r="J182" s="4"/>
      <c r="K182" s="4">
        <v>227</v>
      </c>
      <c r="L182" s="4">
        <v>6</v>
      </c>
      <c r="M182" s="4">
        <v>3</v>
      </c>
      <c r="N182" s="4" t="s">
        <v>3</v>
      </c>
      <c r="O182" s="4">
        <v>2</v>
      </c>
      <c r="P182" s="4"/>
      <c r="Q182" s="4"/>
      <c r="R182" s="4"/>
      <c r="S182" s="4"/>
      <c r="T182" s="4"/>
      <c r="U182" s="4"/>
      <c r="V182" s="4"/>
      <c r="W182" s="4">
        <v>0</v>
      </c>
      <c r="X182" s="4">
        <v>1</v>
      </c>
      <c r="Y182" s="4">
        <v>0</v>
      </c>
      <c r="Z182" s="4"/>
      <c r="AA182" s="4"/>
      <c r="AB182" s="4"/>
    </row>
    <row r="183" spans="1:28" x14ac:dyDescent="0.2">
      <c r="A183" s="4">
        <v>50</v>
      </c>
      <c r="B183" s="4">
        <v>0</v>
      </c>
      <c r="C183" s="4">
        <v>0</v>
      </c>
      <c r="D183" s="4">
        <v>1</v>
      </c>
      <c r="E183" s="4">
        <v>228</v>
      </c>
      <c r="F183" s="4">
        <f>ROUND(Source!AY175,O183)</f>
        <v>0</v>
      </c>
      <c r="G183" s="4" t="s">
        <v>115</v>
      </c>
      <c r="H183" s="4" t="s">
        <v>116</v>
      </c>
      <c r="I183" s="4"/>
      <c r="J183" s="4"/>
      <c r="K183" s="4">
        <v>228</v>
      </c>
      <c r="L183" s="4">
        <v>7</v>
      </c>
      <c r="M183" s="4">
        <v>3</v>
      </c>
      <c r="N183" s="4" t="s">
        <v>3</v>
      </c>
      <c r="O183" s="4">
        <v>2</v>
      </c>
      <c r="P183" s="4"/>
      <c r="Q183" s="4"/>
      <c r="R183" s="4"/>
      <c r="S183" s="4"/>
      <c r="T183" s="4"/>
      <c r="U183" s="4"/>
      <c r="V183" s="4"/>
      <c r="W183" s="4">
        <v>0</v>
      </c>
      <c r="X183" s="4">
        <v>1</v>
      </c>
      <c r="Y183" s="4">
        <v>0</v>
      </c>
      <c r="Z183" s="4"/>
      <c r="AA183" s="4"/>
      <c r="AB183" s="4"/>
    </row>
    <row r="184" spans="1:28" x14ac:dyDescent="0.2">
      <c r="A184" s="4">
        <v>50</v>
      </c>
      <c r="B184" s="4">
        <v>0</v>
      </c>
      <c r="C184" s="4">
        <v>0</v>
      </c>
      <c r="D184" s="4">
        <v>1</v>
      </c>
      <c r="E184" s="4">
        <v>216</v>
      </c>
      <c r="F184" s="4">
        <f>ROUND(Source!AP175,O184)</f>
        <v>0</v>
      </c>
      <c r="G184" s="4" t="s">
        <v>117</v>
      </c>
      <c r="H184" s="4" t="s">
        <v>118</v>
      </c>
      <c r="I184" s="4"/>
      <c r="J184" s="4"/>
      <c r="K184" s="4">
        <v>216</v>
      </c>
      <c r="L184" s="4">
        <v>8</v>
      </c>
      <c r="M184" s="4">
        <v>3</v>
      </c>
      <c r="N184" s="4" t="s">
        <v>3</v>
      </c>
      <c r="O184" s="4">
        <v>2</v>
      </c>
      <c r="P184" s="4"/>
      <c r="Q184" s="4"/>
      <c r="R184" s="4"/>
      <c r="S184" s="4"/>
      <c r="T184" s="4"/>
      <c r="U184" s="4"/>
      <c r="V184" s="4"/>
      <c r="W184" s="4">
        <v>0</v>
      </c>
      <c r="X184" s="4">
        <v>1</v>
      </c>
      <c r="Y184" s="4">
        <v>0</v>
      </c>
      <c r="Z184" s="4"/>
      <c r="AA184" s="4"/>
      <c r="AB184" s="4"/>
    </row>
    <row r="185" spans="1:28" x14ac:dyDescent="0.2">
      <c r="A185" s="4">
        <v>50</v>
      </c>
      <c r="B185" s="4">
        <v>0</v>
      </c>
      <c r="C185" s="4">
        <v>0</v>
      </c>
      <c r="D185" s="4">
        <v>1</v>
      </c>
      <c r="E185" s="4">
        <v>223</v>
      </c>
      <c r="F185" s="4">
        <f>ROUND(Source!AQ175,O185)</f>
        <v>0</v>
      </c>
      <c r="G185" s="4" t="s">
        <v>119</v>
      </c>
      <c r="H185" s="4" t="s">
        <v>120</v>
      </c>
      <c r="I185" s="4"/>
      <c r="J185" s="4"/>
      <c r="K185" s="4">
        <v>223</v>
      </c>
      <c r="L185" s="4">
        <v>9</v>
      </c>
      <c r="M185" s="4">
        <v>3</v>
      </c>
      <c r="N185" s="4" t="s">
        <v>3</v>
      </c>
      <c r="O185" s="4">
        <v>2</v>
      </c>
      <c r="P185" s="4"/>
      <c r="Q185" s="4"/>
      <c r="R185" s="4"/>
      <c r="S185" s="4"/>
      <c r="T185" s="4"/>
      <c r="U185" s="4"/>
      <c r="V185" s="4"/>
      <c r="W185" s="4">
        <v>0</v>
      </c>
      <c r="X185" s="4">
        <v>1</v>
      </c>
      <c r="Y185" s="4">
        <v>0</v>
      </c>
      <c r="Z185" s="4"/>
      <c r="AA185" s="4"/>
      <c r="AB185" s="4"/>
    </row>
    <row r="186" spans="1:28" x14ac:dyDescent="0.2">
      <c r="A186" s="4">
        <v>50</v>
      </c>
      <c r="B186" s="4">
        <v>0</v>
      </c>
      <c r="C186" s="4">
        <v>0</v>
      </c>
      <c r="D186" s="4">
        <v>1</v>
      </c>
      <c r="E186" s="4">
        <v>229</v>
      </c>
      <c r="F186" s="4">
        <f>ROUND(Source!AZ175,O186)</f>
        <v>0</v>
      </c>
      <c r="G186" s="4" t="s">
        <v>121</v>
      </c>
      <c r="H186" s="4" t="s">
        <v>122</v>
      </c>
      <c r="I186" s="4"/>
      <c r="J186" s="4"/>
      <c r="K186" s="4">
        <v>229</v>
      </c>
      <c r="L186" s="4">
        <v>10</v>
      </c>
      <c r="M186" s="4">
        <v>3</v>
      </c>
      <c r="N186" s="4" t="s">
        <v>3</v>
      </c>
      <c r="O186" s="4">
        <v>2</v>
      </c>
      <c r="P186" s="4"/>
      <c r="Q186" s="4"/>
      <c r="R186" s="4"/>
      <c r="S186" s="4"/>
      <c r="T186" s="4"/>
      <c r="U186" s="4"/>
      <c r="V186" s="4"/>
      <c r="W186" s="4">
        <v>0</v>
      </c>
      <c r="X186" s="4">
        <v>1</v>
      </c>
      <c r="Y186" s="4">
        <v>0</v>
      </c>
      <c r="Z186" s="4"/>
      <c r="AA186" s="4"/>
      <c r="AB186" s="4"/>
    </row>
    <row r="187" spans="1:28" x14ac:dyDescent="0.2">
      <c r="A187" s="4">
        <v>50</v>
      </c>
      <c r="B187" s="4">
        <v>0</v>
      </c>
      <c r="C187" s="4">
        <v>0</v>
      </c>
      <c r="D187" s="4">
        <v>1</v>
      </c>
      <c r="E187" s="4">
        <v>203</v>
      </c>
      <c r="F187" s="4">
        <f>ROUND(Source!Q175,O187)</f>
        <v>0.19</v>
      </c>
      <c r="G187" s="4" t="s">
        <v>123</v>
      </c>
      <c r="H187" s="4" t="s">
        <v>124</v>
      </c>
      <c r="I187" s="4"/>
      <c r="J187" s="4"/>
      <c r="K187" s="4">
        <v>203</v>
      </c>
      <c r="L187" s="4">
        <v>11</v>
      </c>
      <c r="M187" s="4">
        <v>3</v>
      </c>
      <c r="N187" s="4" t="s">
        <v>3</v>
      </c>
      <c r="O187" s="4">
        <v>2</v>
      </c>
      <c r="P187" s="4"/>
      <c r="Q187" s="4"/>
      <c r="R187" s="4"/>
      <c r="S187" s="4"/>
      <c r="T187" s="4"/>
      <c r="U187" s="4"/>
      <c r="V187" s="4"/>
      <c r="W187" s="4">
        <v>0.19</v>
      </c>
      <c r="X187" s="4">
        <v>1</v>
      </c>
      <c r="Y187" s="4">
        <v>0.19</v>
      </c>
      <c r="Z187" s="4"/>
      <c r="AA187" s="4"/>
      <c r="AB187" s="4"/>
    </row>
    <row r="188" spans="1:28" x14ac:dyDescent="0.2">
      <c r="A188" s="4">
        <v>50</v>
      </c>
      <c r="B188" s="4">
        <v>0</v>
      </c>
      <c r="C188" s="4">
        <v>0</v>
      </c>
      <c r="D188" s="4">
        <v>1</v>
      </c>
      <c r="E188" s="4">
        <v>231</v>
      </c>
      <c r="F188" s="4">
        <f>ROUND(Source!BB175,O188)</f>
        <v>0</v>
      </c>
      <c r="G188" s="4" t="s">
        <v>125</v>
      </c>
      <c r="H188" s="4" t="s">
        <v>126</v>
      </c>
      <c r="I188" s="4"/>
      <c r="J188" s="4"/>
      <c r="K188" s="4">
        <v>231</v>
      </c>
      <c r="L188" s="4">
        <v>12</v>
      </c>
      <c r="M188" s="4">
        <v>3</v>
      </c>
      <c r="N188" s="4" t="s">
        <v>3</v>
      </c>
      <c r="O188" s="4">
        <v>2</v>
      </c>
      <c r="P188" s="4"/>
      <c r="Q188" s="4"/>
      <c r="R188" s="4"/>
      <c r="S188" s="4"/>
      <c r="T188" s="4"/>
      <c r="U188" s="4"/>
      <c r="V188" s="4"/>
      <c r="W188" s="4">
        <v>0</v>
      </c>
      <c r="X188" s="4">
        <v>1</v>
      </c>
      <c r="Y188" s="4">
        <v>0</v>
      </c>
      <c r="Z188" s="4"/>
      <c r="AA188" s="4"/>
      <c r="AB188" s="4"/>
    </row>
    <row r="189" spans="1:28" x14ac:dyDescent="0.2">
      <c r="A189" s="4">
        <v>50</v>
      </c>
      <c r="B189" s="4">
        <v>0</v>
      </c>
      <c r="C189" s="4">
        <v>0</v>
      </c>
      <c r="D189" s="4">
        <v>1</v>
      </c>
      <c r="E189" s="4">
        <v>204</v>
      </c>
      <c r="F189" s="4">
        <f>ROUND(Source!R175,O189)</f>
        <v>2.11</v>
      </c>
      <c r="G189" s="4" t="s">
        <v>127</v>
      </c>
      <c r="H189" s="4" t="s">
        <v>128</v>
      </c>
      <c r="I189" s="4"/>
      <c r="J189" s="4"/>
      <c r="K189" s="4">
        <v>204</v>
      </c>
      <c r="L189" s="4">
        <v>13</v>
      </c>
      <c r="M189" s="4">
        <v>3</v>
      </c>
      <c r="N189" s="4" t="s">
        <v>3</v>
      </c>
      <c r="O189" s="4">
        <v>2</v>
      </c>
      <c r="P189" s="4"/>
      <c r="Q189" s="4"/>
      <c r="R189" s="4"/>
      <c r="S189" s="4"/>
      <c r="T189" s="4"/>
      <c r="U189" s="4"/>
      <c r="V189" s="4"/>
      <c r="W189" s="4">
        <v>2.11</v>
      </c>
      <c r="X189" s="4">
        <v>1</v>
      </c>
      <c r="Y189" s="4">
        <v>2.11</v>
      </c>
      <c r="Z189" s="4"/>
      <c r="AA189" s="4"/>
      <c r="AB189" s="4"/>
    </row>
    <row r="190" spans="1:28" x14ac:dyDescent="0.2">
      <c r="A190" s="4">
        <v>50</v>
      </c>
      <c r="B190" s="4">
        <v>0</v>
      </c>
      <c r="C190" s="4">
        <v>0</v>
      </c>
      <c r="D190" s="4">
        <v>1</v>
      </c>
      <c r="E190" s="4">
        <v>205</v>
      </c>
      <c r="F190" s="4">
        <f>ROUND(Source!S175,O190)</f>
        <v>1369.89</v>
      </c>
      <c r="G190" s="4" t="s">
        <v>129</v>
      </c>
      <c r="H190" s="4" t="s">
        <v>130</v>
      </c>
      <c r="I190" s="4"/>
      <c r="J190" s="4"/>
      <c r="K190" s="4">
        <v>205</v>
      </c>
      <c r="L190" s="4">
        <v>14</v>
      </c>
      <c r="M190" s="4">
        <v>3</v>
      </c>
      <c r="N190" s="4" t="s">
        <v>3</v>
      </c>
      <c r="O190" s="4">
        <v>2</v>
      </c>
      <c r="P190" s="4"/>
      <c r="Q190" s="4"/>
      <c r="R190" s="4"/>
      <c r="S190" s="4"/>
      <c r="T190" s="4"/>
      <c r="U190" s="4"/>
      <c r="V190" s="4"/>
      <c r="W190" s="4">
        <v>1369.8899999999999</v>
      </c>
      <c r="X190" s="4">
        <v>1</v>
      </c>
      <c r="Y190" s="4">
        <v>1369.8899999999999</v>
      </c>
      <c r="Z190" s="4"/>
      <c r="AA190" s="4"/>
      <c r="AB190" s="4"/>
    </row>
    <row r="191" spans="1:28" x14ac:dyDescent="0.2">
      <c r="A191" s="4">
        <v>50</v>
      </c>
      <c r="B191" s="4">
        <v>0</v>
      </c>
      <c r="C191" s="4">
        <v>0</v>
      </c>
      <c r="D191" s="4">
        <v>1</v>
      </c>
      <c r="E191" s="4">
        <v>232</v>
      </c>
      <c r="F191" s="4">
        <f>ROUND(Source!BC175,O191)</f>
        <v>0</v>
      </c>
      <c r="G191" s="4" t="s">
        <v>131</v>
      </c>
      <c r="H191" s="4" t="s">
        <v>132</v>
      </c>
      <c r="I191" s="4"/>
      <c r="J191" s="4"/>
      <c r="K191" s="4">
        <v>232</v>
      </c>
      <c r="L191" s="4">
        <v>15</v>
      </c>
      <c r="M191" s="4">
        <v>3</v>
      </c>
      <c r="N191" s="4" t="s">
        <v>3</v>
      </c>
      <c r="O191" s="4">
        <v>2</v>
      </c>
      <c r="P191" s="4"/>
      <c r="Q191" s="4"/>
      <c r="R191" s="4"/>
      <c r="S191" s="4"/>
      <c r="T191" s="4"/>
      <c r="U191" s="4"/>
      <c r="V191" s="4"/>
      <c r="W191" s="4">
        <v>0</v>
      </c>
      <c r="X191" s="4">
        <v>1</v>
      </c>
      <c r="Y191" s="4">
        <v>0</v>
      </c>
      <c r="Z191" s="4"/>
      <c r="AA191" s="4"/>
      <c r="AB191" s="4"/>
    </row>
    <row r="192" spans="1:28" x14ac:dyDescent="0.2">
      <c r="A192" s="4">
        <v>50</v>
      </c>
      <c r="B192" s="4">
        <v>0</v>
      </c>
      <c r="C192" s="4">
        <v>0</v>
      </c>
      <c r="D192" s="4">
        <v>1</v>
      </c>
      <c r="E192" s="4">
        <v>214</v>
      </c>
      <c r="F192" s="4">
        <f>ROUND(Source!AS175,O192)</f>
        <v>1460.26</v>
      </c>
      <c r="G192" s="4" t="s">
        <v>133</v>
      </c>
      <c r="H192" s="4" t="s">
        <v>134</v>
      </c>
      <c r="I192" s="4"/>
      <c r="J192" s="4"/>
      <c r="K192" s="4">
        <v>214</v>
      </c>
      <c r="L192" s="4">
        <v>16</v>
      </c>
      <c r="M192" s="4">
        <v>3</v>
      </c>
      <c r="N192" s="4" t="s">
        <v>3</v>
      </c>
      <c r="O192" s="4">
        <v>2</v>
      </c>
      <c r="P192" s="4"/>
      <c r="Q192" s="4"/>
      <c r="R192" s="4"/>
      <c r="S192" s="4"/>
      <c r="T192" s="4"/>
      <c r="U192" s="4"/>
      <c r="V192" s="4"/>
      <c r="W192" s="4">
        <v>1460.26</v>
      </c>
      <c r="X192" s="4">
        <v>1</v>
      </c>
      <c r="Y192" s="4">
        <v>1460.26</v>
      </c>
      <c r="Z192" s="4"/>
      <c r="AA192" s="4"/>
      <c r="AB192" s="4"/>
    </row>
    <row r="193" spans="1:206" x14ac:dyDescent="0.2">
      <c r="A193" s="4">
        <v>50</v>
      </c>
      <c r="B193" s="4">
        <v>0</v>
      </c>
      <c r="C193" s="4">
        <v>0</v>
      </c>
      <c r="D193" s="4">
        <v>1</v>
      </c>
      <c r="E193" s="4">
        <v>215</v>
      </c>
      <c r="F193" s="4">
        <f>ROUND(Source!AT175,O193)</f>
        <v>1869.7</v>
      </c>
      <c r="G193" s="4" t="s">
        <v>135</v>
      </c>
      <c r="H193" s="4" t="s">
        <v>136</v>
      </c>
      <c r="I193" s="4"/>
      <c r="J193" s="4"/>
      <c r="K193" s="4">
        <v>215</v>
      </c>
      <c r="L193" s="4">
        <v>17</v>
      </c>
      <c r="M193" s="4">
        <v>3</v>
      </c>
      <c r="N193" s="4" t="s">
        <v>3</v>
      </c>
      <c r="O193" s="4">
        <v>2</v>
      </c>
      <c r="P193" s="4"/>
      <c r="Q193" s="4"/>
      <c r="R193" s="4"/>
      <c r="S193" s="4"/>
      <c r="T193" s="4"/>
      <c r="U193" s="4"/>
      <c r="V193" s="4"/>
      <c r="W193" s="4">
        <v>1869.7</v>
      </c>
      <c r="X193" s="4">
        <v>1</v>
      </c>
      <c r="Y193" s="4">
        <v>1869.7</v>
      </c>
      <c r="Z193" s="4"/>
      <c r="AA193" s="4"/>
      <c r="AB193" s="4"/>
    </row>
    <row r="194" spans="1:206" x14ac:dyDescent="0.2">
      <c r="A194" s="4">
        <v>50</v>
      </c>
      <c r="B194" s="4">
        <v>0</v>
      </c>
      <c r="C194" s="4">
        <v>0</v>
      </c>
      <c r="D194" s="4">
        <v>1</v>
      </c>
      <c r="E194" s="4">
        <v>217</v>
      </c>
      <c r="F194" s="4">
        <f>ROUND(Source!AU175,O194)</f>
        <v>0</v>
      </c>
      <c r="G194" s="4" t="s">
        <v>137</v>
      </c>
      <c r="H194" s="4" t="s">
        <v>138</v>
      </c>
      <c r="I194" s="4"/>
      <c r="J194" s="4"/>
      <c r="K194" s="4">
        <v>217</v>
      </c>
      <c r="L194" s="4">
        <v>18</v>
      </c>
      <c r="M194" s="4">
        <v>3</v>
      </c>
      <c r="N194" s="4" t="s">
        <v>3</v>
      </c>
      <c r="O194" s="4">
        <v>2</v>
      </c>
      <c r="P194" s="4"/>
      <c r="Q194" s="4"/>
      <c r="R194" s="4"/>
      <c r="S194" s="4"/>
      <c r="T194" s="4"/>
      <c r="U194" s="4"/>
      <c r="V194" s="4"/>
      <c r="W194" s="4">
        <v>0</v>
      </c>
      <c r="X194" s="4">
        <v>1</v>
      </c>
      <c r="Y194" s="4">
        <v>0</v>
      </c>
      <c r="Z194" s="4"/>
      <c r="AA194" s="4"/>
      <c r="AB194" s="4"/>
    </row>
    <row r="195" spans="1:206" x14ac:dyDescent="0.2">
      <c r="A195" s="4">
        <v>50</v>
      </c>
      <c r="B195" s="4">
        <v>0</v>
      </c>
      <c r="C195" s="4">
        <v>0</v>
      </c>
      <c r="D195" s="4">
        <v>1</v>
      </c>
      <c r="E195" s="4">
        <v>230</v>
      </c>
      <c r="F195" s="4">
        <f>ROUND(Source!BA175,O195)</f>
        <v>0</v>
      </c>
      <c r="G195" s="4" t="s">
        <v>139</v>
      </c>
      <c r="H195" s="4" t="s">
        <v>140</v>
      </c>
      <c r="I195" s="4"/>
      <c r="J195" s="4"/>
      <c r="K195" s="4">
        <v>230</v>
      </c>
      <c r="L195" s="4">
        <v>19</v>
      </c>
      <c r="M195" s="4">
        <v>3</v>
      </c>
      <c r="N195" s="4" t="s">
        <v>3</v>
      </c>
      <c r="O195" s="4">
        <v>2</v>
      </c>
      <c r="P195" s="4"/>
      <c r="Q195" s="4"/>
      <c r="R195" s="4"/>
      <c r="S195" s="4"/>
      <c r="T195" s="4"/>
      <c r="U195" s="4"/>
      <c r="V195" s="4"/>
      <c r="W195" s="4">
        <v>0</v>
      </c>
      <c r="X195" s="4">
        <v>1</v>
      </c>
      <c r="Y195" s="4">
        <v>0</v>
      </c>
      <c r="Z195" s="4"/>
      <c r="AA195" s="4"/>
      <c r="AB195" s="4"/>
    </row>
    <row r="196" spans="1:206" x14ac:dyDescent="0.2">
      <c r="A196" s="4">
        <v>50</v>
      </c>
      <c r="B196" s="4">
        <v>0</v>
      </c>
      <c r="C196" s="4">
        <v>0</v>
      </c>
      <c r="D196" s="4">
        <v>1</v>
      </c>
      <c r="E196" s="4">
        <v>206</v>
      </c>
      <c r="F196" s="4">
        <f>ROUND(Source!T175,O196)</f>
        <v>0</v>
      </c>
      <c r="G196" s="4" t="s">
        <v>141</v>
      </c>
      <c r="H196" s="4" t="s">
        <v>142</v>
      </c>
      <c r="I196" s="4"/>
      <c r="J196" s="4"/>
      <c r="K196" s="4">
        <v>206</v>
      </c>
      <c r="L196" s="4">
        <v>20</v>
      </c>
      <c r="M196" s="4">
        <v>3</v>
      </c>
      <c r="N196" s="4" t="s">
        <v>3</v>
      </c>
      <c r="O196" s="4">
        <v>2</v>
      </c>
      <c r="P196" s="4"/>
      <c r="Q196" s="4"/>
      <c r="R196" s="4"/>
      <c r="S196" s="4"/>
      <c r="T196" s="4"/>
      <c r="U196" s="4"/>
      <c r="V196" s="4"/>
      <c r="W196" s="4">
        <v>0</v>
      </c>
      <c r="X196" s="4">
        <v>1</v>
      </c>
      <c r="Y196" s="4">
        <v>0</v>
      </c>
      <c r="Z196" s="4"/>
      <c r="AA196" s="4"/>
      <c r="AB196" s="4"/>
    </row>
    <row r="197" spans="1:206" x14ac:dyDescent="0.2">
      <c r="A197" s="4">
        <v>50</v>
      </c>
      <c r="B197" s="4">
        <v>0</v>
      </c>
      <c r="C197" s="4">
        <v>0</v>
      </c>
      <c r="D197" s="4">
        <v>1</v>
      </c>
      <c r="E197" s="4">
        <v>207</v>
      </c>
      <c r="F197" s="4">
        <f>ROUND(Source!U175,O197)</f>
        <v>2.0803335000000001</v>
      </c>
      <c r="G197" s="4" t="s">
        <v>143</v>
      </c>
      <c r="H197" s="4" t="s">
        <v>144</v>
      </c>
      <c r="I197" s="4"/>
      <c r="J197" s="4"/>
      <c r="K197" s="4">
        <v>207</v>
      </c>
      <c r="L197" s="4">
        <v>21</v>
      </c>
      <c r="M197" s="4">
        <v>3</v>
      </c>
      <c r="N197" s="4" t="s">
        <v>3</v>
      </c>
      <c r="O197" s="4">
        <v>7</v>
      </c>
      <c r="P197" s="4"/>
      <c r="Q197" s="4"/>
      <c r="R197" s="4"/>
      <c r="S197" s="4"/>
      <c r="T197" s="4"/>
      <c r="U197" s="4"/>
      <c r="V197" s="4"/>
      <c r="W197" s="4">
        <v>2.0803335000000001</v>
      </c>
      <c r="X197" s="4">
        <v>1</v>
      </c>
      <c r="Y197" s="4">
        <v>2.0803335000000001</v>
      </c>
      <c r="Z197" s="4"/>
      <c r="AA197" s="4"/>
      <c r="AB197" s="4"/>
    </row>
    <row r="198" spans="1:206" x14ac:dyDescent="0.2">
      <c r="A198" s="4">
        <v>50</v>
      </c>
      <c r="B198" s="4">
        <v>0</v>
      </c>
      <c r="C198" s="4">
        <v>0</v>
      </c>
      <c r="D198" s="4">
        <v>1</v>
      </c>
      <c r="E198" s="4">
        <v>208</v>
      </c>
      <c r="F198" s="4">
        <f>ROUND(Source!V175,O198)</f>
        <v>3.2864999999999999E-3</v>
      </c>
      <c r="G198" s="4" t="s">
        <v>145</v>
      </c>
      <c r="H198" s="4" t="s">
        <v>146</v>
      </c>
      <c r="I198" s="4"/>
      <c r="J198" s="4"/>
      <c r="K198" s="4">
        <v>208</v>
      </c>
      <c r="L198" s="4">
        <v>22</v>
      </c>
      <c r="M198" s="4">
        <v>3</v>
      </c>
      <c r="N198" s="4" t="s">
        <v>3</v>
      </c>
      <c r="O198" s="4">
        <v>7</v>
      </c>
      <c r="P198" s="4"/>
      <c r="Q198" s="4"/>
      <c r="R198" s="4"/>
      <c r="S198" s="4"/>
      <c r="T198" s="4"/>
      <c r="U198" s="4"/>
      <c r="V198" s="4"/>
      <c r="W198" s="4">
        <v>3.2864999999999999E-3</v>
      </c>
      <c r="X198" s="4">
        <v>1</v>
      </c>
      <c r="Y198" s="4">
        <v>3.2864999999999999E-3</v>
      </c>
      <c r="Z198" s="4"/>
      <c r="AA198" s="4"/>
      <c r="AB198" s="4"/>
    </row>
    <row r="199" spans="1:206" x14ac:dyDescent="0.2">
      <c r="A199" s="4">
        <v>50</v>
      </c>
      <c r="B199" s="4">
        <v>0</v>
      </c>
      <c r="C199" s="4">
        <v>0</v>
      </c>
      <c r="D199" s="4">
        <v>1</v>
      </c>
      <c r="E199" s="4">
        <v>209</v>
      </c>
      <c r="F199" s="4">
        <f>ROUND(Source!W175,O199)</f>
        <v>0</v>
      </c>
      <c r="G199" s="4" t="s">
        <v>147</v>
      </c>
      <c r="H199" s="4" t="s">
        <v>148</v>
      </c>
      <c r="I199" s="4"/>
      <c r="J199" s="4"/>
      <c r="K199" s="4">
        <v>209</v>
      </c>
      <c r="L199" s="4">
        <v>23</v>
      </c>
      <c r="M199" s="4">
        <v>3</v>
      </c>
      <c r="N199" s="4" t="s">
        <v>3</v>
      </c>
      <c r="O199" s="4">
        <v>2</v>
      </c>
      <c r="P199" s="4"/>
      <c r="Q199" s="4"/>
      <c r="R199" s="4"/>
      <c r="S199" s="4"/>
      <c r="T199" s="4"/>
      <c r="U199" s="4"/>
      <c r="V199" s="4"/>
      <c r="W199" s="4">
        <v>0</v>
      </c>
      <c r="X199" s="4">
        <v>1</v>
      </c>
      <c r="Y199" s="4">
        <v>0</v>
      </c>
      <c r="Z199" s="4"/>
      <c r="AA199" s="4"/>
      <c r="AB199" s="4"/>
    </row>
    <row r="200" spans="1:206" x14ac:dyDescent="0.2">
      <c r="A200" s="4">
        <v>50</v>
      </c>
      <c r="B200" s="4">
        <v>0</v>
      </c>
      <c r="C200" s="4">
        <v>0</v>
      </c>
      <c r="D200" s="4">
        <v>1</v>
      </c>
      <c r="E200" s="4">
        <v>233</v>
      </c>
      <c r="F200" s="4">
        <f>ROUND(Source!BD175,O200)</f>
        <v>0</v>
      </c>
      <c r="G200" s="4" t="s">
        <v>149</v>
      </c>
      <c r="H200" s="4" t="s">
        <v>150</v>
      </c>
      <c r="I200" s="4"/>
      <c r="J200" s="4"/>
      <c r="K200" s="4">
        <v>233</v>
      </c>
      <c r="L200" s="4">
        <v>24</v>
      </c>
      <c r="M200" s="4">
        <v>3</v>
      </c>
      <c r="N200" s="4" t="s">
        <v>3</v>
      </c>
      <c r="O200" s="4">
        <v>2</v>
      </c>
      <c r="P200" s="4"/>
      <c r="Q200" s="4"/>
      <c r="R200" s="4"/>
      <c r="S200" s="4"/>
      <c r="T200" s="4"/>
      <c r="U200" s="4"/>
      <c r="V200" s="4"/>
      <c r="W200" s="4">
        <v>0</v>
      </c>
      <c r="X200" s="4">
        <v>1</v>
      </c>
      <c r="Y200" s="4">
        <v>0</v>
      </c>
      <c r="Z200" s="4"/>
      <c r="AA200" s="4"/>
      <c r="AB200" s="4"/>
    </row>
    <row r="201" spans="1:206" x14ac:dyDescent="0.2">
      <c r="A201" s="4">
        <v>50</v>
      </c>
      <c r="B201" s="4">
        <v>0</v>
      </c>
      <c r="C201" s="4">
        <v>0</v>
      </c>
      <c r="D201" s="4">
        <v>1</v>
      </c>
      <c r="E201" s="4">
        <v>210</v>
      </c>
      <c r="F201" s="4">
        <f>ROUND(Source!X175,O201)</f>
        <v>1283.8</v>
      </c>
      <c r="G201" s="4" t="s">
        <v>151</v>
      </c>
      <c r="H201" s="4" t="s">
        <v>152</v>
      </c>
      <c r="I201" s="4"/>
      <c r="J201" s="4"/>
      <c r="K201" s="4">
        <v>210</v>
      </c>
      <c r="L201" s="4">
        <v>25</v>
      </c>
      <c r="M201" s="4">
        <v>3</v>
      </c>
      <c r="N201" s="4" t="s">
        <v>3</v>
      </c>
      <c r="O201" s="4">
        <v>2</v>
      </c>
      <c r="P201" s="4"/>
      <c r="Q201" s="4"/>
      <c r="R201" s="4"/>
      <c r="S201" s="4"/>
      <c r="T201" s="4"/>
      <c r="U201" s="4"/>
      <c r="V201" s="4"/>
      <c r="W201" s="4">
        <v>1283.8</v>
      </c>
      <c r="X201" s="4">
        <v>1</v>
      </c>
      <c r="Y201" s="4">
        <v>1283.8</v>
      </c>
      <c r="Z201" s="4"/>
      <c r="AA201" s="4"/>
      <c r="AB201" s="4"/>
    </row>
    <row r="202" spans="1:206" x14ac:dyDescent="0.2">
      <c r="A202" s="4">
        <v>50</v>
      </c>
      <c r="B202" s="4">
        <v>0</v>
      </c>
      <c r="C202" s="4">
        <v>0</v>
      </c>
      <c r="D202" s="4">
        <v>1</v>
      </c>
      <c r="E202" s="4">
        <v>211</v>
      </c>
      <c r="F202" s="4">
        <f>ROUND(Source!Y175,O202)</f>
        <v>673.97</v>
      </c>
      <c r="G202" s="4" t="s">
        <v>153</v>
      </c>
      <c r="H202" s="4" t="s">
        <v>154</v>
      </c>
      <c r="I202" s="4"/>
      <c r="J202" s="4"/>
      <c r="K202" s="4">
        <v>211</v>
      </c>
      <c r="L202" s="4">
        <v>26</v>
      </c>
      <c r="M202" s="4">
        <v>3</v>
      </c>
      <c r="N202" s="4" t="s">
        <v>3</v>
      </c>
      <c r="O202" s="4">
        <v>2</v>
      </c>
      <c r="P202" s="4"/>
      <c r="Q202" s="4"/>
      <c r="R202" s="4"/>
      <c r="S202" s="4"/>
      <c r="T202" s="4"/>
      <c r="U202" s="4"/>
      <c r="V202" s="4"/>
      <c r="W202" s="4">
        <v>673.97</v>
      </c>
      <c r="X202" s="4">
        <v>1</v>
      </c>
      <c r="Y202" s="4">
        <v>673.97</v>
      </c>
      <c r="Z202" s="4"/>
      <c r="AA202" s="4"/>
      <c r="AB202" s="4"/>
    </row>
    <row r="203" spans="1:206" x14ac:dyDescent="0.2">
      <c r="A203" s="4">
        <v>50</v>
      </c>
      <c r="B203" s="4">
        <v>0</v>
      </c>
      <c r="C203" s="4">
        <v>0</v>
      </c>
      <c r="D203" s="4">
        <v>1</v>
      </c>
      <c r="E203" s="4">
        <v>224</v>
      </c>
      <c r="F203" s="4">
        <f>ROUND(Source!AR175,O203)</f>
        <v>3329.96</v>
      </c>
      <c r="G203" s="4" t="s">
        <v>155</v>
      </c>
      <c r="H203" s="4" t="s">
        <v>156</v>
      </c>
      <c r="I203" s="4"/>
      <c r="J203" s="4"/>
      <c r="K203" s="4">
        <v>224</v>
      </c>
      <c r="L203" s="4">
        <v>27</v>
      </c>
      <c r="M203" s="4">
        <v>3</v>
      </c>
      <c r="N203" s="4" t="s">
        <v>3</v>
      </c>
      <c r="O203" s="4">
        <v>2</v>
      </c>
      <c r="P203" s="4"/>
      <c r="Q203" s="4"/>
      <c r="R203" s="4"/>
      <c r="S203" s="4"/>
      <c r="T203" s="4"/>
      <c r="U203" s="4"/>
      <c r="V203" s="4"/>
      <c r="W203" s="4">
        <v>3329.96</v>
      </c>
      <c r="X203" s="4">
        <v>1</v>
      </c>
      <c r="Y203" s="4">
        <v>3329.96</v>
      </c>
      <c r="Z203" s="4"/>
      <c r="AA203" s="4"/>
      <c r="AB203" s="4"/>
    </row>
    <row r="205" spans="1:206" x14ac:dyDescent="0.2">
      <c r="A205" s="1">
        <v>5</v>
      </c>
      <c r="B205" s="1">
        <v>1</v>
      </c>
      <c r="C205" s="1"/>
      <c r="D205" s="1">
        <f>ROW(A258)</f>
        <v>258</v>
      </c>
      <c r="E205" s="1"/>
      <c r="F205" s="1" t="s">
        <v>17</v>
      </c>
      <c r="G205" s="1" t="s">
        <v>157</v>
      </c>
      <c r="H205" s="1" t="s">
        <v>3</v>
      </c>
      <c r="I205" s="1">
        <v>0</v>
      </c>
      <c r="J205" s="1"/>
      <c r="K205" s="1">
        <v>0</v>
      </c>
      <c r="L205" s="1"/>
      <c r="M205" s="1" t="s">
        <v>3</v>
      </c>
      <c r="N205" s="1"/>
      <c r="O205" s="1"/>
      <c r="P205" s="1"/>
      <c r="Q205" s="1"/>
      <c r="R205" s="1"/>
      <c r="S205" s="1">
        <v>0</v>
      </c>
      <c r="T205" s="1"/>
      <c r="U205" s="1" t="s">
        <v>3</v>
      </c>
      <c r="V205" s="1">
        <v>0</v>
      </c>
      <c r="W205" s="1"/>
      <c r="X205" s="1"/>
      <c r="Y205" s="1"/>
      <c r="Z205" s="1"/>
      <c r="AA205" s="1"/>
      <c r="AB205" s="1" t="s">
        <v>3</v>
      </c>
      <c r="AC205" s="1" t="s">
        <v>3</v>
      </c>
      <c r="AD205" s="1" t="s">
        <v>3</v>
      </c>
      <c r="AE205" s="1" t="s">
        <v>3</v>
      </c>
      <c r="AF205" s="1" t="s">
        <v>3</v>
      </c>
      <c r="AG205" s="1" t="s">
        <v>3</v>
      </c>
      <c r="AH205" s="1"/>
      <c r="AI205" s="1"/>
      <c r="AJ205" s="1"/>
      <c r="AK205" s="1"/>
      <c r="AL205" s="1"/>
      <c r="AM205" s="1"/>
      <c r="AN205" s="1"/>
      <c r="AO205" s="1"/>
      <c r="AP205" s="1" t="s">
        <v>3</v>
      </c>
      <c r="AQ205" s="1" t="s">
        <v>3</v>
      </c>
      <c r="AR205" s="1" t="s">
        <v>3</v>
      </c>
      <c r="AS205" s="1"/>
      <c r="AT205" s="1"/>
      <c r="AU205" s="1"/>
      <c r="AV205" s="1"/>
      <c r="AW205" s="1"/>
      <c r="AX205" s="1"/>
      <c r="AY205" s="1"/>
      <c r="AZ205" s="1" t="s">
        <v>3</v>
      </c>
      <c r="BA205" s="1"/>
      <c r="BB205" s="1" t="s">
        <v>3</v>
      </c>
      <c r="BC205" s="1" t="s">
        <v>3</v>
      </c>
      <c r="BD205" s="1" t="s">
        <v>3</v>
      </c>
      <c r="BE205" s="1" t="s">
        <v>3</v>
      </c>
      <c r="BF205" s="1" t="s">
        <v>3</v>
      </c>
      <c r="BG205" s="1" t="s">
        <v>3</v>
      </c>
      <c r="BH205" s="1" t="s">
        <v>3</v>
      </c>
      <c r="BI205" s="1" t="s">
        <v>3</v>
      </c>
      <c r="BJ205" s="1" t="s">
        <v>3</v>
      </c>
      <c r="BK205" s="1" t="s">
        <v>3</v>
      </c>
      <c r="BL205" s="1" t="s">
        <v>3</v>
      </c>
      <c r="BM205" s="1" t="s">
        <v>3</v>
      </c>
      <c r="BN205" s="1" t="s">
        <v>3</v>
      </c>
      <c r="BO205" s="1" t="s">
        <v>3</v>
      </c>
      <c r="BP205" s="1" t="s">
        <v>3</v>
      </c>
      <c r="BQ205" s="1"/>
      <c r="BR205" s="1"/>
      <c r="BS205" s="1"/>
      <c r="BT205" s="1"/>
      <c r="BU205" s="1"/>
      <c r="BV205" s="1"/>
      <c r="BW205" s="1"/>
      <c r="BX205" s="1">
        <v>0</v>
      </c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>
        <v>0</v>
      </c>
    </row>
    <row r="207" spans="1:206" x14ac:dyDescent="0.2">
      <c r="A207" s="2">
        <v>52</v>
      </c>
      <c r="B207" s="2">
        <f t="shared" ref="B207:G207" si="100">B258</f>
        <v>1</v>
      </c>
      <c r="C207" s="2">
        <f t="shared" si="100"/>
        <v>5</v>
      </c>
      <c r="D207" s="2">
        <f t="shared" si="100"/>
        <v>205</v>
      </c>
      <c r="E207" s="2">
        <f t="shared" si="100"/>
        <v>0</v>
      </c>
      <c r="F207" s="2" t="str">
        <f t="shared" si="100"/>
        <v>Новый подраздел</v>
      </c>
      <c r="G207" s="2" t="str">
        <f t="shared" si="100"/>
        <v>Монтажные работы</v>
      </c>
      <c r="H207" s="2"/>
      <c r="I207" s="2"/>
      <c r="J207" s="2"/>
      <c r="K207" s="2"/>
      <c r="L207" s="2"/>
      <c r="M207" s="2"/>
      <c r="N207" s="2"/>
      <c r="O207" s="2">
        <f t="shared" ref="O207:AT207" si="101">O258</f>
        <v>44797.29</v>
      </c>
      <c r="P207" s="2">
        <f t="shared" si="101"/>
        <v>22706.48</v>
      </c>
      <c r="Q207" s="2">
        <f t="shared" si="101"/>
        <v>58.57</v>
      </c>
      <c r="R207" s="2">
        <f t="shared" si="101"/>
        <v>464.88</v>
      </c>
      <c r="S207" s="2">
        <f t="shared" si="101"/>
        <v>21567.360000000001</v>
      </c>
      <c r="T207" s="2">
        <f t="shared" si="101"/>
        <v>0</v>
      </c>
      <c r="U207" s="2">
        <f t="shared" si="101"/>
        <v>29.881924999999995</v>
      </c>
      <c r="V207" s="2">
        <f t="shared" si="101"/>
        <v>0.56096999999999997</v>
      </c>
      <c r="W207" s="2">
        <f t="shared" si="101"/>
        <v>0</v>
      </c>
      <c r="X207" s="2">
        <f t="shared" si="101"/>
        <v>21004.05</v>
      </c>
      <c r="Y207" s="2">
        <f t="shared" si="101"/>
        <v>10928.32</v>
      </c>
      <c r="Z207" s="2">
        <f t="shared" si="101"/>
        <v>0</v>
      </c>
      <c r="AA207" s="2">
        <f t="shared" si="101"/>
        <v>0</v>
      </c>
      <c r="AB207" s="2">
        <f t="shared" si="101"/>
        <v>44797.29</v>
      </c>
      <c r="AC207" s="2">
        <f t="shared" si="101"/>
        <v>22706.48</v>
      </c>
      <c r="AD207" s="2">
        <f t="shared" si="101"/>
        <v>58.57</v>
      </c>
      <c r="AE207" s="2">
        <f t="shared" si="101"/>
        <v>464.88</v>
      </c>
      <c r="AF207" s="2">
        <f t="shared" si="101"/>
        <v>21567.360000000001</v>
      </c>
      <c r="AG207" s="2">
        <f t="shared" si="101"/>
        <v>0</v>
      </c>
      <c r="AH207" s="2">
        <f t="shared" si="101"/>
        <v>29.881924999999995</v>
      </c>
      <c r="AI207" s="2">
        <f t="shared" si="101"/>
        <v>0.56096999999999997</v>
      </c>
      <c r="AJ207" s="2">
        <f t="shared" si="101"/>
        <v>0</v>
      </c>
      <c r="AK207" s="2">
        <f t="shared" si="101"/>
        <v>21004.05</v>
      </c>
      <c r="AL207" s="2">
        <f t="shared" si="101"/>
        <v>10928.32</v>
      </c>
      <c r="AM207" s="2">
        <f t="shared" si="101"/>
        <v>0</v>
      </c>
      <c r="AN207" s="2">
        <f t="shared" si="101"/>
        <v>0</v>
      </c>
      <c r="AO207" s="2">
        <f t="shared" si="101"/>
        <v>0</v>
      </c>
      <c r="AP207" s="2">
        <f t="shared" si="101"/>
        <v>2474.6999999999998</v>
      </c>
      <c r="AQ207" s="2">
        <f t="shared" si="101"/>
        <v>0</v>
      </c>
      <c r="AR207" s="2">
        <f t="shared" si="101"/>
        <v>76729.66</v>
      </c>
      <c r="AS207" s="2">
        <f t="shared" si="101"/>
        <v>3169.52</v>
      </c>
      <c r="AT207" s="2">
        <f t="shared" si="101"/>
        <v>71085.440000000002</v>
      </c>
      <c r="AU207" s="2">
        <f t="shared" ref="AU207:BZ207" si="102">AU258</f>
        <v>0</v>
      </c>
      <c r="AV207" s="2">
        <f t="shared" si="102"/>
        <v>22706.48</v>
      </c>
      <c r="AW207" s="2">
        <f t="shared" si="102"/>
        <v>20231.78</v>
      </c>
      <c r="AX207" s="2">
        <f t="shared" si="102"/>
        <v>0</v>
      </c>
      <c r="AY207" s="2">
        <f t="shared" si="102"/>
        <v>20231.78</v>
      </c>
      <c r="AZ207" s="2">
        <f t="shared" si="102"/>
        <v>2474.6999999999998</v>
      </c>
      <c r="BA207" s="2">
        <f t="shared" si="102"/>
        <v>0</v>
      </c>
      <c r="BB207" s="2">
        <f t="shared" si="102"/>
        <v>0</v>
      </c>
      <c r="BC207" s="2">
        <f t="shared" si="102"/>
        <v>0</v>
      </c>
      <c r="BD207" s="2">
        <f t="shared" si="102"/>
        <v>0</v>
      </c>
      <c r="BE207" s="2">
        <f t="shared" si="102"/>
        <v>0</v>
      </c>
      <c r="BF207" s="2">
        <f t="shared" si="102"/>
        <v>0</v>
      </c>
      <c r="BG207" s="2">
        <f t="shared" si="102"/>
        <v>0</v>
      </c>
      <c r="BH207" s="2">
        <f t="shared" si="102"/>
        <v>0</v>
      </c>
      <c r="BI207" s="2">
        <f t="shared" si="102"/>
        <v>0</v>
      </c>
      <c r="BJ207" s="2">
        <f t="shared" si="102"/>
        <v>0</v>
      </c>
      <c r="BK207" s="2">
        <f t="shared" si="102"/>
        <v>0</v>
      </c>
      <c r="BL207" s="2">
        <f t="shared" si="102"/>
        <v>0</v>
      </c>
      <c r="BM207" s="2">
        <f t="shared" si="102"/>
        <v>0</v>
      </c>
      <c r="BN207" s="2">
        <f t="shared" si="102"/>
        <v>0</v>
      </c>
      <c r="BO207" s="2">
        <f t="shared" si="102"/>
        <v>0</v>
      </c>
      <c r="BP207" s="2">
        <f t="shared" si="102"/>
        <v>0</v>
      </c>
      <c r="BQ207" s="2">
        <f t="shared" si="102"/>
        <v>0</v>
      </c>
      <c r="BR207" s="2">
        <f t="shared" si="102"/>
        <v>0</v>
      </c>
      <c r="BS207" s="2">
        <f t="shared" si="102"/>
        <v>0</v>
      </c>
      <c r="BT207" s="2">
        <f t="shared" si="102"/>
        <v>0</v>
      </c>
      <c r="BU207" s="2">
        <f t="shared" si="102"/>
        <v>0</v>
      </c>
      <c r="BV207" s="2">
        <f t="shared" si="102"/>
        <v>0</v>
      </c>
      <c r="BW207" s="2">
        <f t="shared" si="102"/>
        <v>0</v>
      </c>
      <c r="BX207" s="2">
        <f t="shared" si="102"/>
        <v>0</v>
      </c>
      <c r="BY207" s="2">
        <f t="shared" si="102"/>
        <v>2474.6999999999998</v>
      </c>
      <c r="BZ207" s="2">
        <f t="shared" si="102"/>
        <v>0</v>
      </c>
      <c r="CA207" s="2">
        <f t="shared" ref="CA207:DF207" si="103">CA258</f>
        <v>76729.66</v>
      </c>
      <c r="CB207" s="2">
        <f t="shared" si="103"/>
        <v>3169.52</v>
      </c>
      <c r="CC207" s="2">
        <f t="shared" si="103"/>
        <v>71085.440000000002</v>
      </c>
      <c r="CD207" s="2">
        <f t="shared" si="103"/>
        <v>0</v>
      </c>
      <c r="CE207" s="2">
        <f t="shared" si="103"/>
        <v>22706.48</v>
      </c>
      <c r="CF207" s="2">
        <f t="shared" si="103"/>
        <v>20231.78</v>
      </c>
      <c r="CG207" s="2">
        <f t="shared" si="103"/>
        <v>0</v>
      </c>
      <c r="CH207" s="2">
        <f t="shared" si="103"/>
        <v>20231.78</v>
      </c>
      <c r="CI207" s="2">
        <f t="shared" si="103"/>
        <v>2474.6999999999998</v>
      </c>
      <c r="CJ207" s="2">
        <f t="shared" si="103"/>
        <v>0</v>
      </c>
      <c r="CK207" s="2">
        <f t="shared" si="103"/>
        <v>0</v>
      </c>
      <c r="CL207" s="2">
        <f t="shared" si="103"/>
        <v>0</v>
      </c>
      <c r="CM207" s="2">
        <f t="shared" si="103"/>
        <v>0</v>
      </c>
      <c r="CN207" s="2">
        <f t="shared" si="103"/>
        <v>0</v>
      </c>
      <c r="CO207" s="2">
        <f t="shared" si="103"/>
        <v>0</v>
      </c>
      <c r="CP207" s="2">
        <f t="shared" si="103"/>
        <v>0</v>
      </c>
      <c r="CQ207" s="2">
        <f t="shared" si="103"/>
        <v>0</v>
      </c>
      <c r="CR207" s="2">
        <f t="shared" si="103"/>
        <v>0</v>
      </c>
      <c r="CS207" s="2">
        <f t="shared" si="103"/>
        <v>0</v>
      </c>
      <c r="CT207" s="2">
        <f t="shared" si="103"/>
        <v>0</v>
      </c>
      <c r="CU207" s="2">
        <f t="shared" si="103"/>
        <v>0</v>
      </c>
      <c r="CV207" s="2">
        <f t="shared" si="103"/>
        <v>0</v>
      </c>
      <c r="CW207" s="2">
        <f t="shared" si="103"/>
        <v>0</v>
      </c>
      <c r="CX207" s="2">
        <f t="shared" si="103"/>
        <v>0</v>
      </c>
      <c r="CY207" s="2">
        <f t="shared" si="103"/>
        <v>0</v>
      </c>
      <c r="CZ207" s="2">
        <f t="shared" si="103"/>
        <v>0</v>
      </c>
      <c r="DA207" s="2">
        <f t="shared" si="103"/>
        <v>0</v>
      </c>
      <c r="DB207" s="2">
        <f t="shared" si="103"/>
        <v>0</v>
      </c>
      <c r="DC207" s="2">
        <f t="shared" si="103"/>
        <v>0</v>
      </c>
      <c r="DD207" s="2">
        <f t="shared" si="103"/>
        <v>0</v>
      </c>
      <c r="DE207" s="2">
        <f t="shared" si="103"/>
        <v>0</v>
      </c>
      <c r="DF207" s="2">
        <f t="shared" si="103"/>
        <v>0</v>
      </c>
      <c r="DG207" s="3">
        <f t="shared" ref="DG207:EL207" si="104">DG258</f>
        <v>0</v>
      </c>
      <c r="DH207" s="3">
        <f t="shared" si="104"/>
        <v>0</v>
      </c>
      <c r="DI207" s="3">
        <f t="shared" si="104"/>
        <v>0</v>
      </c>
      <c r="DJ207" s="3">
        <f t="shared" si="104"/>
        <v>0</v>
      </c>
      <c r="DK207" s="3">
        <f t="shared" si="104"/>
        <v>0</v>
      </c>
      <c r="DL207" s="3">
        <f t="shared" si="104"/>
        <v>0</v>
      </c>
      <c r="DM207" s="3">
        <f t="shared" si="104"/>
        <v>0</v>
      </c>
      <c r="DN207" s="3">
        <f t="shared" si="104"/>
        <v>0</v>
      </c>
      <c r="DO207" s="3">
        <f t="shared" si="104"/>
        <v>0</v>
      </c>
      <c r="DP207" s="3">
        <f t="shared" si="104"/>
        <v>0</v>
      </c>
      <c r="DQ207" s="3">
        <f t="shared" si="104"/>
        <v>0</v>
      </c>
      <c r="DR207" s="3">
        <f t="shared" si="104"/>
        <v>0</v>
      </c>
      <c r="DS207" s="3">
        <f t="shared" si="104"/>
        <v>0</v>
      </c>
      <c r="DT207" s="3">
        <f t="shared" si="104"/>
        <v>0</v>
      </c>
      <c r="DU207" s="3">
        <f t="shared" si="104"/>
        <v>0</v>
      </c>
      <c r="DV207" s="3">
        <f t="shared" si="104"/>
        <v>0</v>
      </c>
      <c r="DW207" s="3">
        <f t="shared" si="104"/>
        <v>0</v>
      </c>
      <c r="DX207" s="3">
        <f t="shared" si="104"/>
        <v>0</v>
      </c>
      <c r="DY207" s="3">
        <f t="shared" si="104"/>
        <v>0</v>
      </c>
      <c r="DZ207" s="3">
        <f t="shared" si="104"/>
        <v>0</v>
      </c>
      <c r="EA207" s="3">
        <f t="shared" si="104"/>
        <v>0</v>
      </c>
      <c r="EB207" s="3">
        <f t="shared" si="104"/>
        <v>0</v>
      </c>
      <c r="EC207" s="3">
        <f t="shared" si="104"/>
        <v>0</v>
      </c>
      <c r="ED207" s="3">
        <f t="shared" si="104"/>
        <v>0</v>
      </c>
      <c r="EE207" s="3">
        <f t="shared" si="104"/>
        <v>0</v>
      </c>
      <c r="EF207" s="3">
        <f t="shared" si="104"/>
        <v>0</v>
      </c>
      <c r="EG207" s="3">
        <f t="shared" si="104"/>
        <v>0</v>
      </c>
      <c r="EH207" s="3">
        <f t="shared" si="104"/>
        <v>0</v>
      </c>
      <c r="EI207" s="3">
        <f t="shared" si="104"/>
        <v>0</v>
      </c>
      <c r="EJ207" s="3">
        <f t="shared" si="104"/>
        <v>0</v>
      </c>
      <c r="EK207" s="3">
        <f t="shared" si="104"/>
        <v>0</v>
      </c>
      <c r="EL207" s="3">
        <f t="shared" si="104"/>
        <v>0</v>
      </c>
      <c r="EM207" s="3">
        <f t="shared" ref="EM207:FR207" si="105">EM258</f>
        <v>0</v>
      </c>
      <c r="EN207" s="3">
        <f t="shared" si="105"/>
        <v>0</v>
      </c>
      <c r="EO207" s="3">
        <f t="shared" si="105"/>
        <v>0</v>
      </c>
      <c r="EP207" s="3">
        <f t="shared" si="105"/>
        <v>0</v>
      </c>
      <c r="EQ207" s="3">
        <f t="shared" si="105"/>
        <v>0</v>
      </c>
      <c r="ER207" s="3">
        <f t="shared" si="105"/>
        <v>0</v>
      </c>
      <c r="ES207" s="3">
        <f t="shared" si="105"/>
        <v>0</v>
      </c>
      <c r="ET207" s="3">
        <f t="shared" si="105"/>
        <v>0</v>
      </c>
      <c r="EU207" s="3">
        <f t="shared" si="105"/>
        <v>0</v>
      </c>
      <c r="EV207" s="3">
        <f t="shared" si="105"/>
        <v>0</v>
      </c>
      <c r="EW207" s="3">
        <f t="shared" si="105"/>
        <v>0</v>
      </c>
      <c r="EX207" s="3">
        <f t="shared" si="105"/>
        <v>0</v>
      </c>
      <c r="EY207" s="3">
        <f t="shared" si="105"/>
        <v>0</v>
      </c>
      <c r="EZ207" s="3">
        <f t="shared" si="105"/>
        <v>0</v>
      </c>
      <c r="FA207" s="3">
        <f t="shared" si="105"/>
        <v>0</v>
      </c>
      <c r="FB207" s="3">
        <f t="shared" si="105"/>
        <v>0</v>
      </c>
      <c r="FC207" s="3">
        <f t="shared" si="105"/>
        <v>0</v>
      </c>
      <c r="FD207" s="3">
        <f t="shared" si="105"/>
        <v>0</v>
      </c>
      <c r="FE207" s="3">
        <f t="shared" si="105"/>
        <v>0</v>
      </c>
      <c r="FF207" s="3">
        <f t="shared" si="105"/>
        <v>0</v>
      </c>
      <c r="FG207" s="3">
        <f t="shared" si="105"/>
        <v>0</v>
      </c>
      <c r="FH207" s="3">
        <f t="shared" si="105"/>
        <v>0</v>
      </c>
      <c r="FI207" s="3">
        <f t="shared" si="105"/>
        <v>0</v>
      </c>
      <c r="FJ207" s="3">
        <f t="shared" si="105"/>
        <v>0</v>
      </c>
      <c r="FK207" s="3">
        <f t="shared" si="105"/>
        <v>0</v>
      </c>
      <c r="FL207" s="3">
        <f t="shared" si="105"/>
        <v>0</v>
      </c>
      <c r="FM207" s="3">
        <f t="shared" si="105"/>
        <v>0</v>
      </c>
      <c r="FN207" s="3">
        <f t="shared" si="105"/>
        <v>0</v>
      </c>
      <c r="FO207" s="3">
        <f t="shared" si="105"/>
        <v>0</v>
      </c>
      <c r="FP207" s="3">
        <f t="shared" si="105"/>
        <v>0</v>
      </c>
      <c r="FQ207" s="3">
        <f t="shared" si="105"/>
        <v>0</v>
      </c>
      <c r="FR207" s="3">
        <f t="shared" si="105"/>
        <v>0</v>
      </c>
      <c r="FS207" s="3">
        <f t="shared" ref="FS207:GX207" si="106">FS258</f>
        <v>0</v>
      </c>
      <c r="FT207" s="3">
        <f t="shared" si="106"/>
        <v>0</v>
      </c>
      <c r="FU207" s="3">
        <f t="shared" si="106"/>
        <v>0</v>
      </c>
      <c r="FV207" s="3">
        <f t="shared" si="106"/>
        <v>0</v>
      </c>
      <c r="FW207" s="3">
        <f t="shared" si="106"/>
        <v>0</v>
      </c>
      <c r="FX207" s="3">
        <f t="shared" si="106"/>
        <v>0</v>
      </c>
      <c r="FY207" s="3">
        <f t="shared" si="106"/>
        <v>0</v>
      </c>
      <c r="FZ207" s="3">
        <f t="shared" si="106"/>
        <v>0</v>
      </c>
      <c r="GA207" s="3">
        <f t="shared" si="106"/>
        <v>0</v>
      </c>
      <c r="GB207" s="3">
        <f t="shared" si="106"/>
        <v>0</v>
      </c>
      <c r="GC207" s="3">
        <f t="shared" si="106"/>
        <v>0</v>
      </c>
      <c r="GD207" s="3">
        <f t="shared" si="106"/>
        <v>0</v>
      </c>
      <c r="GE207" s="3">
        <f t="shared" si="106"/>
        <v>0</v>
      </c>
      <c r="GF207" s="3">
        <f t="shared" si="106"/>
        <v>0</v>
      </c>
      <c r="GG207" s="3">
        <f t="shared" si="106"/>
        <v>0</v>
      </c>
      <c r="GH207" s="3">
        <f t="shared" si="106"/>
        <v>0</v>
      </c>
      <c r="GI207" s="3">
        <f t="shared" si="106"/>
        <v>0</v>
      </c>
      <c r="GJ207" s="3">
        <f t="shared" si="106"/>
        <v>0</v>
      </c>
      <c r="GK207" s="3">
        <f t="shared" si="106"/>
        <v>0</v>
      </c>
      <c r="GL207" s="3">
        <f t="shared" si="106"/>
        <v>0</v>
      </c>
      <c r="GM207" s="3">
        <f t="shared" si="106"/>
        <v>0</v>
      </c>
      <c r="GN207" s="3">
        <f t="shared" si="106"/>
        <v>0</v>
      </c>
      <c r="GO207" s="3">
        <f t="shared" si="106"/>
        <v>0</v>
      </c>
      <c r="GP207" s="3">
        <f t="shared" si="106"/>
        <v>0</v>
      </c>
      <c r="GQ207" s="3">
        <f t="shared" si="106"/>
        <v>0</v>
      </c>
      <c r="GR207" s="3">
        <f t="shared" si="106"/>
        <v>0</v>
      </c>
      <c r="GS207" s="3">
        <f t="shared" si="106"/>
        <v>0</v>
      </c>
      <c r="GT207" s="3">
        <f t="shared" si="106"/>
        <v>0</v>
      </c>
      <c r="GU207" s="3">
        <f t="shared" si="106"/>
        <v>0</v>
      </c>
      <c r="GV207" s="3">
        <f t="shared" si="106"/>
        <v>0</v>
      </c>
      <c r="GW207" s="3">
        <f t="shared" si="106"/>
        <v>0</v>
      </c>
      <c r="GX207" s="3">
        <f t="shared" si="106"/>
        <v>0</v>
      </c>
    </row>
    <row r="209" spans="1:245" x14ac:dyDescent="0.2">
      <c r="A209">
        <v>17</v>
      </c>
      <c r="B209">
        <v>1</v>
      </c>
      <c r="C209">
        <f>ROW(SmtRes!A115)</f>
        <v>115</v>
      </c>
      <c r="D209">
        <f>ROW(EtalonRes!A123)</f>
        <v>123</v>
      </c>
      <c r="E209" t="s">
        <v>308</v>
      </c>
      <c r="F209" t="s">
        <v>309</v>
      </c>
      <c r="G209" t="s">
        <v>310</v>
      </c>
      <c r="H209" t="s">
        <v>281</v>
      </c>
      <c r="I209">
        <v>0.01</v>
      </c>
      <c r="J209">
        <v>0</v>
      </c>
      <c r="K209">
        <v>0.01</v>
      </c>
      <c r="O209">
        <f>ROUND(CP209,2)</f>
        <v>270.16000000000003</v>
      </c>
      <c r="P209">
        <f>SUMIF(SmtRes!AQ109:'SmtRes'!AQ115,"=1",SmtRes!DF109:'SmtRes'!DF115)</f>
        <v>5.3400000000000007</v>
      </c>
      <c r="Q209">
        <f>SUMIF(SmtRes!AQ109:'SmtRes'!AQ115,"=1",SmtRes!DG109:'SmtRes'!DG115)</f>
        <v>0.83000000000000007</v>
      </c>
      <c r="R209">
        <f>SUMIF(SmtRes!AQ109:'SmtRes'!AQ115,"=1",SmtRes!DH109:'SmtRes'!DH115)</f>
        <v>0.58000000000000007</v>
      </c>
      <c r="S209">
        <f>SUMIF(SmtRes!AQ109:'SmtRes'!AQ115,"=1",SmtRes!DI109:'SmtRes'!DI115)</f>
        <v>263.41000000000003</v>
      </c>
      <c r="T209">
        <f t="shared" ref="T209:T256" si="107">ROUND(CU209*I209,2)</f>
        <v>0</v>
      </c>
      <c r="U209">
        <f>SUMIF(SmtRes!AQ109:'SmtRes'!AQ115,"=1",SmtRes!CV109:'SmtRes'!CV115)</f>
        <v>0.35424</v>
      </c>
      <c r="V209">
        <f>SUMIF(SmtRes!AQ109:'SmtRes'!AQ115,"=1",SmtRes!CW109:'SmtRes'!CW115)</f>
        <v>6.7500000000000004E-4</v>
      </c>
      <c r="W209">
        <f t="shared" ref="W209:W256" si="108">ROUND(CX209*I209,2)</f>
        <v>0</v>
      </c>
      <c r="X209">
        <f t="shared" ref="X209:X256" si="109">ROUND(CY209,2)</f>
        <v>256.07</v>
      </c>
      <c r="Y209">
        <f t="shared" ref="Y209:Y256" si="110">ROUND(CZ209,2)</f>
        <v>134.63</v>
      </c>
      <c r="AA209">
        <v>104121951</v>
      </c>
      <c r="AB209">
        <f t="shared" ref="AB209:AB256" si="111">ROUND((AC209+AD209+AF209),6)</f>
        <v>26811.529436000001</v>
      </c>
      <c r="AC209">
        <f>ROUND((SUM(SmtRes!BQ109:'SmtRes'!BQ115)),6)</f>
        <v>386.877431</v>
      </c>
      <c r="AD209">
        <f>ROUND((((SUM(SmtRes!BR109:'SmtRes'!BR115))-(SUM(SmtRes!BS109:'SmtRes'!BS115)))+AE209),6)</f>
        <v>83.365605000000002</v>
      </c>
      <c r="AE209">
        <f>ROUND((SUM(SmtRes!BS109:'SmtRes'!BS115)),6)</f>
        <v>58.776705</v>
      </c>
      <c r="AF209">
        <f>ROUND((SUM(SmtRes!BT109:'SmtRes'!BT115)),6)</f>
        <v>26341.286400000001</v>
      </c>
      <c r="AG209">
        <f t="shared" ref="AG209:AG256" si="112">ROUND((AP209),6)</f>
        <v>0</v>
      </c>
      <c r="AH209">
        <f>(SUM(SmtRes!BU109:'SmtRes'!BU115))</f>
        <v>35.423999999999999</v>
      </c>
      <c r="AI209">
        <f>(SUM(SmtRes!BV109:'SmtRes'!BV115))</f>
        <v>6.7500000000000004E-2</v>
      </c>
      <c r="AJ209">
        <f t="shared" ref="AJ209:AJ256" si="113">(AS209)</f>
        <v>0</v>
      </c>
      <c r="AK209">
        <v>20004.232030499999</v>
      </c>
      <c r="AL209">
        <v>386.8774305</v>
      </c>
      <c r="AM209">
        <v>61.752299999999998</v>
      </c>
      <c r="AN209">
        <v>43.538299999999992</v>
      </c>
      <c r="AO209">
        <v>19512.063999999998</v>
      </c>
      <c r="AP209">
        <v>0</v>
      </c>
      <c r="AQ209">
        <v>26.24</v>
      </c>
      <c r="AR209">
        <v>0.05</v>
      </c>
      <c r="AS209">
        <v>0</v>
      </c>
      <c r="AT209">
        <v>97</v>
      </c>
      <c r="AU209">
        <v>51</v>
      </c>
      <c r="AV209">
        <v>1</v>
      </c>
      <c r="AW209">
        <v>1</v>
      </c>
      <c r="AZ209">
        <v>1</v>
      </c>
      <c r="BA209">
        <v>1</v>
      </c>
      <c r="BB209">
        <v>1</v>
      </c>
      <c r="BC209">
        <v>1</v>
      </c>
      <c r="BD209" t="s">
        <v>3</v>
      </c>
      <c r="BE209" t="s">
        <v>3</v>
      </c>
      <c r="BF209" t="s">
        <v>3</v>
      </c>
      <c r="BG209" t="s">
        <v>3</v>
      </c>
      <c r="BH209">
        <v>0</v>
      </c>
      <c r="BI209">
        <v>2</v>
      </c>
      <c r="BJ209" t="s">
        <v>311</v>
      </c>
      <c r="BM209">
        <v>108001</v>
      </c>
      <c r="BN209">
        <v>0</v>
      </c>
      <c r="BO209" t="s">
        <v>3</v>
      </c>
      <c r="BP209">
        <v>0</v>
      </c>
      <c r="BQ209">
        <v>3</v>
      </c>
      <c r="BR209">
        <v>0</v>
      </c>
      <c r="BS209">
        <v>1</v>
      </c>
      <c r="BT209">
        <v>1</v>
      </c>
      <c r="BU209">
        <v>1</v>
      </c>
      <c r="BV209">
        <v>1</v>
      </c>
      <c r="BW209">
        <v>1</v>
      </c>
      <c r="BX209">
        <v>1</v>
      </c>
      <c r="BY209" t="s">
        <v>3</v>
      </c>
      <c r="BZ209">
        <v>97</v>
      </c>
      <c r="CA209">
        <v>51</v>
      </c>
      <c r="CB209" t="s">
        <v>3</v>
      </c>
      <c r="CE209">
        <v>0</v>
      </c>
      <c r="CF209">
        <v>0</v>
      </c>
      <c r="CG209">
        <v>0</v>
      </c>
      <c r="CM209">
        <v>0</v>
      </c>
      <c r="CN209" t="s">
        <v>813</v>
      </c>
      <c r="CO209">
        <v>0</v>
      </c>
      <c r="CP209">
        <f>(P209+Q209+S209+R209)</f>
        <v>270.16000000000003</v>
      </c>
      <c r="CQ209">
        <f>SUMIF(SmtRes!AQ109:'SmtRes'!AQ115,"=1",SmtRes!AA109:'SmtRes'!AA115)</f>
        <v>11122.92</v>
      </c>
      <c r="CR209">
        <f>SUMIF(SmtRes!AQ109:'SmtRes'!AQ115,"=1",SmtRes!AB109:'SmtRes'!AB115)</f>
        <v>2272.84</v>
      </c>
      <c r="CS209">
        <f>SUMIF(SmtRes!AQ109:'SmtRes'!AQ115,"=1",SmtRes!AC109:'SmtRes'!AC115)</f>
        <v>1691.96</v>
      </c>
      <c r="CT209">
        <f>SUMIF(SmtRes!AQ109:'SmtRes'!AQ115,"=1",SmtRes!AD109:'SmtRes'!AD115)</f>
        <v>743.6</v>
      </c>
      <c r="CU209">
        <f>AG209</f>
        <v>0</v>
      </c>
      <c r="CV209">
        <f>SUMIF(SmtRes!AQ109:'SmtRes'!AQ115,"=1",SmtRes!BU109:'SmtRes'!BU115)</f>
        <v>35.423999999999999</v>
      </c>
      <c r="CW209">
        <f>SUMIF(SmtRes!AQ109:'SmtRes'!AQ115,"=1",SmtRes!BV109:'SmtRes'!BV115)</f>
        <v>6.7500000000000004E-2</v>
      </c>
      <c r="CX209">
        <f>AJ209</f>
        <v>0</v>
      </c>
      <c r="CY209">
        <f>(((S209+R209)*AT209)/100)</f>
        <v>256.07030000000003</v>
      </c>
      <c r="CZ209">
        <f>(((S209+R209)*AU209)/100)</f>
        <v>134.63489999999999</v>
      </c>
      <c r="DB209">
        <v>34</v>
      </c>
      <c r="DC209" t="s">
        <v>3</v>
      </c>
      <c r="DD209" t="s">
        <v>3</v>
      </c>
      <c r="DE209" t="s">
        <v>312</v>
      </c>
      <c r="DF209" t="s">
        <v>312</v>
      </c>
      <c r="DG209" t="s">
        <v>312</v>
      </c>
      <c r="DH209" t="s">
        <v>3</v>
      </c>
      <c r="DI209" t="s">
        <v>312</v>
      </c>
      <c r="DJ209" t="s">
        <v>312</v>
      </c>
      <c r="DK209" t="s">
        <v>3</v>
      </c>
      <c r="DL209" t="s">
        <v>3</v>
      </c>
      <c r="DM209" t="s">
        <v>3</v>
      </c>
      <c r="DN209">
        <v>0</v>
      </c>
      <c r="DO209">
        <v>0</v>
      </c>
      <c r="DP209">
        <v>1</v>
      </c>
      <c r="DQ209">
        <v>1</v>
      </c>
      <c r="DU209">
        <v>1013</v>
      </c>
      <c r="DV209" t="s">
        <v>281</v>
      </c>
      <c r="DW209" t="s">
        <v>281</v>
      </c>
      <c r="DX209">
        <v>1</v>
      </c>
      <c r="DZ209" t="s">
        <v>3</v>
      </c>
      <c r="EA209" t="s">
        <v>3</v>
      </c>
      <c r="EB209" t="s">
        <v>3</v>
      </c>
      <c r="EC209" t="s">
        <v>3</v>
      </c>
      <c r="EE209">
        <v>101026987</v>
      </c>
      <c r="EF209">
        <v>3</v>
      </c>
      <c r="EG209" t="s">
        <v>157</v>
      </c>
      <c r="EH209">
        <v>0</v>
      </c>
      <c r="EI209" t="s">
        <v>3</v>
      </c>
      <c r="EJ209">
        <v>2</v>
      </c>
      <c r="EK209">
        <v>108001</v>
      </c>
      <c r="EL209" t="s">
        <v>304</v>
      </c>
      <c r="EM209" t="s">
        <v>305</v>
      </c>
      <c r="EO209" t="s">
        <v>313</v>
      </c>
      <c r="EQ209">
        <v>0</v>
      </c>
      <c r="ER209">
        <v>0</v>
      </c>
      <c r="ES209">
        <v>0</v>
      </c>
      <c r="ET209">
        <v>0</v>
      </c>
      <c r="EU209">
        <v>0</v>
      </c>
      <c r="EV209">
        <v>0</v>
      </c>
      <c r="EW209">
        <v>26.24</v>
      </c>
      <c r="EX209">
        <v>0.05</v>
      </c>
      <c r="EY209">
        <v>0</v>
      </c>
      <c r="FQ209">
        <v>0</v>
      </c>
      <c r="FR209">
        <v>0</v>
      </c>
      <c r="FS209">
        <v>0</v>
      </c>
      <c r="FX209">
        <v>97</v>
      </c>
      <c r="FY209">
        <v>51</v>
      </c>
      <c r="GA209" t="s">
        <v>3</v>
      </c>
      <c r="GD209">
        <v>1</v>
      </c>
      <c r="GF209">
        <v>-2006102159</v>
      </c>
      <c r="GG209">
        <v>2</v>
      </c>
      <c r="GH209">
        <v>1</v>
      </c>
      <c r="GI209">
        <v>-2</v>
      </c>
      <c r="GJ209">
        <v>0</v>
      </c>
      <c r="GK209">
        <v>0</v>
      </c>
      <c r="GL209">
        <f t="shared" ref="GL209:GL256" si="114">ROUND(IF(AND(BH209=3,BI209=3,FS209&lt;&gt;0),P209,0),2)</f>
        <v>0</v>
      </c>
      <c r="GM209">
        <f t="shared" ref="GM209:GM256" si="115">ROUND(O209+X209+Y209,2)+GX209</f>
        <v>660.86</v>
      </c>
      <c r="GN209">
        <f t="shared" ref="GN209:GN256" si="116">IF(OR(BI209=0,BI209=1),GM209-GX209,0)</f>
        <v>0</v>
      </c>
      <c r="GO209">
        <f t="shared" ref="GO209:GO256" si="117">IF(BI209=2,GM209-GX209,0)</f>
        <v>660.86</v>
      </c>
      <c r="GP209">
        <f t="shared" ref="GP209:GP256" si="118">IF(BI209=4,GM209-GX209,0)</f>
        <v>0</v>
      </c>
      <c r="GR209">
        <v>0</v>
      </c>
      <c r="GS209">
        <v>3</v>
      </c>
      <c r="GT209">
        <v>0</v>
      </c>
      <c r="GU209" t="s">
        <v>3</v>
      </c>
      <c r="GV209">
        <f t="shared" ref="GV209:GV256" si="119">ROUND((GT209),6)</f>
        <v>0</v>
      </c>
      <c r="GW209">
        <v>1</v>
      </c>
      <c r="GX209">
        <f t="shared" ref="GX209:GX256" si="120">ROUND(HC209*I209,2)</f>
        <v>0</v>
      </c>
      <c r="HA209">
        <v>0</v>
      </c>
      <c r="HB209">
        <v>0</v>
      </c>
      <c r="HC209">
        <f>GV209*GW209</f>
        <v>0</v>
      </c>
      <c r="HE209" t="s">
        <v>3</v>
      </c>
      <c r="HF209" t="s">
        <v>3</v>
      </c>
      <c r="HM209" t="s">
        <v>3</v>
      </c>
      <c r="HN209" t="s">
        <v>306</v>
      </c>
      <c r="HO209" t="s">
        <v>307</v>
      </c>
      <c r="HP209" t="s">
        <v>304</v>
      </c>
      <c r="HQ209" t="s">
        <v>304</v>
      </c>
      <c r="HS209">
        <v>0</v>
      </c>
      <c r="IK209">
        <v>0</v>
      </c>
    </row>
    <row r="210" spans="1:245" x14ac:dyDescent="0.2">
      <c r="A210">
        <v>18</v>
      </c>
      <c r="B210">
        <v>1</v>
      </c>
      <c r="C210">
        <v>115</v>
      </c>
      <c r="E210" t="s">
        <v>314</v>
      </c>
      <c r="F210" t="s">
        <v>315</v>
      </c>
      <c r="G210" t="s">
        <v>316</v>
      </c>
      <c r="H210" t="s">
        <v>317</v>
      </c>
      <c r="I210">
        <f>J210</f>
        <v>2</v>
      </c>
      <c r="J210">
        <v>2</v>
      </c>
      <c r="K210">
        <v>2</v>
      </c>
      <c r="O210">
        <f>ROUND(P210,2)</f>
        <v>3.9</v>
      </c>
      <c r="P210">
        <f>ROUND(ROUND(ROUND(SUMIF(SmtRes!AQ109:'SmtRes'!AQ115,"=1",SmtRes!CU109:'SmtRes'!CU115),2),2)*I210/100,2)</f>
        <v>3.9</v>
      </c>
      <c r="Q210">
        <f>ROUND(CR210*I210,2)</f>
        <v>0</v>
      </c>
      <c r="R210">
        <f>ROUND(CS210*I210,2)</f>
        <v>0</v>
      </c>
      <c r="S210">
        <f>ROUND(CT210*I210,2)</f>
        <v>0</v>
      </c>
      <c r="T210">
        <f t="shared" si="107"/>
        <v>0</v>
      </c>
      <c r="U210">
        <f>ROUND(CV210*I210,7)</f>
        <v>0</v>
      </c>
      <c r="V210">
        <f>ROUND(CW210*I210,7)</f>
        <v>0</v>
      </c>
      <c r="W210">
        <f t="shared" si="108"/>
        <v>0</v>
      </c>
      <c r="X210">
        <f t="shared" si="109"/>
        <v>0</v>
      </c>
      <c r="Y210">
        <f t="shared" si="110"/>
        <v>0</v>
      </c>
      <c r="AA210">
        <v>104121951</v>
      </c>
      <c r="AB210">
        <f t="shared" si="111"/>
        <v>0</v>
      </c>
      <c r="AC210">
        <f>ROUND((ES210),6)</f>
        <v>0</v>
      </c>
      <c r="AD210">
        <f>ROUND((((ET210)-(EU210))+AE210),6)</f>
        <v>0</v>
      </c>
      <c r="AE210">
        <f t="shared" ref="AE210:AF212" si="121">ROUND((EU210),6)</f>
        <v>0</v>
      </c>
      <c r="AF210">
        <f t="shared" si="121"/>
        <v>0</v>
      </c>
      <c r="AG210">
        <f t="shared" si="112"/>
        <v>0</v>
      </c>
      <c r="AH210">
        <f t="shared" ref="AH210:AI212" si="122">(EW210)</f>
        <v>0</v>
      </c>
      <c r="AI210">
        <f t="shared" si="122"/>
        <v>0</v>
      </c>
      <c r="AJ210">
        <f t="shared" si="113"/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97</v>
      </c>
      <c r="AU210">
        <v>51</v>
      </c>
      <c r="AV210">
        <v>1</v>
      </c>
      <c r="AW210">
        <v>1</v>
      </c>
      <c r="AZ210">
        <v>1</v>
      </c>
      <c r="BA210">
        <v>1</v>
      </c>
      <c r="BB210">
        <v>1</v>
      </c>
      <c r="BC210">
        <v>1</v>
      </c>
      <c r="BD210" t="s">
        <v>3</v>
      </c>
      <c r="BE210" t="s">
        <v>3</v>
      </c>
      <c r="BF210" t="s">
        <v>3</v>
      </c>
      <c r="BG210" t="s">
        <v>3</v>
      </c>
      <c r="BH210">
        <v>3</v>
      </c>
      <c r="BI210">
        <v>2</v>
      </c>
      <c r="BJ210" t="s">
        <v>3</v>
      </c>
      <c r="BM210">
        <v>108001</v>
      </c>
      <c r="BN210">
        <v>0</v>
      </c>
      <c r="BO210" t="s">
        <v>3</v>
      </c>
      <c r="BP210">
        <v>0</v>
      </c>
      <c r="BQ210">
        <v>3</v>
      </c>
      <c r="BR210">
        <v>0</v>
      </c>
      <c r="BS210">
        <v>1</v>
      </c>
      <c r="BT210">
        <v>1</v>
      </c>
      <c r="BU210">
        <v>1</v>
      </c>
      <c r="BV210">
        <v>1</v>
      </c>
      <c r="BW210">
        <v>1</v>
      </c>
      <c r="BX210">
        <v>1</v>
      </c>
      <c r="BY210" t="s">
        <v>3</v>
      </c>
      <c r="BZ210">
        <v>97</v>
      </c>
      <c r="CA210">
        <v>51</v>
      </c>
      <c r="CB210" t="s">
        <v>3</v>
      </c>
      <c r="CE210">
        <v>0</v>
      </c>
      <c r="CF210">
        <v>0</v>
      </c>
      <c r="CG210">
        <v>0</v>
      </c>
      <c r="CM210">
        <v>0</v>
      </c>
      <c r="CN210" t="s">
        <v>3</v>
      </c>
      <c r="CO210">
        <v>0</v>
      </c>
      <c r="CP210">
        <f>0</f>
        <v>0</v>
      </c>
      <c r="CQ210">
        <f>0</f>
        <v>0</v>
      </c>
      <c r="CR210">
        <f>0</f>
        <v>0</v>
      </c>
      <c r="CS210">
        <f>0</f>
        <v>0</v>
      </c>
      <c r="CT210">
        <f>0</f>
        <v>0</v>
      </c>
      <c r="CU210">
        <f>0</f>
        <v>0</v>
      </c>
      <c r="CV210">
        <f>0</f>
        <v>0</v>
      </c>
      <c r="CW210">
        <f>0</f>
        <v>0</v>
      </c>
      <c r="CX210">
        <f>0</f>
        <v>0</v>
      </c>
      <c r="CY210">
        <f>0</f>
        <v>0</v>
      </c>
      <c r="CZ210">
        <f>0</f>
        <v>0</v>
      </c>
      <c r="DC210" t="s">
        <v>3</v>
      </c>
      <c r="DD210" t="s">
        <v>3</v>
      </c>
      <c r="DE210" t="s">
        <v>3</v>
      </c>
      <c r="DF210" t="s">
        <v>3</v>
      </c>
      <c r="DG210" t="s">
        <v>3</v>
      </c>
      <c r="DH210" t="s">
        <v>3</v>
      </c>
      <c r="DI210" t="s">
        <v>3</v>
      </c>
      <c r="DJ210" t="s">
        <v>3</v>
      </c>
      <c r="DK210" t="s">
        <v>3</v>
      </c>
      <c r="DL210" t="s">
        <v>3</v>
      </c>
      <c r="DM210" t="s">
        <v>3</v>
      </c>
      <c r="DN210">
        <v>0</v>
      </c>
      <c r="DO210">
        <v>0</v>
      </c>
      <c r="DP210">
        <v>1</v>
      </c>
      <c r="DQ210">
        <v>1</v>
      </c>
      <c r="DU210">
        <v>1013</v>
      </c>
      <c r="DV210" t="s">
        <v>317</v>
      </c>
      <c r="DW210" t="s">
        <v>317</v>
      </c>
      <c r="DX210">
        <v>1</v>
      </c>
      <c r="DZ210" t="s">
        <v>3</v>
      </c>
      <c r="EA210" t="s">
        <v>3</v>
      </c>
      <c r="EB210" t="s">
        <v>3</v>
      </c>
      <c r="EC210" t="s">
        <v>3</v>
      </c>
      <c r="EE210">
        <v>101026987</v>
      </c>
      <c r="EF210">
        <v>3</v>
      </c>
      <c r="EG210" t="s">
        <v>157</v>
      </c>
      <c r="EH210">
        <v>0</v>
      </c>
      <c r="EI210" t="s">
        <v>3</v>
      </c>
      <c r="EJ210">
        <v>2</v>
      </c>
      <c r="EK210">
        <v>108001</v>
      </c>
      <c r="EL210" t="s">
        <v>304</v>
      </c>
      <c r="EM210" t="s">
        <v>305</v>
      </c>
      <c r="EO210" t="s">
        <v>3</v>
      </c>
      <c r="EQ210">
        <v>0</v>
      </c>
      <c r="ER210">
        <v>0</v>
      </c>
      <c r="ES210">
        <v>0</v>
      </c>
      <c r="ET210">
        <v>0</v>
      </c>
      <c r="EU210">
        <v>0</v>
      </c>
      <c r="EV210">
        <v>0</v>
      </c>
      <c r="EW210">
        <v>0</v>
      </c>
      <c r="EX210">
        <v>0</v>
      </c>
      <c r="FQ210">
        <v>0</v>
      </c>
      <c r="FR210">
        <v>0</v>
      </c>
      <c r="FS210">
        <v>0</v>
      </c>
      <c r="FX210">
        <v>97</v>
      </c>
      <c r="FY210">
        <v>51</v>
      </c>
      <c r="GA210" t="s">
        <v>3</v>
      </c>
      <c r="GD210">
        <v>1</v>
      </c>
      <c r="GF210">
        <v>274903907</v>
      </c>
      <c r="GG210">
        <v>2</v>
      </c>
      <c r="GH210">
        <v>1</v>
      </c>
      <c r="GI210">
        <v>-2</v>
      </c>
      <c r="GJ210">
        <v>0</v>
      </c>
      <c r="GK210">
        <v>0</v>
      </c>
      <c r="GL210">
        <f t="shared" si="114"/>
        <v>0</v>
      </c>
      <c r="GM210">
        <f t="shared" si="115"/>
        <v>3.9</v>
      </c>
      <c r="GN210">
        <f t="shared" si="116"/>
        <v>0</v>
      </c>
      <c r="GO210">
        <f t="shared" si="117"/>
        <v>3.9</v>
      </c>
      <c r="GP210">
        <f t="shared" si="118"/>
        <v>0</v>
      </c>
      <c r="GR210">
        <v>0</v>
      </c>
      <c r="GS210">
        <v>3</v>
      </c>
      <c r="GT210">
        <v>0</v>
      </c>
      <c r="GU210" t="s">
        <v>3</v>
      </c>
      <c r="GV210">
        <f t="shared" si="119"/>
        <v>0</v>
      </c>
      <c r="GW210">
        <v>1</v>
      </c>
      <c r="GX210">
        <f t="shared" si="120"/>
        <v>0</v>
      </c>
      <c r="HA210">
        <v>0</v>
      </c>
      <c r="HB210">
        <v>0</v>
      </c>
      <c r="HC210">
        <f>0</f>
        <v>0</v>
      </c>
      <c r="HE210" t="s">
        <v>3</v>
      </c>
      <c r="HF210" t="s">
        <v>3</v>
      </c>
      <c r="HM210" t="s">
        <v>3</v>
      </c>
      <c r="HN210" t="s">
        <v>306</v>
      </c>
      <c r="HO210" t="s">
        <v>307</v>
      </c>
      <c r="HP210" t="s">
        <v>304</v>
      </c>
      <c r="HQ210" t="s">
        <v>304</v>
      </c>
      <c r="HS210">
        <v>0</v>
      </c>
      <c r="IK210">
        <v>0</v>
      </c>
    </row>
    <row r="211" spans="1:245" x14ac:dyDescent="0.2">
      <c r="A211">
        <v>17</v>
      </c>
      <c r="B211">
        <v>1</v>
      </c>
      <c r="E211" t="s">
        <v>318</v>
      </c>
      <c r="F211" t="s">
        <v>319</v>
      </c>
      <c r="G211" t="s">
        <v>320</v>
      </c>
      <c r="H211" t="s">
        <v>203</v>
      </c>
      <c r="I211">
        <v>1</v>
      </c>
      <c r="J211">
        <v>0</v>
      </c>
      <c r="K211">
        <v>1</v>
      </c>
      <c r="O211">
        <f>ROUND(CP211,2)</f>
        <v>80.510000000000005</v>
      </c>
      <c r="P211">
        <f>ROUND(CQ211*I211,2)</f>
        <v>80.510000000000005</v>
      </c>
      <c r="Q211">
        <f>ROUND(CR211*I211,2)</f>
        <v>0</v>
      </c>
      <c r="R211">
        <f>ROUND(CS211*I211,2)</f>
        <v>0</v>
      </c>
      <c r="S211">
        <f>ROUND(CT211*I211,2)</f>
        <v>0</v>
      </c>
      <c r="T211">
        <f t="shared" si="107"/>
        <v>0</v>
      </c>
      <c r="U211">
        <f>ROUND(CV211*I211,7)</f>
        <v>0</v>
      </c>
      <c r="V211">
        <f>ROUND(CW211*I211,7)</f>
        <v>0</v>
      </c>
      <c r="W211">
        <f t="shared" si="108"/>
        <v>0</v>
      </c>
      <c r="X211">
        <f t="shared" si="109"/>
        <v>0</v>
      </c>
      <c r="Y211">
        <f t="shared" si="110"/>
        <v>0</v>
      </c>
      <c r="AA211">
        <v>104121951</v>
      </c>
      <c r="AB211">
        <f t="shared" si="111"/>
        <v>54.77</v>
      </c>
      <c r="AC211">
        <f>ROUND((ES211),6)</f>
        <v>54.77</v>
      </c>
      <c r="AD211">
        <f>ROUND((((ET211)-(EU211))+AE211),6)</f>
        <v>0</v>
      </c>
      <c r="AE211">
        <f t="shared" si="121"/>
        <v>0</v>
      </c>
      <c r="AF211">
        <f t="shared" si="121"/>
        <v>0</v>
      </c>
      <c r="AG211">
        <f t="shared" si="112"/>
        <v>0</v>
      </c>
      <c r="AH211">
        <f t="shared" si="122"/>
        <v>0</v>
      </c>
      <c r="AI211">
        <f t="shared" si="122"/>
        <v>0</v>
      </c>
      <c r="AJ211">
        <f t="shared" si="113"/>
        <v>0</v>
      </c>
      <c r="AK211">
        <v>54.77</v>
      </c>
      <c r="AL211">
        <v>54.77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1</v>
      </c>
      <c r="AW211">
        <v>1</v>
      </c>
      <c r="AZ211">
        <v>1</v>
      </c>
      <c r="BA211">
        <v>1</v>
      </c>
      <c r="BB211">
        <v>1</v>
      </c>
      <c r="BC211">
        <v>1.47</v>
      </c>
      <c r="BD211" t="s">
        <v>3</v>
      </c>
      <c r="BE211" t="s">
        <v>3</v>
      </c>
      <c r="BF211" t="s">
        <v>3</v>
      </c>
      <c r="BG211" t="s">
        <v>3</v>
      </c>
      <c r="BH211">
        <v>3</v>
      </c>
      <c r="BI211">
        <v>2</v>
      </c>
      <c r="BJ211" t="s">
        <v>321</v>
      </c>
      <c r="BM211">
        <v>500002</v>
      </c>
      <c r="BN211">
        <v>0</v>
      </c>
      <c r="BO211" t="s">
        <v>319</v>
      </c>
      <c r="BP211">
        <v>1</v>
      </c>
      <c r="BQ211">
        <v>12</v>
      </c>
      <c r="BR211">
        <v>0</v>
      </c>
      <c r="BS211">
        <v>1</v>
      </c>
      <c r="BT211">
        <v>1</v>
      </c>
      <c r="BU211">
        <v>1</v>
      </c>
      <c r="BV211">
        <v>1</v>
      </c>
      <c r="BW211">
        <v>1</v>
      </c>
      <c r="BX211">
        <v>1</v>
      </c>
      <c r="BY211" t="s">
        <v>3</v>
      </c>
      <c r="BZ211">
        <v>0</v>
      </c>
      <c r="CA211">
        <v>0</v>
      </c>
      <c r="CB211" t="s">
        <v>3</v>
      </c>
      <c r="CE211">
        <v>0</v>
      </c>
      <c r="CF211">
        <v>0</v>
      </c>
      <c r="CG211">
        <v>0</v>
      </c>
      <c r="CM211">
        <v>0</v>
      </c>
      <c r="CN211" t="s">
        <v>3</v>
      </c>
      <c r="CO211">
        <v>0</v>
      </c>
      <c r="CP211">
        <f>(P211+Q211+S211+R211)</f>
        <v>80.510000000000005</v>
      </c>
      <c r="CQ211">
        <f>ROUND(AL211*BC211,2)</f>
        <v>80.510000000000005</v>
      </c>
      <c r="CR211">
        <f>ROUND(AM211*BB211,2)</f>
        <v>0</v>
      </c>
      <c r="CS211">
        <f>ROUND(AN211*BS211,2)</f>
        <v>0</v>
      </c>
      <c r="CT211">
        <f>ROUND(AO211*BA211,2)</f>
        <v>0</v>
      </c>
      <c r="CU211">
        <f t="shared" ref="CU211:CX212" si="123">AG211</f>
        <v>0</v>
      </c>
      <c r="CV211">
        <f t="shared" si="123"/>
        <v>0</v>
      </c>
      <c r="CW211">
        <f t="shared" si="123"/>
        <v>0</v>
      </c>
      <c r="CX211">
        <f t="shared" si="123"/>
        <v>0</v>
      </c>
      <c r="CY211">
        <f>0</f>
        <v>0</v>
      </c>
      <c r="CZ211">
        <f>0</f>
        <v>0</v>
      </c>
      <c r="DC211" t="s">
        <v>3</v>
      </c>
      <c r="DD211" t="s">
        <v>3</v>
      </c>
      <c r="DE211" t="s">
        <v>3</v>
      </c>
      <c r="DF211" t="s">
        <v>3</v>
      </c>
      <c r="DG211" t="s">
        <v>3</v>
      </c>
      <c r="DH211" t="s">
        <v>3</v>
      </c>
      <c r="DI211" t="s">
        <v>3</v>
      </c>
      <c r="DJ211" t="s">
        <v>3</v>
      </c>
      <c r="DK211" t="s">
        <v>3</v>
      </c>
      <c r="DL211" t="s">
        <v>3</v>
      </c>
      <c r="DM211" t="s">
        <v>3</v>
      </c>
      <c r="DN211">
        <v>0</v>
      </c>
      <c r="DO211">
        <v>0</v>
      </c>
      <c r="DP211">
        <v>1</v>
      </c>
      <c r="DQ211">
        <v>1</v>
      </c>
      <c r="DU211">
        <v>1013</v>
      </c>
      <c r="DV211" t="s">
        <v>203</v>
      </c>
      <c r="DW211" t="s">
        <v>203</v>
      </c>
      <c r="DX211">
        <v>1</v>
      </c>
      <c r="DZ211" t="s">
        <v>3</v>
      </c>
      <c r="EA211" t="s">
        <v>3</v>
      </c>
      <c r="EB211" t="s">
        <v>3</v>
      </c>
      <c r="EC211" t="s">
        <v>3</v>
      </c>
      <c r="EE211">
        <v>101027044</v>
      </c>
      <c r="EF211">
        <v>12</v>
      </c>
      <c r="EG211" t="s">
        <v>322</v>
      </c>
      <c r="EH211">
        <v>0</v>
      </c>
      <c r="EI211" t="s">
        <v>3</v>
      </c>
      <c r="EJ211">
        <v>2</v>
      </c>
      <c r="EK211">
        <v>500002</v>
      </c>
      <c r="EL211" t="s">
        <v>323</v>
      </c>
      <c r="EM211" t="s">
        <v>324</v>
      </c>
      <c r="EO211" t="s">
        <v>3</v>
      </c>
      <c r="EQ211">
        <v>0</v>
      </c>
      <c r="ER211">
        <v>54.77</v>
      </c>
      <c r="ES211">
        <v>54.77</v>
      </c>
      <c r="ET211">
        <v>0</v>
      </c>
      <c r="EU211">
        <v>0</v>
      </c>
      <c r="EV211">
        <v>0</v>
      </c>
      <c r="EW211">
        <v>0</v>
      </c>
      <c r="EX211">
        <v>0</v>
      </c>
      <c r="EY211">
        <v>0</v>
      </c>
      <c r="FQ211">
        <v>0</v>
      </c>
      <c r="FR211">
        <v>0</v>
      </c>
      <c r="FS211">
        <v>0</v>
      </c>
      <c r="FX211">
        <v>0</v>
      </c>
      <c r="FY211">
        <v>0</v>
      </c>
      <c r="GA211" t="s">
        <v>3</v>
      </c>
      <c r="GD211">
        <v>1</v>
      </c>
      <c r="GF211">
        <v>-708709904</v>
      </c>
      <c r="GG211">
        <v>2</v>
      </c>
      <c r="GH211">
        <v>1</v>
      </c>
      <c r="GI211">
        <v>2</v>
      </c>
      <c r="GJ211">
        <v>0</v>
      </c>
      <c r="GK211">
        <v>0</v>
      </c>
      <c r="GL211">
        <f t="shared" si="114"/>
        <v>0</v>
      </c>
      <c r="GM211">
        <f t="shared" si="115"/>
        <v>80.510000000000005</v>
      </c>
      <c r="GN211">
        <f t="shared" si="116"/>
        <v>0</v>
      </c>
      <c r="GO211">
        <f t="shared" si="117"/>
        <v>80.510000000000005</v>
      </c>
      <c r="GP211">
        <f t="shared" si="118"/>
        <v>0</v>
      </c>
      <c r="GR211">
        <v>0</v>
      </c>
      <c r="GS211">
        <v>3</v>
      </c>
      <c r="GT211">
        <v>0</v>
      </c>
      <c r="GU211" t="s">
        <v>3</v>
      </c>
      <c r="GV211">
        <f t="shared" si="119"/>
        <v>0</v>
      </c>
      <c r="GW211">
        <v>1</v>
      </c>
      <c r="GX211">
        <f t="shared" si="120"/>
        <v>0</v>
      </c>
      <c r="HA211">
        <v>0</v>
      </c>
      <c r="HB211">
        <v>0</v>
      </c>
      <c r="HC211">
        <f>GV211*GW211</f>
        <v>0</v>
      </c>
      <c r="HE211" t="s">
        <v>3</v>
      </c>
      <c r="HF211" t="s">
        <v>3</v>
      </c>
      <c r="HM211" t="s">
        <v>3</v>
      </c>
      <c r="HN211" t="s">
        <v>3</v>
      </c>
      <c r="HO211" t="s">
        <v>3</v>
      </c>
      <c r="HP211" t="s">
        <v>3</v>
      </c>
      <c r="HQ211" t="s">
        <v>3</v>
      </c>
      <c r="HS211">
        <v>0</v>
      </c>
      <c r="IK211">
        <v>0</v>
      </c>
    </row>
    <row r="212" spans="1:245" x14ac:dyDescent="0.2">
      <c r="A212">
        <v>17</v>
      </c>
      <c r="B212">
        <v>1</v>
      </c>
      <c r="E212" t="s">
        <v>325</v>
      </c>
      <c r="F212" t="s">
        <v>326</v>
      </c>
      <c r="G212" t="s">
        <v>327</v>
      </c>
      <c r="H212" t="s">
        <v>328</v>
      </c>
      <c r="I212">
        <v>1E-3</v>
      </c>
      <c r="J212">
        <v>0</v>
      </c>
      <c r="K212">
        <v>1E-3</v>
      </c>
      <c r="O212">
        <f>ROUND(CP212,2)</f>
        <v>7.08</v>
      </c>
      <c r="P212">
        <f>ROUND(CQ212*I212,2)</f>
        <v>7.08</v>
      </c>
      <c r="Q212">
        <f>ROUND(CR212*I212,2)</f>
        <v>0</v>
      </c>
      <c r="R212">
        <f>ROUND(CS212*I212,2)</f>
        <v>0</v>
      </c>
      <c r="S212">
        <f>ROUND(CT212*I212,2)</f>
        <v>0</v>
      </c>
      <c r="T212">
        <f t="shared" si="107"/>
        <v>0</v>
      </c>
      <c r="U212">
        <f>ROUND(CV212*I212,7)</f>
        <v>0</v>
      </c>
      <c r="V212">
        <f>ROUND(CW212*I212,7)</f>
        <v>0</v>
      </c>
      <c r="W212">
        <f t="shared" si="108"/>
        <v>0</v>
      </c>
      <c r="X212">
        <f t="shared" si="109"/>
        <v>0</v>
      </c>
      <c r="Y212">
        <f t="shared" si="110"/>
        <v>0</v>
      </c>
      <c r="AA212">
        <v>104121951</v>
      </c>
      <c r="AB212">
        <f t="shared" si="111"/>
        <v>7782.25</v>
      </c>
      <c r="AC212">
        <f>ROUND((ES212),6)</f>
        <v>7782.25</v>
      </c>
      <c r="AD212">
        <f>ROUND((((ET212)-(EU212))+AE212),6)</f>
        <v>0</v>
      </c>
      <c r="AE212">
        <f t="shared" si="121"/>
        <v>0</v>
      </c>
      <c r="AF212">
        <f t="shared" si="121"/>
        <v>0</v>
      </c>
      <c r="AG212">
        <f t="shared" si="112"/>
        <v>0</v>
      </c>
      <c r="AH212">
        <f t="shared" si="122"/>
        <v>0</v>
      </c>
      <c r="AI212">
        <f t="shared" si="122"/>
        <v>0</v>
      </c>
      <c r="AJ212">
        <f t="shared" si="113"/>
        <v>0</v>
      </c>
      <c r="AK212">
        <v>7782.25</v>
      </c>
      <c r="AL212">
        <v>7782.25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1</v>
      </c>
      <c r="AW212">
        <v>1</v>
      </c>
      <c r="AZ212">
        <v>1</v>
      </c>
      <c r="BA212">
        <v>1</v>
      </c>
      <c r="BB212">
        <v>1</v>
      </c>
      <c r="BC212">
        <v>0.91</v>
      </c>
      <c r="BD212" t="s">
        <v>3</v>
      </c>
      <c r="BE212" t="s">
        <v>3</v>
      </c>
      <c r="BF212" t="s">
        <v>3</v>
      </c>
      <c r="BG212" t="s">
        <v>3</v>
      </c>
      <c r="BH212">
        <v>3</v>
      </c>
      <c r="BI212">
        <v>2</v>
      </c>
      <c r="BJ212" t="s">
        <v>329</v>
      </c>
      <c r="BM212">
        <v>500002</v>
      </c>
      <c r="BN212">
        <v>0</v>
      </c>
      <c r="BO212" t="s">
        <v>326</v>
      </c>
      <c r="BP212">
        <v>1</v>
      </c>
      <c r="BQ212">
        <v>12</v>
      </c>
      <c r="BR212">
        <v>0</v>
      </c>
      <c r="BS212">
        <v>1</v>
      </c>
      <c r="BT212">
        <v>1</v>
      </c>
      <c r="BU212">
        <v>1</v>
      </c>
      <c r="BV212">
        <v>1</v>
      </c>
      <c r="BW212">
        <v>1</v>
      </c>
      <c r="BX212">
        <v>1</v>
      </c>
      <c r="BY212" t="s">
        <v>3</v>
      </c>
      <c r="BZ212">
        <v>0</v>
      </c>
      <c r="CA212">
        <v>0</v>
      </c>
      <c r="CB212" t="s">
        <v>3</v>
      </c>
      <c r="CE212">
        <v>0</v>
      </c>
      <c r="CF212">
        <v>0</v>
      </c>
      <c r="CG212">
        <v>0</v>
      </c>
      <c r="CM212">
        <v>0</v>
      </c>
      <c r="CN212" t="s">
        <v>3</v>
      </c>
      <c r="CO212">
        <v>0</v>
      </c>
      <c r="CP212">
        <f>(P212+Q212+S212+R212)</f>
        <v>7.08</v>
      </c>
      <c r="CQ212">
        <f>ROUND(AL212*BC212,2)</f>
        <v>7081.85</v>
      </c>
      <c r="CR212">
        <f>ROUND(AM212*BB212,2)</f>
        <v>0</v>
      </c>
      <c r="CS212">
        <f>ROUND(AN212*BS212,2)</f>
        <v>0</v>
      </c>
      <c r="CT212">
        <f>ROUND(AO212*BA212,2)</f>
        <v>0</v>
      </c>
      <c r="CU212">
        <f t="shared" si="123"/>
        <v>0</v>
      </c>
      <c r="CV212">
        <f t="shared" si="123"/>
        <v>0</v>
      </c>
      <c r="CW212">
        <f t="shared" si="123"/>
        <v>0</v>
      </c>
      <c r="CX212">
        <f t="shared" si="123"/>
        <v>0</v>
      </c>
      <c r="CY212">
        <f>0</f>
        <v>0</v>
      </c>
      <c r="CZ212">
        <f>0</f>
        <v>0</v>
      </c>
      <c r="DC212" t="s">
        <v>3</v>
      </c>
      <c r="DD212" t="s">
        <v>3</v>
      </c>
      <c r="DE212" t="s">
        <v>3</v>
      </c>
      <c r="DF212" t="s">
        <v>3</v>
      </c>
      <c r="DG212" t="s">
        <v>3</v>
      </c>
      <c r="DH212" t="s">
        <v>3</v>
      </c>
      <c r="DI212" t="s">
        <v>3</v>
      </c>
      <c r="DJ212" t="s">
        <v>3</v>
      </c>
      <c r="DK212" t="s">
        <v>3</v>
      </c>
      <c r="DL212" t="s">
        <v>3</v>
      </c>
      <c r="DM212" t="s">
        <v>3</v>
      </c>
      <c r="DN212">
        <v>0</v>
      </c>
      <c r="DO212">
        <v>0</v>
      </c>
      <c r="DP212">
        <v>1</v>
      </c>
      <c r="DQ212">
        <v>1</v>
      </c>
      <c r="DU212">
        <v>1013</v>
      </c>
      <c r="DV212" t="s">
        <v>328</v>
      </c>
      <c r="DW212" t="s">
        <v>328</v>
      </c>
      <c r="DX212">
        <v>1</v>
      </c>
      <c r="DZ212" t="s">
        <v>3</v>
      </c>
      <c r="EA212" t="s">
        <v>3</v>
      </c>
      <c r="EB212" t="s">
        <v>3</v>
      </c>
      <c r="EC212" t="s">
        <v>3</v>
      </c>
      <c r="EE212">
        <v>101027044</v>
      </c>
      <c r="EF212">
        <v>12</v>
      </c>
      <c r="EG212" t="s">
        <v>322</v>
      </c>
      <c r="EH212">
        <v>0</v>
      </c>
      <c r="EI212" t="s">
        <v>3</v>
      </c>
      <c r="EJ212">
        <v>2</v>
      </c>
      <c r="EK212">
        <v>500002</v>
      </c>
      <c r="EL212" t="s">
        <v>323</v>
      </c>
      <c r="EM212" t="s">
        <v>324</v>
      </c>
      <c r="EO212" t="s">
        <v>3</v>
      </c>
      <c r="EQ212">
        <v>0</v>
      </c>
      <c r="ER212">
        <v>7782.25</v>
      </c>
      <c r="ES212">
        <v>7782.25</v>
      </c>
      <c r="ET212">
        <v>0</v>
      </c>
      <c r="EU212">
        <v>0</v>
      </c>
      <c r="EV212">
        <v>0</v>
      </c>
      <c r="EW212">
        <v>0</v>
      </c>
      <c r="EX212">
        <v>0</v>
      </c>
      <c r="EY212">
        <v>0</v>
      </c>
      <c r="FQ212">
        <v>0</v>
      </c>
      <c r="FR212">
        <v>0</v>
      </c>
      <c r="FS212">
        <v>0</v>
      </c>
      <c r="FX212">
        <v>0</v>
      </c>
      <c r="FY212">
        <v>0</v>
      </c>
      <c r="GA212" t="s">
        <v>3</v>
      </c>
      <c r="GD212">
        <v>1</v>
      </c>
      <c r="GF212">
        <v>-2087673967</v>
      </c>
      <c r="GG212">
        <v>2</v>
      </c>
      <c r="GH212">
        <v>1</v>
      </c>
      <c r="GI212">
        <v>2</v>
      </c>
      <c r="GJ212">
        <v>0</v>
      </c>
      <c r="GK212">
        <v>0</v>
      </c>
      <c r="GL212">
        <f t="shared" si="114"/>
        <v>0</v>
      </c>
      <c r="GM212">
        <f t="shared" si="115"/>
        <v>7.08</v>
      </c>
      <c r="GN212">
        <f t="shared" si="116"/>
        <v>0</v>
      </c>
      <c r="GO212">
        <f t="shared" si="117"/>
        <v>7.08</v>
      </c>
      <c r="GP212">
        <f t="shared" si="118"/>
        <v>0</v>
      </c>
      <c r="GR212">
        <v>0</v>
      </c>
      <c r="GS212">
        <v>3</v>
      </c>
      <c r="GT212">
        <v>0</v>
      </c>
      <c r="GU212" t="s">
        <v>3</v>
      </c>
      <c r="GV212">
        <f t="shared" si="119"/>
        <v>0</v>
      </c>
      <c r="GW212">
        <v>1</v>
      </c>
      <c r="GX212">
        <f t="shared" si="120"/>
        <v>0</v>
      </c>
      <c r="HA212">
        <v>0</v>
      </c>
      <c r="HB212">
        <v>0</v>
      </c>
      <c r="HC212">
        <f>GV212*GW212</f>
        <v>0</v>
      </c>
      <c r="HE212" t="s">
        <v>3</v>
      </c>
      <c r="HF212" t="s">
        <v>3</v>
      </c>
      <c r="HM212" t="s">
        <v>3</v>
      </c>
      <c r="HN212" t="s">
        <v>3</v>
      </c>
      <c r="HO212" t="s">
        <v>3</v>
      </c>
      <c r="HP212" t="s">
        <v>3</v>
      </c>
      <c r="HQ212" t="s">
        <v>3</v>
      </c>
      <c r="HS212">
        <v>0</v>
      </c>
      <c r="IK212">
        <v>0</v>
      </c>
    </row>
    <row r="213" spans="1:245" x14ac:dyDescent="0.2">
      <c r="A213">
        <v>17</v>
      </c>
      <c r="B213">
        <v>1</v>
      </c>
      <c r="C213">
        <f>ROW(SmtRes!A126)</f>
        <v>126</v>
      </c>
      <c r="D213">
        <f>ROW(EtalonRes!A133)</f>
        <v>133</v>
      </c>
      <c r="E213" t="s">
        <v>330</v>
      </c>
      <c r="F213" t="s">
        <v>331</v>
      </c>
      <c r="G213" t="s">
        <v>332</v>
      </c>
      <c r="H213" t="s">
        <v>281</v>
      </c>
      <c r="I213">
        <v>0.03</v>
      </c>
      <c r="J213">
        <v>0</v>
      </c>
      <c r="K213">
        <v>0.03</v>
      </c>
      <c r="O213">
        <f>ROUND(CP213,2)</f>
        <v>1051.04</v>
      </c>
      <c r="P213">
        <f>SUMIF(SmtRes!AQ116:'SmtRes'!AQ126,"=1",SmtRes!DF116:'SmtRes'!DF126)</f>
        <v>5.98</v>
      </c>
      <c r="Q213">
        <f>SUMIF(SmtRes!AQ116:'SmtRes'!AQ126,"=1",SmtRes!DG116:'SmtRes'!DG126)</f>
        <v>2.5</v>
      </c>
      <c r="R213">
        <f>SUMIF(SmtRes!AQ116:'SmtRes'!AQ126,"=1",SmtRes!DH116:'SmtRes'!DH126)</f>
        <v>1.7599999999999998</v>
      </c>
      <c r="S213">
        <f>SUMIF(SmtRes!AQ116:'SmtRes'!AQ126,"=1",SmtRes!DI116:'SmtRes'!DI126)</f>
        <v>1040.8</v>
      </c>
      <c r="T213">
        <f t="shared" si="107"/>
        <v>0</v>
      </c>
      <c r="U213">
        <f>SUMIF(SmtRes!AQ116:'SmtRes'!AQ126,"=1",SmtRes!CV116:'SmtRes'!CV126)</f>
        <v>1.39968</v>
      </c>
      <c r="V213">
        <f>SUMIF(SmtRes!AQ116:'SmtRes'!AQ126,"=1",SmtRes!CW116:'SmtRes'!CW126)</f>
        <v>2.0249999999999999E-3</v>
      </c>
      <c r="W213">
        <f t="shared" si="108"/>
        <v>0</v>
      </c>
      <c r="X213">
        <f t="shared" si="109"/>
        <v>1011.28</v>
      </c>
      <c r="Y213">
        <f t="shared" si="110"/>
        <v>531.71</v>
      </c>
      <c r="AA213">
        <v>104121951</v>
      </c>
      <c r="AB213">
        <f t="shared" si="111"/>
        <v>34951.613256999997</v>
      </c>
      <c r="AC213">
        <f>ROUND((SUM(SmtRes!BQ116:'SmtRes'!BQ126)),6)</f>
        <v>174.84605199999999</v>
      </c>
      <c r="AD213">
        <f>ROUND((((SUM(SmtRes!BR116:'SmtRes'!BR126))-(SUM(SmtRes!BS116:'SmtRes'!BS126)))+AE213),6)</f>
        <v>83.365605000000002</v>
      </c>
      <c r="AE213">
        <f>ROUND((SUM(SmtRes!BS116:'SmtRes'!BS126)),6)</f>
        <v>58.776705</v>
      </c>
      <c r="AF213">
        <f>ROUND((SUM(SmtRes!BT116:'SmtRes'!BT126)),6)</f>
        <v>34693.401599999997</v>
      </c>
      <c r="AG213">
        <f t="shared" si="112"/>
        <v>0</v>
      </c>
      <c r="AH213">
        <f>(SUM(SmtRes!BU116:'SmtRes'!BU126))</f>
        <v>46.656000000000006</v>
      </c>
      <c r="AI213">
        <f>(SUM(SmtRes!BV116:'SmtRes'!BV126))</f>
        <v>6.7500000000000004E-2</v>
      </c>
      <c r="AJ213">
        <f t="shared" si="113"/>
        <v>0</v>
      </c>
      <c r="AK213">
        <v>25978.952652000004</v>
      </c>
      <c r="AL213">
        <v>174.84605199999999</v>
      </c>
      <c r="AM213">
        <v>61.752299999999998</v>
      </c>
      <c r="AN213">
        <v>43.538299999999992</v>
      </c>
      <c r="AO213">
        <v>25698.816000000003</v>
      </c>
      <c r="AP213">
        <v>0</v>
      </c>
      <c r="AQ213">
        <v>34.56</v>
      </c>
      <c r="AR213">
        <v>0.05</v>
      </c>
      <c r="AS213">
        <v>0</v>
      </c>
      <c r="AT213">
        <v>97</v>
      </c>
      <c r="AU213">
        <v>51</v>
      </c>
      <c r="AV213">
        <v>1</v>
      </c>
      <c r="AW213">
        <v>1</v>
      </c>
      <c r="AZ213">
        <v>1</v>
      </c>
      <c r="BA213">
        <v>1</v>
      </c>
      <c r="BB213">
        <v>1</v>
      </c>
      <c r="BC213">
        <v>1</v>
      </c>
      <c r="BD213" t="s">
        <v>3</v>
      </c>
      <c r="BE213" t="s">
        <v>3</v>
      </c>
      <c r="BF213" t="s">
        <v>3</v>
      </c>
      <c r="BG213" t="s">
        <v>3</v>
      </c>
      <c r="BH213">
        <v>0</v>
      </c>
      <c r="BI213">
        <v>2</v>
      </c>
      <c r="BJ213" t="s">
        <v>333</v>
      </c>
      <c r="BM213">
        <v>108001</v>
      </c>
      <c r="BN213">
        <v>0</v>
      </c>
      <c r="BO213" t="s">
        <v>3</v>
      </c>
      <c r="BP213">
        <v>0</v>
      </c>
      <c r="BQ213">
        <v>3</v>
      </c>
      <c r="BR213">
        <v>0</v>
      </c>
      <c r="BS213">
        <v>1</v>
      </c>
      <c r="BT213">
        <v>1</v>
      </c>
      <c r="BU213">
        <v>1</v>
      </c>
      <c r="BV213">
        <v>1</v>
      </c>
      <c r="BW213">
        <v>1</v>
      </c>
      <c r="BX213">
        <v>1</v>
      </c>
      <c r="BY213" t="s">
        <v>3</v>
      </c>
      <c r="BZ213">
        <v>97</v>
      </c>
      <c r="CA213">
        <v>51</v>
      </c>
      <c r="CB213" t="s">
        <v>3</v>
      </c>
      <c r="CE213">
        <v>0</v>
      </c>
      <c r="CF213">
        <v>0</v>
      </c>
      <c r="CG213">
        <v>0</v>
      </c>
      <c r="CM213">
        <v>0</v>
      </c>
      <c r="CN213" t="s">
        <v>813</v>
      </c>
      <c r="CO213">
        <v>0</v>
      </c>
      <c r="CP213">
        <f>(P213+Q213+S213+R213)</f>
        <v>1051.04</v>
      </c>
      <c r="CQ213">
        <f>SUMIF(SmtRes!AQ116:'SmtRes'!AQ126,"=1",SmtRes!AA116:'SmtRes'!AA126)</f>
        <v>404257.08999999997</v>
      </c>
      <c r="CR213">
        <f>SUMIF(SmtRes!AQ116:'SmtRes'!AQ126,"=1",SmtRes!AB116:'SmtRes'!AB126)</f>
        <v>2272.84</v>
      </c>
      <c r="CS213">
        <f>SUMIF(SmtRes!AQ116:'SmtRes'!AQ126,"=1",SmtRes!AC116:'SmtRes'!AC126)</f>
        <v>1691.96</v>
      </c>
      <c r="CT213">
        <f>SUMIF(SmtRes!AQ116:'SmtRes'!AQ126,"=1",SmtRes!AD116:'SmtRes'!AD126)</f>
        <v>743.6</v>
      </c>
      <c r="CU213">
        <f>AG213</f>
        <v>0</v>
      </c>
      <c r="CV213">
        <f>SUMIF(SmtRes!AQ116:'SmtRes'!AQ126,"=1",SmtRes!BU116:'SmtRes'!BU126)</f>
        <v>46.656000000000006</v>
      </c>
      <c r="CW213">
        <f>SUMIF(SmtRes!AQ116:'SmtRes'!AQ126,"=1",SmtRes!BV116:'SmtRes'!BV126)</f>
        <v>6.7500000000000004E-2</v>
      </c>
      <c r="CX213">
        <f>AJ213</f>
        <v>0</v>
      </c>
      <c r="CY213">
        <f>(((S213+R213)*AT213)/100)</f>
        <v>1011.2832</v>
      </c>
      <c r="CZ213">
        <f>(((S213+R213)*AU213)/100)</f>
        <v>531.7056</v>
      </c>
      <c r="DB213">
        <v>35</v>
      </c>
      <c r="DC213" t="s">
        <v>3</v>
      </c>
      <c r="DD213" t="s">
        <v>3</v>
      </c>
      <c r="DE213" t="s">
        <v>312</v>
      </c>
      <c r="DF213" t="s">
        <v>312</v>
      </c>
      <c r="DG213" t="s">
        <v>312</v>
      </c>
      <c r="DH213" t="s">
        <v>3</v>
      </c>
      <c r="DI213" t="s">
        <v>312</v>
      </c>
      <c r="DJ213" t="s">
        <v>312</v>
      </c>
      <c r="DK213" t="s">
        <v>3</v>
      </c>
      <c r="DL213" t="s">
        <v>3</v>
      </c>
      <c r="DM213" t="s">
        <v>3</v>
      </c>
      <c r="DN213">
        <v>0</v>
      </c>
      <c r="DO213">
        <v>0</v>
      </c>
      <c r="DP213">
        <v>1</v>
      </c>
      <c r="DQ213">
        <v>1</v>
      </c>
      <c r="DU213">
        <v>1013</v>
      </c>
      <c r="DV213" t="s">
        <v>281</v>
      </c>
      <c r="DW213" t="s">
        <v>281</v>
      </c>
      <c r="DX213">
        <v>1</v>
      </c>
      <c r="DZ213" t="s">
        <v>3</v>
      </c>
      <c r="EA213" t="s">
        <v>3</v>
      </c>
      <c r="EB213" t="s">
        <v>3</v>
      </c>
      <c r="EC213" t="s">
        <v>3</v>
      </c>
      <c r="EE213">
        <v>101026987</v>
      </c>
      <c r="EF213">
        <v>3</v>
      </c>
      <c r="EG213" t="s">
        <v>157</v>
      </c>
      <c r="EH213">
        <v>0</v>
      </c>
      <c r="EI213" t="s">
        <v>3</v>
      </c>
      <c r="EJ213">
        <v>2</v>
      </c>
      <c r="EK213">
        <v>108001</v>
      </c>
      <c r="EL213" t="s">
        <v>304</v>
      </c>
      <c r="EM213" t="s">
        <v>305</v>
      </c>
      <c r="EO213" t="s">
        <v>313</v>
      </c>
      <c r="EQ213">
        <v>0</v>
      </c>
      <c r="ER213">
        <v>0</v>
      </c>
      <c r="ES213">
        <v>0</v>
      </c>
      <c r="ET213">
        <v>0</v>
      </c>
      <c r="EU213">
        <v>0</v>
      </c>
      <c r="EV213">
        <v>0</v>
      </c>
      <c r="EW213">
        <v>34.56</v>
      </c>
      <c r="EX213">
        <v>0.05</v>
      </c>
      <c r="EY213">
        <v>0</v>
      </c>
      <c r="FQ213">
        <v>0</v>
      </c>
      <c r="FR213">
        <v>0</v>
      </c>
      <c r="FS213">
        <v>0</v>
      </c>
      <c r="FX213">
        <v>97</v>
      </c>
      <c r="FY213">
        <v>51</v>
      </c>
      <c r="GA213" t="s">
        <v>3</v>
      </c>
      <c r="GD213">
        <v>1</v>
      </c>
      <c r="GF213">
        <v>805777944</v>
      </c>
      <c r="GG213">
        <v>2</v>
      </c>
      <c r="GH213">
        <v>1</v>
      </c>
      <c r="GI213">
        <v>-2</v>
      </c>
      <c r="GJ213">
        <v>0</v>
      </c>
      <c r="GK213">
        <v>0</v>
      </c>
      <c r="GL213">
        <f t="shared" si="114"/>
        <v>0</v>
      </c>
      <c r="GM213">
        <f t="shared" si="115"/>
        <v>2594.0300000000002</v>
      </c>
      <c r="GN213">
        <f t="shared" si="116"/>
        <v>0</v>
      </c>
      <c r="GO213">
        <f t="shared" si="117"/>
        <v>2594.0300000000002</v>
      </c>
      <c r="GP213">
        <f t="shared" si="118"/>
        <v>0</v>
      </c>
      <c r="GR213">
        <v>0</v>
      </c>
      <c r="GS213">
        <v>0</v>
      </c>
      <c r="GT213">
        <v>0</v>
      </c>
      <c r="GU213" t="s">
        <v>3</v>
      </c>
      <c r="GV213">
        <f t="shared" si="119"/>
        <v>0</v>
      </c>
      <c r="GW213">
        <v>1</v>
      </c>
      <c r="GX213">
        <f t="shared" si="120"/>
        <v>0</v>
      </c>
      <c r="HA213">
        <v>0</v>
      </c>
      <c r="HB213">
        <v>0</v>
      </c>
      <c r="HC213">
        <f>GV213*GW213</f>
        <v>0</v>
      </c>
      <c r="HE213" t="s">
        <v>3</v>
      </c>
      <c r="HF213" t="s">
        <v>3</v>
      </c>
      <c r="HM213" t="s">
        <v>3</v>
      </c>
      <c r="HN213" t="s">
        <v>306</v>
      </c>
      <c r="HO213" t="s">
        <v>307</v>
      </c>
      <c r="HP213" t="s">
        <v>304</v>
      </c>
      <c r="HQ213" t="s">
        <v>304</v>
      </c>
      <c r="HS213">
        <v>0</v>
      </c>
      <c r="IK213">
        <v>0</v>
      </c>
    </row>
    <row r="214" spans="1:245" x14ac:dyDescent="0.2">
      <c r="A214">
        <v>18</v>
      </c>
      <c r="B214">
        <v>1</v>
      </c>
      <c r="C214">
        <v>125</v>
      </c>
      <c r="E214" t="s">
        <v>334</v>
      </c>
      <c r="F214" t="s">
        <v>335</v>
      </c>
      <c r="G214" t="s">
        <v>336</v>
      </c>
      <c r="H214" t="s">
        <v>281</v>
      </c>
      <c r="I214">
        <f>I213*J214</f>
        <v>0.03</v>
      </c>
      <c r="J214">
        <v>1</v>
      </c>
      <c r="K214">
        <v>1</v>
      </c>
      <c r="O214">
        <f>ROUND(CP214,2)</f>
        <v>88.66</v>
      </c>
      <c r="P214">
        <f>ROUND(CQ214*I214,2)</f>
        <v>88.66</v>
      </c>
      <c r="Q214">
        <f>ROUND(CR214*I214,2)</f>
        <v>0</v>
      </c>
      <c r="R214">
        <f>ROUND(CS214*I214,2)</f>
        <v>0</v>
      </c>
      <c r="S214">
        <f>ROUND(CT214*I214,2)</f>
        <v>0</v>
      </c>
      <c r="T214">
        <f t="shared" si="107"/>
        <v>0</v>
      </c>
      <c r="U214">
        <f>ROUND(CV214*I214,7)</f>
        <v>0</v>
      </c>
      <c r="V214">
        <f>ROUND(CW214*I214,7)</f>
        <v>0</v>
      </c>
      <c r="W214">
        <f t="shared" si="108"/>
        <v>0</v>
      </c>
      <c r="X214">
        <f t="shared" si="109"/>
        <v>0</v>
      </c>
      <c r="Y214">
        <f t="shared" si="110"/>
        <v>0</v>
      </c>
      <c r="AA214">
        <v>104121951</v>
      </c>
      <c r="AB214">
        <f t="shared" si="111"/>
        <v>3247.66</v>
      </c>
      <c r="AC214">
        <f>ROUND((ES214),6)</f>
        <v>3247.66</v>
      </c>
      <c r="AD214">
        <f>ROUND((((ET214)-(EU214))+AE214),6)</f>
        <v>0</v>
      </c>
      <c r="AE214">
        <f>ROUND((EU214),6)</f>
        <v>0</v>
      </c>
      <c r="AF214">
        <f>ROUND((EV214),6)</f>
        <v>0</v>
      </c>
      <c r="AG214">
        <f t="shared" si="112"/>
        <v>0</v>
      </c>
      <c r="AH214">
        <f>(EW214)</f>
        <v>0</v>
      </c>
      <c r="AI214">
        <f>(EX214)</f>
        <v>0</v>
      </c>
      <c r="AJ214">
        <f t="shared" si="113"/>
        <v>0</v>
      </c>
      <c r="AK214">
        <v>3247.66</v>
      </c>
      <c r="AL214">
        <v>3247.66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97</v>
      </c>
      <c r="AU214">
        <v>51</v>
      </c>
      <c r="AV214">
        <v>1</v>
      </c>
      <c r="AW214">
        <v>1</v>
      </c>
      <c r="AZ214">
        <v>1</v>
      </c>
      <c r="BA214">
        <v>1</v>
      </c>
      <c r="BB214">
        <v>1</v>
      </c>
      <c r="BC214">
        <v>0.91</v>
      </c>
      <c r="BD214" t="s">
        <v>3</v>
      </c>
      <c r="BE214" t="s">
        <v>3</v>
      </c>
      <c r="BF214" t="s">
        <v>3</v>
      </c>
      <c r="BG214" t="s">
        <v>3</v>
      </c>
      <c r="BH214">
        <v>3</v>
      </c>
      <c r="BI214">
        <v>2</v>
      </c>
      <c r="BJ214" t="s">
        <v>337</v>
      </c>
      <c r="BM214">
        <v>108001</v>
      </c>
      <c r="BN214">
        <v>0</v>
      </c>
      <c r="BO214" t="s">
        <v>335</v>
      </c>
      <c r="BP214">
        <v>1</v>
      </c>
      <c r="BQ214">
        <v>3</v>
      </c>
      <c r="BR214">
        <v>0</v>
      </c>
      <c r="BS214">
        <v>1</v>
      </c>
      <c r="BT214">
        <v>1</v>
      </c>
      <c r="BU214">
        <v>1</v>
      </c>
      <c r="BV214">
        <v>1</v>
      </c>
      <c r="BW214">
        <v>1</v>
      </c>
      <c r="BX214">
        <v>1</v>
      </c>
      <c r="BY214" t="s">
        <v>3</v>
      </c>
      <c r="BZ214">
        <v>97</v>
      </c>
      <c r="CA214">
        <v>51</v>
      </c>
      <c r="CB214" t="s">
        <v>3</v>
      </c>
      <c r="CE214">
        <v>0</v>
      </c>
      <c r="CF214">
        <v>0</v>
      </c>
      <c r="CG214">
        <v>0</v>
      </c>
      <c r="CM214">
        <v>0</v>
      </c>
      <c r="CN214" t="s">
        <v>3</v>
      </c>
      <c r="CO214">
        <v>0</v>
      </c>
      <c r="CP214">
        <f>(P214+Q214+S214+R214)</f>
        <v>88.66</v>
      </c>
      <c r="CQ214">
        <f>ROUND(AL214*BC214,2)</f>
        <v>2955.37</v>
      </c>
      <c r="CR214">
        <f>ROUND(AM214*BB214,2)</f>
        <v>0</v>
      </c>
      <c r="CS214">
        <f>ROUND(AN214*BS214,2)</f>
        <v>0</v>
      </c>
      <c r="CT214">
        <f>ROUND(AO214*BA214,2)</f>
        <v>0</v>
      </c>
      <c r="CU214">
        <f>AG214</f>
        <v>0</v>
      </c>
      <c r="CV214">
        <f>AH214</f>
        <v>0</v>
      </c>
      <c r="CW214">
        <f>AI214</f>
        <v>0</v>
      </c>
      <c r="CX214">
        <f>AJ214</f>
        <v>0</v>
      </c>
      <c r="CY214">
        <f>(((S214+R214)*AT214)/100)</f>
        <v>0</v>
      </c>
      <c r="CZ214">
        <f>(((S214+R214)*AU214)/100)</f>
        <v>0</v>
      </c>
      <c r="DC214" t="s">
        <v>3</v>
      </c>
      <c r="DD214" t="s">
        <v>3</v>
      </c>
      <c r="DE214" t="s">
        <v>3</v>
      </c>
      <c r="DF214" t="s">
        <v>3</v>
      </c>
      <c r="DG214" t="s">
        <v>3</v>
      </c>
      <c r="DH214" t="s">
        <v>3</v>
      </c>
      <c r="DI214" t="s">
        <v>3</v>
      </c>
      <c r="DJ214" t="s">
        <v>3</v>
      </c>
      <c r="DK214" t="s">
        <v>3</v>
      </c>
      <c r="DL214" t="s">
        <v>3</v>
      </c>
      <c r="DM214" t="s">
        <v>3</v>
      </c>
      <c r="DN214">
        <v>0</v>
      </c>
      <c r="DO214">
        <v>0</v>
      </c>
      <c r="DP214">
        <v>1</v>
      </c>
      <c r="DQ214">
        <v>1</v>
      </c>
      <c r="DU214">
        <v>1013</v>
      </c>
      <c r="DV214" t="s">
        <v>281</v>
      </c>
      <c r="DW214" t="s">
        <v>281</v>
      </c>
      <c r="DX214">
        <v>1</v>
      </c>
      <c r="DZ214" t="s">
        <v>3</v>
      </c>
      <c r="EA214" t="s">
        <v>3</v>
      </c>
      <c r="EB214" t="s">
        <v>3</v>
      </c>
      <c r="EC214" t="s">
        <v>3</v>
      </c>
      <c r="EE214">
        <v>101026987</v>
      </c>
      <c r="EF214">
        <v>3</v>
      </c>
      <c r="EG214" t="s">
        <v>157</v>
      </c>
      <c r="EH214">
        <v>0</v>
      </c>
      <c r="EI214" t="s">
        <v>3</v>
      </c>
      <c r="EJ214">
        <v>2</v>
      </c>
      <c r="EK214">
        <v>108001</v>
      </c>
      <c r="EL214" t="s">
        <v>304</v>
      </c>
      <c r="EM214" t="s">
        <v>305</v>
      </c>
      <c r="EO214" t="s">
        <v>3</v>
      </c>
      <c r="EQ214">
        <v>0</v>
      </c>
      <c r="ER214">
        <v>3247.66</v>
      </c>
      <c r="ES214">
        <v>3247.66</v>
      </c>
      <c r="ET214">
        <v>0</v>
      </c>
      <c r="EU214">
        <v>0</v>
      </c>
      <c r="EV214">
        <v>0</v>
      </c>
      <c r="EW214">
        <v>0</v>
      </c>
      <c r="EX214">
        <v>0</v>
      </c>
      <c r="FQ214">
        <v>0</v>
      </c>
      <c r="FR214">
        <v>0</v>
      </c>
      <c r="FS214">
        <v>0</v>
      </c>
      <c r="FX214">
        <v>97</v>
      </c>
      <c r="FY214">
        <v>51</v>
      </c>
      <c r="GA214" t="s">
        <v>3</v>
      </c>
      <c r="GD214">
        <v>1</v>
      </c>
      <c r="GF214">
        <v>208768903</v>
      </c>
      <c r="GG214">
        <v>2</v>
      </c>
      <c r="GH214">
        <v>1</v>
      </c>
      <c r="GI214">
        <v>2</v>
      </c>
      <c r="GJ214">
        <v>0</v>
      </c>
      <c r="GK214">
        <v>0</v>
      </c>
      <c r="GL214">
        <f t="shared" si="114"/>
        <v>0</v>
      </c>
      <c r="GM214">
        <f t="shared" si="115"/>
        <v>88.66</v>
      </c>
      <c r="GN214">
        <f t="shared" si="116"/>
        <v>0</v>
      </c>
      <c r="GO214">
        <f t="shared" si="117"/>
        <v>88.66</v>
      </c>
      <c r="GP214">
        <f t="shared" si="118"/>
        <v>0</v>
      </c>
      <c r="GR214">
        <v>0</v>
      </c>
      <c r="GS214">
        <v>3</v>
      </c>
      <c r="GT214">
        <v>0</v>
      </c>
      <c r="GU214" t="s">
        <v>3</v>
      </c>
      <c r="GV214">
        <f t="shared" si="119"/>
        <v>0</v>
      </c>
      <c r="GW214">
        <v>1</v>
      </c>
      <c r="GX214">
        <f t="shared" si="120"/>
        <v>0</v>
      </c>
      <c r="HA214">
        <v>0</v>
      </c>
      <c r="HB214">
        <v>0</v>
      </c>
      <c r="HC214">
        <f>GV214*GW214</f>
        <v>0</v>
      </c>
      <c r="HE214" t="s">
        <v>3</v>
      </c>
      <c r="HF214" t="s">
        <v>3</v>
      </c>
      <c r="HM214" t="s">
        <v>3</v>
      </c>
      <c r="HN214" t="s">
        <v>306</v>
      </c>
      <c r="HO214" t="s">
        <v>307</v>
      </c>
      <c r="HP214" t="s">
        <v>304</v>
      </c>
      <c r="HQ214" t="s">
        <v>304</v>
      </c>
      <c r="HS214">
        <v>0</v>
      </c>
      <c r="IK214">
        <v>0</v>
      </c>
    </row>
    <row r="215" spans="1:245" x14ac:dyDescent="0.2">
      <c r="A215">
        <v>18</v>
      </c>
      <c r="B215">
        <v>1</v>
      </c>
      <c r="C215">
        <v>126</v>
      </c>
      <c r="E215" t="s">
        <v>338</v>
      </c>
      <c r="F215" t="s">
        <v>315</v>
      </c>
      <c r="G215" t="s">
        <v>316</v>
      </c>
      <c r="H215" t="s">
        <v>317</v>
      </c>
      <c r="I215">
        <f>J215</f>
        <v>2</v>
      </c>
      <c r="J215">
        <v>2</v>
      </c>
      <c r="K215">
        <v>2</v>
      </c>
      <c r="O215">
        <f>ROUND(P215,2)</f>
        <v>15.42</v>
      </c>
      <c r="P215">
        <f>ROUND(ROUND(ROUND(SUMIF(SmtRes!AQ116:'SmtRes'!AQ126,"=1",SmtRes!CU116:'SmtRes'!CU126),2),2)*I215/100,2)</f>
        <v>15.42</v>
      </c>
      <c r="Q215">
        <f>ROUND(CR215*I215,2)</f>
        <v>0</v>
      </c>
      <c r="R215">
        <f>ROUND(CS215*I215,2)</f>
        <v>0</v>
      </c>
      <c r="S215">
        <f>ROUND(CT215*I215,2)</f>
        <v>0</v>
      </c>
      <c r="T215">
        <f t="shared" si="107"/>
        <v>0</v>
      </c>
      <c r="U215">
        <f>ROUND(CV215*I215,7)</f>
        <v>0</v>
      </c>
      <c r="V215">
        <f>ROUND(CW215*I215,7)</f>
        <v>0</v>
      </c>
      <c r="W215">
        <f t="shared" si="108"/>
        <v>0</v>
      </c>
      <c r="X215">
        <f t="shared" si="109"/>
        <v>0</v>
      </c>
      <c r="Y215">
        <f t="shared" si="110"/>
        <v>0</v>
      </c>
      <c r="AA215">
        <v>104121951</v>
      </c>
      <c r="AB215">
        <f t="shared" si="111"/>
        <v>0</v>
      </c>
      <c r="AC215">
        <f>ROUND((ES215),6)</f>
        <v>0</v>
      </c>
      <c r="AD215">
        <f>ROUND((((ET215)-(EU215))+AE215),6)</f>
        <v>0</v>
      </c>
      <c r="AE215">
        <f>ROUND((EU215),6)</f>
        <v>0</v>
      </c>
      <c r="AF215">
        <f>ROUND((EV215),6)</f>
        <v>0</v>
      </c>
      <c r="AG215">
        <f t="shared" si="112"/>
        <v>0</v>
      </c>
      <c r="AH215">
        <f>(EW215)</f>
        <v>0</v>
      </c>
      <c r="AI215">
        <f>(EX215)</f>
        <v>0</v>
      </c>
      <c r="AJ215">
        <f t="shared" si="113"/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97</v>
      </c>
      <c r="AU215">
        <v>51</v>
      </c>
      <c r="AV215">
        <v>1</v>
      </c>
      <c r="AW215">
        <v>1</v>
      </c>
      <c r="AZ215">
        <v>1</v>
      </c>
      <c r="BA215">
        <v>1</v>
      </c>
      <c r="BB215">
        <v>1</v>
      </c>
      <c r="BC215">
        <v>1</v>
      </c>
      <c r="BD215" t="s">
        <v>3</v>
      </c>
      <c r="BE215" t="s">
        <v>3</v>
      </c>
      <c r="BF215" t="s">
        <v>3</v>
      </c>
      <c r="BG215" t="s">
        <v>3</v>
      </c>
      <c r="BH215">
        <v>3</v>
      </c>
      <c r="BI215">
        <v>2</v>
      </c>
      <c r="BJ215" t="s">
        <v>3</v>
      </c>
      <c r="BM215">
        <v>108001</v>
      </c>
      <c r="BN215">
        <v>0</v>
      </c>
      <c r="BO215" t="s">
        <v>3</v>
      </c>
      <c r="BP215">
        <v>0</v>
      </c>
      <c r="BQ215">
        <v>3</v>
      </c>
      <c r="BR215">
        <v>0</v>
      </c>
      <c r="BS215">
        <v>1</v>
      </c>
      <c r="BT215">
        <v>1</v>
      </c>
      <c r="BU215">
        <v>1</v>
      </c>
      <c r="BV215">
        <v>1</v>
      </c>
      <c r="BW215">
        <v>1</v>
      </c>
      <c r="BX215">
        <v>1</v>
      </c>
      <c r="BY215" t="s">
        <v>3</v>
      </c>
      <c r="BZ215">
        <v>97</v>
      </c>
      <c r="CA215">
        <v>51</v>
      </c>
      <c r="CB215" t="s">
        <v>3</v>
      </c>
      <c r="CE215">
        <v>0</v>
      </c>
      <c r="CF215">
        <v>0</v>
      </c>
      <c r="CG215">
        <v>0</v>
      </c>
      <c r="CM215">
        <v>0</v>
      </c>
      <c r="CN215" t="s">
        <v>3</v>
      </c>
      <c r="CO215">
        <v>0</v>
      </c>
      <c r="CP215">
        <f>0</f>
        <v>0</v>
      </c>
      <c r="CQ215">
        <f>0</f>
        <v>0</v>
      </c>
      <c r="CR215">
        <f>0</f>
        <v>0</v>
      </c>
      <c r="CS215">
        <f>0</f>
        <v>0</v>
      </c>
      <c r="CT215">
        <f>0</f>
        <v>0</v>
      </c>
      <c r="CU215">
        <f>0</f>
        <v>0</v>
      </c>
      <c r="CV215">
        <f>0</f>
        <v>0</v>
      </c>
      <c r="CW215">
        <f>0</f>
        <v>0</v>
      </c>
      <c r="CX215">
        <f>0</f>
        <v>0</v>
      </c>
      <c r="CY215">
        <f>0</f>
        <v>0</v>
      </c>
      <c r="CZ215">
        <f>0</f>
        <v>0</v>
      </c>
      <c r="DC215" t="s">
        <v>3</v>
      </c>
      <c r="DD215" t="s">
        <v>3</v>
      </c>
      <c r="DE215" t="s">
        <v>3</v>
      </c>
      <c r="DF215" t="s">
        <v>3</v>
      </c>
      <c r="DG215" t="s">
        <v>3</v>
      </c>
      <c r="DH215" t="s">
        <v>3</v>
      </c>
      <c r="DI215" t="s">
        <v>3</v>
      </c>
      <c r="DJ215" t="s">
        <v>3</v>
      </c>
      <c r="DK215" t="s">
        <v>3</v>
      </c>
      <c r="DL215" t="s">
        <v>3</v>
      </c>
      <c r="DM215" t="s">
        <v>3</v>
      </c>
      <c r="DN215">
        <v>0</v>
      </c>
      <c r="DO215">
        <v>0</v>
      </c>
      <c r="DP215">
        <v>1</v>
      </c>
      <c r="DQ215">
        <v>1</v>
      </c>
      <c r="DU215">
        <v>1013</v>
      </c>
      <c r="DV215" t="s">
        <v>317</v>
      </c>
      <c r="DW215" t="s">
        <v>317</v>
      </c>
      <c r="DX215">
        <v>1</v>
      </c>
      <c r="DZ215" t="s">
        <v>3</v>
      </c>
      <c r="EA215" t="s">
        <v>3</v>
      </c>
      <c r="EB215" t="s">
        <v>3</v>
      </c>
      <c r="EC215" t="s">
        <v>3</v>
      </c>
      <c r="EE215">
        <v>101026987</v>
      </c>
      <c r="EF215">
        <v>3</v>
      </c>
      <c r="EG215" t="s">
        <v>157</v>
      </c>
      <c r="EH215">
        <v>0</v>
      </c>
      <c r="EI215" t="s">
        <v>3</v>
      </c>
      <c r="EJ215">
        <v>2</v>
      </c>
      <c r="EK215">
        <v>108001</v>
      </c>
      <c r="EL215" t="s">
        <v>304</v>
      </c>
      <c r="EM215" t="s">
        <v>305</v>
      </c>
      <c r="EO215" t="s">
        <v>3</v>
      </c>
      <c r="EQ215">
        <v>0</v>
      </c>
      <c r="ER215">
        <v>0</v>
      </c>
      <c r="ES215">
        <v>0</v>
      </c>
      <c r="ET215">
        <v>0</v>
      </c>
      <c r="EU215">
        <v>0</v>
      </c>
      <c r="EV215">
        <v>0</v>
      </c>
      <c r="EW215">
        <v>0</v>
      </c>
      <c r="EX215">
        <v>0</v>
      </c>
      <c r="FQ215">
        <v>0</v>
      </c>
      <c r="FR215">
        <v>0</v>
      </c>
      <c r="FS215">
        <v>0</v>
      </c>
      <c r="FX215">
        <v>97</v>
      </c>
      <c r="FY215">
        <v>51</v>
      </c>
      <c r="GA215" t="s">
        <v>3</v>
      </c>
      <c r="GD215">
        <v>1</v>
      </c>
      <c r="GF215">
        <v>274903907</v>
      </c>
      <c r="GG215">
        <v>2</v>
      </c>
      <c r="GH215">
        <v>0</v>
      </c>
      <c r="GI215">
        <v>-2</v>
      </c>
      <c r="GJ215">
        <v>0</v>
      </c>
      <c r="GK215">
        <v>0</v>
      </c>
      <c r="GL215">
        <f t="shared" si="114"/>
        <v>0</v>
      </c>
      <c r="GM215">
        <f t="shared" si="115"/>
        <v>15.42</v>
      </c>
      <c r="GN215">
        <f t="shared" si="116"/>
        <v>0</v>
      </c>
      <c r="GO215">
        <f t="shared" si="117"/>
        <v>15.42</v>
      </c>
      <c r="GP215">
        <f t="shared" si="118"/>
        <v>0</v>
      </c>
      <c r="GR215">
        <v>0</v>
      </c>
      <c r="GS215">
        <v>0</v>
      </c>
      <c r="GT215">
        <v>0</v>
      </c>
      <c r="GU215" t="s">
        <v>3</v>
      </c>
      <c r="GV215">
        <f t="shared" si="119"/>
        <v>0</v>
      </c>
      <c r="GW215">
        <v>1</v>
      </c>
      <c r="GX215">
        <f t="shared" si="120"/>
        <v>0</v>
      </c>
      <c r="HA215">
        <v>0</v>
      </c>
      <c r="HB215">
        <v>0</v>
      </c>
      <c r="HC215">
        <f>0</f>
        <v>0</v>
      </c>
      <c r="HE215" t="s">
        <v>3</v>
      </c>
      <c r="HF215" t="s">
        <v>3</v>
      </c>
      <c r="HM215" t="s">
        <v>3</v>
      </c>
      <c r="HN215" t="s">
        <v>306</v>
      </c>
      <c r="HO215" t="s">
        <v>307</v>
      </c>
      <c r="HP215" t="s">
        <v>304</v>
      </c>
      <c r="HQ215" t="s">
        <v>304</v>
      </c>
      <c r="HS215">
        <v>0</v>
      </c>
      <c r="IK215">
        <v>0</v>
      </c>
    </row>
    <row r="216" spans="1:245" x14ac:dyDescent="0.2">
      <c r="A216">
        <v>17</v>
      </c>
      <c r="B216">
        <v>1</v>
      </c>
      <c r="C216">
        <f>ROW(SmtRes!A137)</f>
        <v>137</v>
      </c>
      <c r="D216">
        <f>ROW(EtalonRes!A143)</f>
        <v>143</v>
      </c>
      <c r="E216" t="s">
        <v>339</v>
      </c>
      <c r="F216" t="s">
        <v>331</v>
      </c>
      <c r="G216" t="s">
        <v>332</v>
      </c>
      <c r="H216" t="s">
        <v>281</v>
      </c>
      <c r="I216">
        <v>0.02</v>
      </c>
      <c r="J216">
        <v>0</v>
      </c>
      <c r="K216">
        <v>0.02</v>
      </c>
      <c r="O216">
        <f>ROUND(CP216,2)</f>
        <v>700.71</v>
      </c>
      <c r="P216">
        <f>SUMIF(SmtRes!AQ127:'SmtRes'!AQ137,"=1",SmtRes!DF127:'SmtRes'!DF137)</f>
        <v>3.9899999999999998</v>
      </c>
      <c r="Q216">
        <f>SUMIF(SmtRes!AQ127:'SmtRes'!AQ137,"=1",SmtRes!DG127:'SmtRes'!DG137)</f>
        <v>1.67</v>
      </c>
      <c r="R216">
        <f>SUMIF(SmtRes!AQ127:'SmtRes'!AQ137,"=1",SmtRes!DH127:'SmtRes'!DH137)</f>
        <v>1.1800000000000002</v>
      </c>
      <c r="S216">
        <f>SUMIF(SmtRes!AQ127:'SmtRes'!AQ137,"=1",SmtRes!DI127:'SmtRes'!DI137)</f>
        <v>693.87</v>
      </c>
      <c r="T216">
        <f t="shared" si="107"/>
        <v>0</v>
      </c>
      <c r="U216">
        <f>SUMIF(SmtRes!AQ127:'SmtRes'!AQ137,"=1",SmtRes!CV127:'SmtRes'!CV137)</f>
        <v>0.93311999999999995</v>
      </c>
      <c r="V216">
        <f>SUMIF(SmtRes!AQ127:'SmtRes'!AQ137,"=1",SmtRes!CW127:'SmtRes'!CW137)</f>
        <v>1.3500000000000001E-3</v>
      </c>
      <c r="W216">
        <f t="shared" si="108"/>
        <v>0</v>
      </c>
      <c r="X216">
        <f t="shared" si="109"/>
        <v>674.2</v>
      </c>
      <c r="Y216">
        <f t="shared" si="110"/>
        <v>354.48</v>
      </c>
      <c r="AA216">
        <v>104121951</v>
      </c>
      <c r="AB216">
        <f t="shared" si="111"/>
        <v>34951.613256999997</v>
      </c>
      <c r="AC216">
        <f>ROUND((SUM(SmtRes!BQ127:'SmtRes'!BQ137)),6)</f>
        <v>174.84605199999999</v>
      </c>
      <c r="AD216">
        <f>ROUND((((SUM(SmtRes!BR127:'SmtRes'!BR137))-(SUM(SmtRes!BS127:'SmtRes'!BS137)))+AE216),6)</f>
        <v>83.365605000000002</v>
      </c>
      <c r="AE216">
        <f>ROUND((SUM(SmtRes!BS127:'SmtRes'!BS137)),6)</f>
        <v>58.776705</v>
      </c>
      <c r="AF216">
        <f>ROUND((SUM(SmtRes!BT127:'SmtRes'!BT137)),6)</f>
        <v>34693.401599999997</v>
      </c>
      <c r="AG216">
        <f t="shared" si="112"/>
        <v>0</v>
      </c>
      <c r="AH216">
        <f>(SUM(SmtRes!BU127:'SmtRes'!BU137))</f>
        <v>46.656000000000006</v>
      </c>
      <c r="AI216">
        <f>(SUM(SmtRes!BV127:'SmtRes'!BV137))</f>
        <v>6.7500000000000004E-2</v>
      </c>
      <c r="AJ216">
        <f t="shared" si="113"/>
        <v>0</v>
      </c>
      <c r="AK216">
        <v>25978.952652000004</v>
      </c>
      <c r="AL216">
        <v>174.84605199999999</v>
      </c>
      <c r="AM216">
        <v>61.752299999999998</v>
      </c>
      <c r="AN216">
        <v>43.538299999999992</v>
      </c>
      <c r="AO216">
        <v>25698.816000000003</v>
      </c>
      <c r="AP216">
        <v>0</v>
      </c>
      <c r="AQ216">
        <v>34.56</v>
      </c>
      <c r="AR216">
        <v>0.05</v>
      </c>
      <c r="AS216">
        <v>0</v>
      </c>
      <c r="AT216">
        <v>97</v>
      </c>
      <c r="AU216">
        <v>51</v>
      </c>
      <c r="AV216">
        <v>1</v>
      </c>
      <c r="AW216">
        <v>1</v>
      </c>
      <c r="AZ216">
        <v>1</v>
      </c>
      <c r="BA216">
        <v>1</v>
      </c>
      <c r="BB216">
        <v>1</v>
      </c>
      <c r="BC216">
        <v>1</v>
      </c>
      <c r="BD216" t="s">
        <v>3</v>
      </c>
      <c r="BE216" t="s">
        <v>3</v>
      </c>
      <c r="BF216" t="s">
        <v>3</v>
      </c>
      <c r="BG216" t="s">
        <v>3</v>
      </c>
      <c r="BH216">
        <v>0</v>
      </c>
      <c r="BI216">
        <v>2</v>
      </c>
      <c r="BJ216" t="s">
        <v>333</v>
      </c>
      <c r="BM216">
        <v>108001</v>
      </c>
      <c r="BN216">
        <v>0</v>
      </c>
      <c r="BO216" t="s">
        <v>3</v>
      </c>
      <c r="BP216">
        <v>0</v>
      </c>
      <c r="BQ216">
        <v>3</v>
      </c>
      <c r="BR216">
        <v>0</v>
      </c>
      <c r="BS216">
        <v>1</v>
      </c>
      <c r="BT216">
        <v>1</v>
      </c>
      <c r="BU216">
        <v>1</v>
      </c>
      <c r="BV216">
        <v>1</v>
      </c>
      <c r="BW216">
        <v>1</v>
      </c>
      <c r="BX216">
        <v>1</v>
      </c>
      <c r="BY216" t="s">
        <v>3</v>
      </c>
      <c r="BZ216">
        <v>97</v>
      </c>
      <c r="CA216">
        <v>51</v>
      </c>
      <c r="CB216" t="s">
        <v>3</v>
      </c>
      <c r="CE216">
        <v>0</v>
      </c>
      <c r="CF216">
        <v>0</v>
      </c>
      <c r="CG216">
        <v>0</v>
      </c>
      <c r="CM216">
        <v>0</v>
      </c>
      <c r="CN216" t="s">
        <v>813</v>
      </c>
      <c r="CO216">
        <v>0</v>
      </c>
      <c r="CP216">
        <f>(P216+Q216+S216+R216)</f>
        <v>700.70999999999992</v>
      </c>
      <c r="CQ216">
        <f>SUMIF(SmtRes!AQ127:'SmtRes'!AQ137,"=1",SmtRes!AA127:'SmtRes'!AA137)</f>
        <v>404257.08999999997</v>
      </c>
      <c r="CR216">
        <f>SUMIF(SmtRes!AQ127:'SmtRes'!AQ137,"=1",SmtRes!AB127:'SmtRes'!AB137)</f>
        <v>2272.84</v>
      </c>
      <c r="CS216">
        <f>SUMIF(SmtRes!AQ127:'SmtRes'!AQ137,"=1",SmtRes!AC127:'SmtRes'!AC137)</f>
        <v>1691.96</v>
      </c>
      <c r="CT216">
        <f>SUMIF(SmtRes!AQ127:'SmtRes'!AQ137,"=1",SmtRes!AD127:'SmtRes'!AD137)</f>
        <v>743.6</v>
      </c>
      <c r="CU216">
        <f>AG216</f>
        <v>0</v>
      </c>
      <c r="CV216">
        <f>SUMIF(SmtRes!AQ127:'SmtRes'!AQ137,"=1",SmtRes!BU127:'SmtRes'!BU137)</f>
        <v>46.656000000000006</v>
      </c>
      <c r="CW216">
        <f>SUMIF(SmtRes!AQ127:'SmtRes'!AQ137,"=1",SmtRes!BV127:'SmtRes'!BV137)</f>
        <v>6.7500000000000004E-2</v>
      </c>
      <c r="CX216">
        <f>AJ216</f>
        <v>0</v>
      </c>
      <c r="CY216">
        <f>(((S216+R216)*AT216)/100)</f>
        <v>674.19849999999997</v>
      </c>
      <c r="CZ216">
        <f>(((S216+R216)*AU216)/100)</f>
        <v>354.47549999999995</v>
      </c>
      <c r="DB216">
        <v>36</v>
      </c>
      <c r="DC216" t="s">
        <v>3</v>
      </c>
      <c r="DD216" t="s">
        <v>3</v>
      </c>
      <c r="DE216" t="s">
        <v>312</v>
      </c>
      <c r="DF216" t="s">
        <v>312</v>
      </c>
      <c r="DG216" t="s">
        <v>312</v>
      </c>
      <c r="DH216" t="s">
        <v>3</v>
      </c>
      <c r="DI216" t="s">
        <v>312</v>
      </c>
      <c r="DJ216" t="s">
        <v>312</v>
      </c>
      <c r="DK216" t="s">
        <v>3</v>
      </c>
      <c r="DL216" t="s">
        <v>3</v>
      </c>
      <c r="DM216" t="s">
        <v>3</v>
      </c>
      <c r="DN216">
        <v>0</v>
      </c>
      <c r="DO216">
        <v>0</v>
      </c>
      <c r="DP216">
        <v>1</v>
      </c>
      <c r="DQ216">
        <v>1</v>
      </c>
      <c r="DU216">
        <v>1013</v>
      </c>
      <c r="DV216" t="s">
        <v>281</v>
      </c>
      <c r="DW216" t="s">
        <v>281</v>
      </c>
      <c r="DX216">
        <v>1</v>
      </c>
      <c r="DZ216" t="s">
        <v>3</v>
      </c>
      <c r="EA216" t="s">
        <v>3</v>
      </c>
      <c r="EB216" t="s">
        <v>3</v>
      </c>
      <c r="EC216" t="s">
        <v>3</v>
      </c>
      <c r="EE216">
        <v>101026987</v>
      </c>
      <c r="EF216">
        <v>3</v>
      </c>
      <c r="EG216" t="s">
        <v>157</v>
      </c>
      <c r="EH216">
        <v>0</v>
      </c>
      <c r="EI216" t="s">
        <v>3</v>
      </c>
      <c r="EJ216">
        <v>2</v>
      </c>
      <c r="EK216">
        <v>108001</v>
      </c>
      <c r="EL216" t="s">
        <v>304</v>
      </c>
      <c r="EM216" t="s">
        <v>305</v>
      </c>
      <c r="EO216" t="s">
        <v>313</v>
      </c>
      <c r="EQ216">
        <v>0</v>
      </c>
      <c r="ER216">
        <v>0</v>
      </c>
      <c r="ES216">
        <v>0</v>
      </c>
      <c r="ET216">
        <v>0</v>
      </c>
      <c r="EU216">
        <v>0</v>
      </c>
      <c r="EV216">
        <v>0</v>
      </c>
      <c r="EW216">
        <v>34.56</v>
      </c>
      <c r="EX216">
        <v>0.05</v>
      </c>
      <c r="EY216">
        <v>0</v>
      </c>
      <c r="FQ216">
        <v>0</v>
      </c>
      <c r="FR216">
        <v>0</v>
      </c>
      <c r="FS216">
        <v>0</v>
      </c>
      <c r="FX216">
        <v>97</v>
      </c>
      <c r="FY216">
        <v>51</v>
      </c>
      <c r="GA216" t="s">
        <v>3</v>
      </c>
      <c r="GD216">
        <v>1</v>
      </c>
      <c r="GF216">
        <v>805777944</v>
      </c>
      <c r="GG216">
        <v>2</v>
      </c>
      <c r="GH216">
        <v>1</v>
      </c>
      <c r="GI216">
        <v>-2</v>
      </c>
      <c r="GJ216">
        <v>0</v>
      </c>
      <c r="GK216">
        <v>0</v>
      </c>
      <c r="GL216">
        <f t="shared" si="114"/>
        <v>0</v>
      </c>
      <c r="GM216">
        <f t="shared" si="115"/>
        <v>1729.39</v>
      </c>
      <c r="GN216">
        <f t="shared" si="116"/>
        <v>0</v>
      </c>
      <c r="GO216">
        <f t="shared" si="117"/>
        <v>1729.39</v>
      </c>
      <c r="GP216">
        <f t="shared" si="118"/>
        <v>0</v>
      </c>
      <c r="GR216">
        <v>0</v>
      </c>
      <c r="GS216">
        <v>0</v>
      </c>
      <c r="GT216">
        <v>0</v>
      </c>
      <c r="GU216" t="s">
        <v>3</v>
      </c>
      <c r="GV216">
        <f t="shared" si="119"/>
        <v>0</v>
      </c>
      <c r="GW216">
        <v>1</v>
      </c>
      <c r="GX216">
        <f t="shared" si="120"/>
        <v>0</v>
      </c>
      <c r="HA216">
        <v>0</v>
      </c>
      <c r="HB216">
        <v>0</v>
      </c>
      <c r="HC216">
        <f>GV216*GW216</f>
        <v>0</v>
      </c>
      <c r="HE216" t="s">
        <v>3</v>
      </c>
      <c r="HF216" t="s">
        <v>3</v>
      </c>
      <c r="HM216" t="s">
        <v>3</v>
      </c>
      <c r="HN216" t="s">
        <v>306</v>
      </c>
      <c r="HO216" t="s">
        <v>307</v>
      </c>
      <c r="HP216" t="s">
        <v>304</v>
      </c>
      <c r="HQ216" t="s">
        <v>304</v>
      </c>
      <c r="HS216">
        <v>0</v>
      </c>
      <c r="IK216">
        <v>0</v>
      </c>
    </row>
    <row r="217" spans="1:245" x14ac:dyDescent="0.2">
      <c r="A217">
        <v>18</v>
      </c>
      <c r="B217">
        <v>1</v>
      </c>
      <c r="C217">
        <v>136</v>
      </c>
      <c r="E217" t="s">
        <v>340</v>
      </c>
      <c r="F217" t="s">
        <v>341</v>
      </c>
      <c r="G217" t="s">
        <v>342</v>
      </c>
      <c r="H217" t="s">
        <v>203</v>
      </c>
      <c r="I217">
        <f>I216*J217</f>
        <v>2</v>
      </c>
      <c r="J217">
        <v>100</v>
      </c>
      <c r="K217">
        <v>100</v>
      </c>
      <c r="O217">
        <f>ROUND(CP217,2)</f>
        <v>747.38</v>
      </c>
      <c r="P217">
        <f>ROUND(CQ217*I217,2)</f>
        <v>747.38</v>
      </c>
      <c r="Q217">
        <f>ROUND(CR217*I217,2)</f>
        <v>0</v>
      </c>
      <c r="R217">
        <f>ROUND(CS217*I217,2)</f>
        <v>0</v>
      </c>
      <c r="S217">
        <f>ROUND(CT217*I217,2)</f>
        <v>0</v>
      </c>
      <c r="T217">
        <f t="shared" si="107"/>
        <v>0</v>
      </c>
      <c r="U217">
        <f>ROUND(CV217*I217,7)</f>
        <v>0</v>
      </c>
      <c r="V217">
        <f>ROUND(CW217*I217,7)</f>
        <v>0</v>
      </c>
      <c r="W217">
        <f t="shared" si="108"/>
        <v>0</v>
      </c>
      <c r="X217">
        <f t="shared" si="109"/>
        <v>0</v>
      </c>
      <c r="Y217">
        <f t="shared" si="110"/>
        <v>0</v>
      </c>
      <c r="AA217">
        <v>104121951</v>
      </c>
      <c r="AB217">
        <f t="shared" si="111"/>
        <v>410.65</v>
      </c>
      <c r="AC217">
        <f>ROUND((ES217),6)</f>
        <v>410.65</v>
      </c>
      <c r="AD217">
        <f>ROUND((((ET217)-(EU217))+AE217),6)</f>
        <v>0</v>
      </c>
      <c r="AE217">
        <f>ROUND((EU217),6)</f>
        <v>0</v>
      </c>
      <c r="AF217">
        <f>ROUND((EV217),6)</f>
        <v>0</v>
      </c>
      <c r="AG217">
        <f t="shared" si="112"/>
        <v>0</v>
      </c>
      <c r="AH217">
        <f>(EW217)</f>
        <v>0</v>
      </c>
      <c r="AI217">
        <f>(EX217)</f>
        <v>0</v>
      </c>
      <c r="AJ217">
        <f t="shared" si="113"/>
        <v>0</v>
      </c>
      <c r="AK217">
        <v>410.65</v>
      </c>
      <c r="AL217">
        <v>410.65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97</v>
      </c>
      <c r="AU217">
        <v>51</v>
      </c>
      <c r="AV217">
        <v>1</v>
      </c>
      <c r="AW217">
        <v>1</v>
      </c>
      <c r="AZ217">
        <v>1</v>
      </c>
      <c r="BA217">
        <v>1</v>
      </c>
      <c r="BB217">
        <v>1</v>
      </c>
      <c r="BC217">
        <v>0.91</v>
      </c>
      <c r="BD217" t="s">
        <v>3</v>
      </c>
      <c r="BE217" t="s">
        <v>3</v>
      </c>
      <c r="BF217" t="s">
        <v>3</v>
      </c>
      <c r="BG217" t="s">
        <v>3</v>
      </c>
      <c r="BH217">
        <v>3</v>
      </c>
      <c r="BI217">
        <v>2</v>
      </c>
      <c r="BJ217" t="s">
        <v>343</v>
      </c>
      <c r="BM217">
        <v>108001</v>
      </c>
      <c r="BN217">
        <v>0</v>
      </c>
      <c r="BO217" t="s">
        <v>341</v>
      </c>
      <c r="BP217">
        <v>1</v>
      </c>
      <c r="BQ217">
        <v>3</v>
      </c>
      <c r="BR217">
        <v>0</v>
      </c>
      <c r="BS217">
        <v>1</v>
      </c>
      <c r="BT217">
        <v>1</v>
      </c>
      <c r="BU217">
        <v>1</v>
      </c>
      <c r="BV217">
        <v>1</v>
      </c>
      <c r="BW217">
        <v>1</v>
      </c>
      <c r="BX217">
        <v>1</v>
      </c>
      <c r="BY217" t="s">
        <v>3</v>
      </c>
      <c r="BZ217">
        <v>97</v>
      </c>
      <c r="CA217">
        <v>51</v>
      </c>
      <c r="CB217" t="s">
        <v>3</v>
      </c>
      <c r="CE217">
        <v>0</v>
      </c>
      <c r="CF217">
        <v>0</v>
      </c>
      <c r="CG217">
        <v>0</v>
      </c>
      <c r="CM217">
        <v>0</v>
      </c>
      <c r="CN217" t="s">
        <v>3</v>
      </c>
      <c r="CO217">
        <v>0</v>
      </c>
      <c r="CP217">
        <f>(P217+Q217+S217+R217)</f>
        <v>747.38</v>
      </c>
      <c r="CQ217">
        <f>ROUND(AL217*BC217,2)</f>
        <v>373.69</v>
      </c>
      <c r="CR217">
        <f>ROUND(AM217*BB217,2)</f>
        <v>0</v>
      </c>
      <c r="CS217">
        <f>ROUND(AN217*BS217,2)</f>
        <v>0</v>
      </c>
      <c r="CT217">
        <f>ROUND(AO217*BA217,2)</f>
        <v>0</v>
      </c>
      <c r="CU217">
        <f>AG217</f>
        <v>0</v>
      </c>
      <c r="CV217">
        <f>AH217</f>
        <v>0</v>
      </c>
      <c r="CW217">
        <f>AI217</f>
        <v>0</v>
      </c>
      <c r="CX217">
        <f>AJ217</f>
        <v>0</v>
      </c>
      <c r="CY217">
        <f>(((S217+R217)*AT217)/100)</f>
        <v>0</v>
      </c>
      <c r="CZ217">
        <f>(((S217+R217)*AU217)/100)</f>
        <v>0</v>
      </c>
      <c r="DC217" t="s">
        <v>3</v>
      </c>
      <c r="DD217" t="s">
        <v>3</v>
      </c>
      <c r="DE217" t="s">
        <v>3</v>
      </c>
      <c r="DF217" t="s">
        <v>3</v>
      </c>
      <c r="DG217" t="s">
        <v>3</v>
      </c>
      <c r="DH217" t="s">
        <v>3</v>
      </c>
      <c r="DI217" t="s">
        <v>3</v>
      </c>
      <c r="DJ217" t="s">
        <v>3</v>
      </c>
      <c r="DK217" t="s">
        <v>3</v>
      </c>
      <c r="DL217" t="s">
        <v>3</v>
      </c>
      <c r="DM217" t="s">
        <v>3</v>
      </c>
      <c r="DN217">
        <v>0</v>
      </c>
      <c r="DO217">
        <v>0</v>
      </c>
      <c r="DP217">
        <v>1</v>
      </c>
      <c r="DQ217">
        <v>1</v>
      </c>
      <c r="DU217">
        <v>1013</v>
      </c>
      <c r="DV217" t="s">
        <v>203</v>
      </c>
      <c r="DW217" t="s">
        <v>203</v>
      </c>
      <c r="DX217">
        <v>1</v>
      </c>
      <c r="DZ217" t="s">
        <v>3</v>
      </c>
      <c r="EA217" t="s">
        <v>3</v>
      </c>
      <c r="EB217" t="s">
        <v>3</v>
      </c>
      <c r="EC217" t="s">
        <v>3</v>
      </c>
      <c r="EE217">
        <v>101026987</v>
      </c>
      <c r="EF217">
        <v>3</v>
      </c>
      <c r="EG217" t="s">
        <v>157</v>
      </c>
      <c r="EH217">
        <v>0</v>
      </c>
      <c r="EI217" t="s">
        <v>3</v>
      </c>
      <c r="EJ217">
        <v>2</v>
      </c>
      <c r="EK217">
        <v>108001</v>
      </c>
      <c r="EL217" t="s">
        <v>304</v>
      </c>
      <c r="EM217" t="s">
        <v>305</v>
      </c>
      <c r="EO217" t="s">
        <v>3</v>
      </c>
      <c r="EQ217">
        <v>0</v>
      </c>
      <c r="ER217">
        <v>410.65</v>
      </c>
      <c r="ES217">
        <v>410.65</v>
      </c>
      <c r="ET217">
        <v>0</v>
      </c>
      <c r="EU217">
        <v>0</v>
      </c>
      <c r="EV217">
        <v>0</v>
      </c>
      <c r="EW217">
        <v>0</v>
      </c>
      <c r="EX217">
        <v>0</v>
      </c>
      <c r="FQ217">
        <v>0</v>
      </c>
      <c r="FR217">
        <v>0</v>
      </c>
      <c r="FS217">
        <v>0</v>
      </c>
      <c r="FX217">
        <v>97</v>
      </c>
      <c r="FY217">
        <v>51</v>
      </c>
      <c r="GA217" t="s">
        <v>3</v>
      </c>
      <c r="GD217">
        <v>1</v>
      </c>
      <c r="GF217">
        <v>2048085713</v>
      </c>
      <c r="GG217">
        <v>2</v>
      </c>
      <c r="GH217">
        <v>1</v>
      </c>
      <c r="GI217">
        <v>2</v>
      </c>
      <c r="GJ217">
        <v>0</v>
      </c>
      <c r="GK217">
        <v>0</v>
      </c>
      <c r="GL217">
        <f t="shared" si="114"/>
        <v>0</v>
      </c>
      <c r="GM217">
        <f t="shared" si="115"/>
        <v>747.38</v>
      </c>
      <c r="GN217">
        <f t="shared" si="116"/>
        <v>0</v>
      </c>
      <c r="GO217">
        <f t="shared" si="117"/>
        <v>747.38</v>
      </c>
      <c r="GP217">
        <f t="shared" si="118"/>
        <v>0</v>
      </c>
      <c r="GR217">
        <v>0</v>
      </c>
      <c r="GS217">
        <v>3</v>
      </c>
      <c r="GT217">
        <v>0</v>
      </c>
      <c r="GU217" t="s">
        <v>3</v>
      </c>
      <c r="GV217">
        <f t="shared" si="119"/>
        <v>0</v>
      </c>
      <c r="GW217">
        <v>1</v>
      </c>
      <c r="GX217">
        <f t="shared" si="120"/>
        <v>0</v>
      </c>
      <c r="HA217">
        <v>0</v>
      </c>
      <c r="HB217">
        <v>0</v>
      </c>
      <c r="HC217">
        <f>GV217*GW217</f>
        <v>0</v>
      </c>
      <c r="HE217" t="s">
        <v>3</v>
      </c>
      <c r="HF217" t="s">
        <v>3</v>
      </c>
      <c r="HM217" t="s">
        <v>3</v>
      </c>
      <c r="HN217" t="s">
        <v>306</v>
      </c>
      <c r="HO217" t="s">
        <v>307</v>
      </c>
      <c r="HP217" t="s">
        <v>304</v>
      </c>
      <c r="HQ217" t="s">
        <v>304</v>
      </c>
      <c r="HS217">
        <v>0</v>
      </c>
      <c r="IK217">
        <v>0</v>
      </c>
    </row>
    <row r="218" spans="1:245" x14ac:dyDescent="0.2">
      <c r="A218">
        <v>18</v>
      </c>
      <c r="B218">
        <v>1</v>
      </c>
      <c r="C218">
        <v>137</v>
      </c>
      <c r="E218" t="s">
        <v>344</v>
      </c>
      <c r="F218" t="s">
        <v>315</v>
      </c>
      <c r="G218" t="s">
        <v>316</v>
      </c>
      <c r="H218" t="s">
        <v>317</v>
      </c>
      <c r="I218">
        <f>J218</f>
        <v>2</v>
      </c>
      <c r="J218">
        <v>2</v>
      </c>
      <c r="K218">
        <v>2</v>
      </c>
      <c r="O218">
        <f>ROUND(P218,2)</f>
        <v>10.28</v>
      </c>
      <c r="P218">
        <f>ROUND(ROUND(ROUND(SUMIF(SmtRes!AQ127:'SmtRes'!AQ137,"=1",SmtRes!CU127:'SmtRes'!CU137),2),2)*I218/100,2)</f>
        <v>10.28</v>
      </c>
      <c r="Q218">
        <f>ROUND(CR218*I218,2)</f>
        <v>0</v>
      </c>
      <c r="R218">
        <f>ROUND(CS218*I218,2)</f>
        <v>0</v>
      </c>
      <c r="S218">
        <f>ROUND(CT218*I218,2)</f>
        <v>0</v>
      </c>
      <c r="T218">
        <f t="shared" si="107"/>
        <v>0</v>
      </c>
      <c r="U218">
        <f>ROUND(CV218*I218,7)</f>
        <v>0</v>
      </c>
      <c r="V218">
        <f>ROUND(CW218*I218,7)</f>
        <v>0</v>
      </c>
      <c r="W218">
        <f t="shared" si="108"/>
        <v>0</v>
      </c>
      <c r="X218">
        <f t="shared" si="109"/>
        <v>0</v>
      </c>
      <c r="Y218">
        <f t="shared" si="110"/>
        <v>0</v>
      </c>
      <c r="AA218">
        <v>104121951</v>
      </c>
      <c r="AB218">
        <f t="shared" si="111"/>
        <v>0</v>
      </c>
      <c r="AC218">
        <f>ROUND((ES218),6)</f>
        <v>0</v>
      </c>
      <c r="AD218">
        <f>ROUND((((ET218)-(EU218))+AE218),6)</f>
        <v>0</v>
      </c>
      <c r="AE218">
        <f>ROUND((EU218),6)</f>
        <v>0</v>
      </c>
      <c r="AF218">
        <f>ROUND((EV218),6)</f>
        <v>0</v>
      </c>
      <c r="AG218">
        <f t="shared" si="112"/>
        <v>0</v>
      </c>
      <c r="AH218">
        <f>(EW218)</f>
        <v>0</v>
      </c>
      <c r="AI218">
        <f>(EX218)</f>
        <v>0</v>
      </c>
      <c r="AJ218">
        <f t="shared" si="113"/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97</v>
      </c>
      <c r="AU218">
        <v>51</v>
      </c>
      <c r="AV218">
        <v>1</v>
      </c>
      <c r="AW218">
        <v>1</v>
      </c>
      <c r="AZ218">
        <v>1</v>
      </c>
      <c r="BA218">
        <v>1</v>
      </c>
      <c r="BB218">
        <v>1</v>
      </c>
      <c r="BC218">
        <v>1</v>
      </c>
      <c r="BD218" t="s">
        <v>3</v>
      </c>
      <c r="BE218" t="s">
        <v>3</v>
      </c>
      <c r="BF218" t="s">
        <v>3</v>
      </c>
      <c r="BG218" t="s">
        <v>3</v>
      </c>
      <c r="BH218">
        <v>3</v>
      </c>
      <c r="BI218">
        <v>2</v>
      </c>
      <c r="BJ218" t="s">
        <v>3</v>
      </c>
      <c r="BM218">
        <v>108001</v>
      </c>
      <c r="BN218">
        <v>0</v>
      </c>
      <c r="BO218" t="s">
        <v>3</v>
      </c>
      <c r="BP218">
        <v>0</v>
      </c>
      <c r="BQ218">
        <v>3</v>
      </c>
      <c r="BR218">
        <v>0</v>
      </c>
      <c r="BS218">
        <v>1</v>
      </c>
      <c r="BT218">
        <v>1</v>
      </c>
      <c r="BU218">
        <v>1</v>
      </c>
      <c r="BV218">
        <v>1</v>
      </c>
      <c r="BW218">
        <v>1</v>
      </c>
      <c r="BX218">
        <v>1</v>
      </c>
      <c r="BY218" t="s">
        <v>3</v>
      </c>
      <c r="BZ218">
        <v>97</v>
      </c>
      <c r="CA218">
        <v>51</v>
      </c>
      <c r="CB218" t="s">
        <v>3</v>
      </c>
      <c r="CE218">
        <v>0</v>
      </c>
      <c r="CF218">
        <v>0</v>
      </c>
      <c r="CG218">
        <v>0</v>
      </c>
      <c r="CM218">
        <v>0</v>
      </c>
      <c r="CN218" t="s">
        <v>3</v>
      </c>
      <c r="CO218">
        <v>0</v>
      </c>
      <c r="CP218">
        <f>0</f>
        <v>0</v>
      </c>
      <c r="CQ218">
        <f>0</f>
        <v>0</v>
      </c>
      <c r="CR218">
        <f>0</f>
        <v>0</v>
      </c>
      <c r="CS218">
        <f>0</f>
        <v>0</v>
      </c>
      <c r="CT218">
        <f>0</f>
        <v>0</v>
      </c>
      <c r="CU218">
        <f>0</f>
        <v>0</v>
      </c>
      <c r="CV218">
        <f>0</f>
        <v>0</v>
      </c>
      <c r="CW218">
        <f>0</f>
        <v>0</v>
      </c>
      <c r="CX218">
        <f>0</f>
        <v>0</v>
      </c>
      <c r="CY218">
        <f>0</f>
        <v>0</v>
      </c>
      <c r="CZ218">
        <f>0</f>
        <v>0</v>
      </c>
      <c r="DC218" t="s">
        <v>3</v>
      </c>
      <c r="DD218" t="s">
        <v>3</v>
      </c>
      <c r="DE218" t="s">
        <v>3</v>
      </c>
      <c r="DF218" t="s">
        <v>3</v>
      </c>
      <c r="DG218" t="s">
        <v>3</v>
      </c>
      <c r="DH218" t="s">
        <v>3</v>
      </c>
      <c r="DI218" t="s">
        <v>3</v>
      </c>
      <c r="DJ218" t="s">
        <v>3</v>
      </c>
      <c r="DK218" t="s">
        <v>3</v>
      </c>
      <c r="DL218" t="s">
        <v>3</v>
      </c>
      <c r="DM218" t="s">
        <v>3</v>
      </c>
      <c r="DN218">
        <v>0</v>
      </c>
      <c r="DO218">
        <v>0</v>
      </c>
      <c r="DP218">
        <v>1</v>
      </c>
      <c r="DQ218">
        <v>1</v>
      </c>
      <c r="DU218">
        <v>1013</v>
      </c>
      <c r="DV218" t="s">
        <v>317</v>
      </c>
      <c r="DW218" t="s">
        <v>317</v>
      </c>
      <c r="DX218">
        <v>1</v>
      </c>
      <c r="DZ218" t="s">
        <v>3</v>
      </c>
      <c r="EA218" t="s">
        <v>3</v>
      </c>
      <c r="EB218" t="s">
        <v>3</v>
      </c>
      <c r="EC218" t="s">
        <v>3</v>
      </c>
      <c r="EE218">
        <v>101026987</v>
      </c>
      <c r="EF218">
        <v>3</v>
      </c>
      <c r="EG218" t="s">
        <v>157</v>
      </c>
      <c r="EH218">
        <v>0</v>
      </c>
      <c r="EI218" t="s">
        <v>3</v>
      </c>
      <c r="EJ218">
        <v>2</v>
      </c>
      <c r="EK218">
        <v>108001</v>
      </c>
      <c r="EL218" t="s">
        <v>304</v>
      </c>
      <c r="EM218" t="s">
        <v>305</v>
      </c>
      <c r="EO218" t="s">
        <v>3</v>
      </c>
      <c r="EQ218">
        <v>0</v>
      </c>
      <c r="ER218">
        <v>0</v>
      </c>
      <c r="ES218">
        <v>0</v>
      </c>
      <c r="ET218">
        <v>0</v>
      </c>
      <c r="EU218">
        <v>0</v>
      </c>
      <c r="EV218">
        <v>0</v>
      </c>
      <c r="EW218">
        <v>0</v>
      </c>
      <c r="EX218">
        <v>0</v>
      </c>
      <c r="FQ218">
        <v>0</v>
      </c>
      <c r="FR218">
        <v>0</v>
      </c>
      <c r="FS218">
        <v>0</v>
      </c>
      <c r="FX218">
        <v>97</v>
      </c>
      <c r="FY218">
        <v>51</v>
      </c>
      <c r="GA218" t="s">
        <v>3</v>
      </c>
      <c r="GD218">
        <v>1</v>
      </c>
      <c r="GF218">
        <v>274903907</v>
      </c>
      <c r="GG218">
        <v>2</v>
      </c>
      <c r="GH218">
        <v>0</v>
      </c>
      <c r="GI218">
        <v>-2</v>
      </c>
      <c r="GJ218">
        <v>0</v>
      </c>
      <c r="GK218">
        <v>0</v>
      </c>
      <c r="GL218">
        <f t="shared" si="114"/>
        <v>0</v>
      </c>
      <c r="GM218">
        <f t="shared" si="115"/>
        <v>10.28</v>
      </c>
      <c r="GN218">
        <f t="shared" si="116"/>
        <v>0</v>
      </c>
      <c r="GO218">
        <f t="shared" si="117"/>
        <v>10.28</v>
      </c>
      <c r="GP218">
        <f t="shared" si="118"/>
        <v>0</v>
      </c>
      <c r="GR218">
        <v>0</v>
      </c>
      <c r="GS218">
        <v>0</v>
      </c>
      <c r="GT218">
        <v>0</v>
      </c>
      <c r="GU218" t="s">
        <v>3</v>
      </c>
      <c r="GV218">
        <f t="shared" si="119"/>
        <v>0</v>
      </c>
      <c r="GW218">
        <v>1</v>
      </c>
      <c r="GX218">
        <f t="shared" si="120"/>
        <v>0</v>
      </c>
      <c r="HA218">
        <v>0</v>
      </c>
      <c r="HB218">
        <v>0</v>
      </c>
      <c r="HC218">
        <f>0</f>
        <v>0</v>
      </c>
      <c r="HE218" t="s">
        <v>3</v>
      </c>
      <c r="HF218" t="s">
        <v>3</v>
      </c>
      <c r="HM218" t="s">
        <v>3</v>
      </c>
      <c r="HN218" t="s">
        <v>306</v>
      </c>
      <c r="HO218" t="s">
        <v>307</v>
      </c>
      <c r="HP218" t="s">
        <v>304</v>
      </c>
      <c r="HQ218" t="s">
        <v>304</v>
      </c>
      <c r="HS218">
        <v>0</v>
      </c>
      <c r="IK218">
        <v>0</v>
      </c>
    </row>
    <row r="219" spans="1:245" x14ac:dyDescent="0.2">
      <c r="A219">
        <v>17</v>
      </c>
      <c r="B219">
        <v>1</v>
      </c>
      <c r="C219">
        <f>ROW(SmtRes!A146)</f>
        <v>146</v>
      </c>
      <c r="D219">
        <f>ROW(EtalonRes!A151)</f>
        <v>151</v>
      </c>
      <c r="E219" t="s">
        <v>345</v>
      </c>
      <c r="F219" t="s">
        <v>346</v>
      </c>
      <c r="G219" t="s">
        <v>347</v>
      </c>
      <c r="H219" t="s">
        <v>281</v>
      </c>
      <c r="I219">
        <v>0.03</v>
      </c>
      <c r="J219">
        <v>0</v>
      </c>
      <c r="K219">
        <v>0.03</v>
      </c>
      <c r="O219">
        <f>ROUND(CP219,2)</f>
        <v>714.3</v>
      </c>
      <c r="P219">
        <f>SUMIF(SmtRes!AQ138:'SmtRes'!AQ146,"=1",SmtRes!DF138:'SmtRes'!DF146)</f>
        <v>22.569999999999997</v>
      </c>
      <c r="Q219">
        <f>SUMIF(SmtRes!AQ138:'SmtRes'!AQ146,"=1",SmtRes!DG138:'SmtRes'!DG146)</f>
        <v>2.34</v>
      </c>
      <c r="R219">
        <f>SUMIF(SmtRes!AQ138:'SmtRes'!AQ146,"=1",SmtRes!DH138:'SmtRes'!DH146)</f>
        <v>2.63</v>
      </c>
      <c r="S219">
        <f>SUMIF(SmtRes!AQ138:'SmtRes'!AQ146,"=1",SmtRes!DI138:'SmtRes'!DI146)</f>
        <v>686.76</v>
      </c>
      <c r="T219">
        <f t="shared" si="107"/>
        <v>0</v>
      </c>
      <c r="U219">
        <f>SUMIF(SmtRes!AQ138:'SmtRes'!AQ146,"=1",SmtRes!CV138:'SmtRes'!CV146)</f>
        <v>0.95255999999999996</v>
      </c>
      <c r="V219">
        <f>SUMIF(SmtRes!AQ138:'SmtRes'!AQ146,"=1",SmtRes!CW138:'SmtRes'!CW146)</f>
        <v>3.6449999999999998E-3</v>
      </c>
      <c r="W219">
        <f t="shared" si="108"/>
        <v>0</v>
      </c>
      <c r="X219">
        <f t="shared" si="109"/>
        <v>668.71</v>
      </c>
      <c r="Y219">
        <f t="shared" si="110"/>
        <v>351.59</v>
      </c>
      <c r="AA219">
        <v>104121951</v>
      </c>
      <c r="AB219">
        <f t="shared" si="111"/>
        <v>23555.705324999999</v>
      </c>
      <c r="AC219">
        <f>ROUND((SUM(SmtRes!BQ138:'SmtRes'!BQ146)),6)</f>
        <v>585.64067999999997</v>
      </c>
      <c r="AD219">
        <f>ROUND((((SUM(SmtRes!BR138:'SmtRes'!BR146))-(SUM(SmtRes!BS138:'SmtRes'!BS146)))+AE219),6)</f>
        <v>78.159734999999998</v>
      </c>
      <c r="AE219">
        <f>ROUND((SUM(SmtRes!BS138:'SmtRes'!BS146)),6)</f>
        <v>87.729074999999995</v>
      </c>
      <c r="AF219">
        <f>ROUND((SUM(SmtRes!BT138:'SmtRes'!BT146)),6)</f>
        <v>22891.904910000001</v>
      </c>
      <c r="AG219">
        <f t="shared" si="112"/>
        <v>0</v>
      </c>
      <c r="AH219">
        <f>(SUM(SmtRes!BU138:'SmtRes'!BU146))</f>
        <v>31.752000000000002</v>
      </c>
      <c r="AI219">
        <f>(SUM(SmtRes!BV138:'SmtRes'!BV146))</f>
        <v>0.1215</v>
      </c>
      <c r="AJ219">
        <f t="shared" si="113"/>
        <v>0</v>
      </c>
      <c r="AK219">
        <v>17665.487879999997</v>
      </c>
      <c r="AL219">
        <v>585.64067999999997</v>
      </c>
      <c r="AM219">
        <v>57.896099999999997</v>
      </c>
      <c r="AN219">
        <v>64.984499999999997</v>
      </c>
      <c r="AO219">
        <v>16956.9666</v>
      </c>
      <c r="AP219">
        <v>0</v>
      </c>
      <c r="AQ219">
        <v>23.52</v>
      </c>
      <c r="AR219">
        <v>0.09</v>
      </c>
      <c r="AS219">
        <v>0</v>
      </c>
      <c r="AT219">
        <v>97</v>
      </c>
      <c r="AU219">
        <v>51</v>
      </c>
      <c r="AV219">
        <v>1</v>
      </c>
      <c r="AW219">
        <v>1</v>
      </c>
      <c r="AZ219">
        <v>1</v>
      </c>
      <c r="BA219">
        <v>1</v>
      </c>
      <c r="BB219">
        <v>1</v>
      </c>
      <c r="BC219">
        <v>1</v>
      </c>
      <c r="BD219" t="s">
        <v>3</v>
      </c>
      <c r="BE219" t="s">
        <v>3</v>
      </c>
      <c r="BF219" t="s">
        <v>3</v>
      </c>
      <c r="BG219" t="s">
        <v>3</v>
      </c>
      <c r="BH219">
        <v>0</v>
      </c>
      <c r="BI219">
        <v>2</v>
      </c>
      <c r="BJ219" t="s">
        <v>348</v>
      </c>
      <c r="BM219">
        <v>108001</v>
      </c>
      <c r="BN219">
        <v>0</v>
      </c>
      <c r="BO219" t="s">
        <v>3</v>
      </c>
      <c r="BP219">
        <v>0</v>
      </c>
      <c r="BQ219">
        <v>3</v>
      </c>
      <c r="BR219">
        <v>0</v>
      </c>
      <c r="BS219">
        <v>1</v>
      </c>
      <c r="BT219">
        <v>1</v>
      </c>
      <c r="BU219">
        <v>1</v>
      </c>
      <c r="BV219">
        <v>1</v>
      </c>
      <c r="BW219">
        <v>1</v>
      </c>
      <c r="BX219">
        <v>1</v>
      </c>
      <c r="BY219" t="s">
        <v>3</v>
      </c>
      <c r="BZ219">
        <v>97</v>
      </c>
      <c r="CA219">
        <v>51</v>
      </c>
      <c r="CB219" t="s">
        <v>3</v>
      </c>
      <c r="CE219">
        <v>0</v>
      </c>
      <c r="CF219">
        <v>0</v>
      </c>
      <c r="CG219">
        <v>0</v>
      </c>
      <c r="CM219">
        <v>0</v>
      </c>
      <c r="CN219" t="s">
        <v>813</v>
      </c>
      <c r="CO219">
        <v>0</v>
      </c>
      <c r="CP219">
        <f>(P219+Q219+S219+R219)</f>
        <v>714.3</v>
      </c>
      <c r="CQ219">
        <f>SUMIF(SmtRes!AQ138:'SmtRes'!AQ146,"=1",SmtRes!AA138:'SmtRes'!AA146)</f>
        <v>303.66999999999996</v>
      </c>
      <c r="CR219">
        <f>SUMIF(SmtRes!AQ138:'SmtRes'!AQ146,"=1",SmtRes!AB138:'SmtRes'!AB146)</f>
        <v>643.29</v>
      </c>
      <c r="CS219">
        <f>SUMIF(SmtRes!AQ138:'SmtRes'!AQ146,"=1",SmtRes!AC138:'SmtRes'!AC146)</f>
        <v>722.05</v>
      </c>
      <c r="CT219">
        <f>SUMIF(SmtRes!AQ138:'SmtRes'!AQ146,"=1",SmtRes!AD138:'SmtRes'!AD146)</f>
        <v>1260.8899999999999</v>
      </c>
      <c r="CU219">
        <f>AG219</f>
        <v>0</v>
      </c>
      <c r="CV219">
        <f>SUMIF(SmtRes!AQ138:'SmtRes'!AQ146,"=1",SmtRes!BU138:'SmtRes'!BU146)</f>
        <v>31.752000000000002</v>
      </c>
      <c r="CW219">
        <f>SUMIF(SmtRes!AQ138:'SmtRes'!AQ146,"=1",SmtRes!BV138:'SmtRes'!BV146)</f>
        <v>0.1215</v>
      </c>
      <c r="CX219">
        <f>AJ219</f>
        <v>0</v>
      </c>
      <c r="CY219">
        <f>(((S219+R219)*AT219)/100)</f>
        <v>668.70830000000001</v>
      </c>
      <c r="CZ219">
        <f>(((S219+R219)*AU219)/100)</f>
        <v>351.58889999999997</v>
      </c>
      <c r="DB219">
        <v>37</v>
      </c>
      <c r="DC219" t="s">
        <v>3</v>
      </c>
      <c r="DD219" t="s">
        <v>3</v>
      </c>
      <c r="DE219" t="s">
        <v>312</v>
      </c>
      <c r="DF219" t="s">
        <v>312</v>
      </c>
      <c r="DG219" t="s">
        <v>312</v>
      </c>
      <c r="DH219" t="s">
        <v>3</v>
      </c>
      <c r="DI219" t="s">
        <v>312</v>
      </c>
      <c r="DJ219" t="s">
        <v>312</v>
      </c>
      <c r="DK219" t="s">
        <v>3</v>
      </c>
      <c r="DL219" t="s">
        <v>3</v>
      </c>
      <c r="DM219" t="s">
        <v>3</v>
      </c>
      <c r="DN219">
        <v>0</v>
      </c>
      <c r="DO219">
        <v>0</v>
      </c>
      <c r="DP219">
        <v>1</v>
      </c>
      <c r="DQ219">
        <v>1</v>
      </c>
      <c r="DU219">
        <v>1013</v>
      </c>
      <c r="DV219" t="s">
        <v>281</v>
      </c>
      <c r="DW219" t="s">
        <v>281</v>
      </c>
      <c r="DX219">
        <v>1</v>
      </c>
      <c r="DZ219" t="s">
        <v>3</v>
      </c>
      <c r="EA219" t="s">
        <v>3</v>
      </c>
      <c r="EB219" t="s">
        <v>3</v>
      </c>
      <c r="EC219" t="s">
        <v>3</v>
      </c>
      <c r="EE219">
        <v>101026987</v>
      </c>
      <c r="EF219">
        <v>3</v>
      </c>
      <c r="EG219" t="s">
        <v>157</v>
      </c>
      <c r="EH219">
        <v>0</v>
      </c>
      <c r="EI219" t="s">
        <v>3</v>
      </c>
      <c r="EJ219">
        <v>2</v>
      </c>
      <c r="EK219">
        <v>108001</v>
      </c>
      <c r="EL219" t="s">
        <v>304</v>
      </c>
      <c r="EM219" t="s">
        <v>305</v>
      </c>
      <c r="EO219" t="s">
        <v>313</v>
      </c>
      <c r="EQ219">
        <v>0</v>
      </c>
      <c r="ER219">
        <v>0</v>
      </c>
      <c r="ES219">
        <v>0</v>
      </c>
      <c r="ET219">
        <v>0</v>
      </c>
      <c r="EU219">
        <v>0</v>
      </c>
      <c r="EV219">
        <v>0</v>
      </c>
      <c r="EW219">
        <v>23.52</v>
      </c>
      <c r="EX219">
        <v>0.09</v>
      </c>
      <c r="EY219">
        <v>0</v>
      </c>
      <c r="FQ219">
        <v>0</v>
      </c>
      <c r="FR219">
        <v>0</v>
      </c>
      <c r="FS219">
        <v>0</v>
      </c>
      <c r="FX219">
        <v>97</v>
      </c>
      <c r="FY219">
        <v>51</v>
      </c>
      <c r="GA219" t="s">
        <v>3</v>
      </c>
      <c r="GD219">
        <v>1</v>
      </c>
      <c r="GF219">
        <v>-1447558541</v>
      </c>
      <c r="GG219">
        <v>2</v>
      </c>
      <c r="GH219">
        <v>1</v>
      </c>
      <c r="GI219">
        <v>-2</v>
      </c>
      <c r="GJ219">
        <v>0</v>
      </c>
      <c r="GK219">
        <v>0</v>
      </c>
      <c r="GL219">
        <f t="shared" si="114"/>
        <v>0</v>
      </c>
      <c r="GM219">
        <f t="shared" si="115"/>
        <v>1734.6</v>
      </c>
      <c r="GN219">
        <f t="shared" si="116"/>
        <v>0</v>
      </c>
      <c r="GO219">
        <f t="shared" si="117"/>
        <v>1734.6</v>
      </c>
      <c r="GP219">
        <f t="shared" si="118"/>
        <v>0</v>
      </c>
      <c r="GR219">
        <v>0</v>
      </c>
      <c r="GS219">
        <v>3</v>
      </c>
      <c r="GT219">
        <v>0</v>
      </c>
      <c r="GU219" t="s">
        <v>3</v>
      </c>
      <c r="GV219">
        <f t="shared" si="119"/>
        <v>0</v>
      </c>
      <c r="GW219">
        <v>1</v>
      </c>
      <c r="GX219">
        <f t="shared" si="120"/>
        <v>0</v>
      </c>
      <c r="HA219">
        <v>0</v>
      </c>
      <c r="HB219">
        <v>0</v>
      </c>
      <c r="HC219">
        <f>GV219*GW219</f>
        <v>0</v>
      </c>
      <c r="HE219" t="s">
        <v>3</v>
      </c>
      <c r="HF219" t="s">
        <v>3</v>
      </c>
      <c r="HM219" t="s">
        <v>3</v>
      </c>
      <c r="HN219" t="s">
        <v>306</v>
      </c>
      <c r="HO219" t="s">
        <v>307</v>
      </c>
      <c r="HP219" t="s">
        <v>304</v>
      </c>
      <c r="HQ219" t="s">
        <v>304</v>
      </c>
      <c r="HS219">
        <v>0</v>
      </c>
      <c r="IK219">
        <v>0</v>
      </c>
    </row>
    <row r="220" spans="1:245" x14ac:dyDescent="0.2">
      <c r="A220">
        <v>18</v>
      </c>
      <c r="B220">
        <v>1</v>
      </c>
      <c r="C220">
        <v>146</v>
      </c>
      <c r="E220" t="s">
        <v>349</v>
      </c>
      <c r="F220" t="s">
        <v>315</v>
      </c>
      <c r="G220" t="s">
        <v>316</v>
      </c>
      <c r="H220" t="s">
        <v>317</v>
      </c>
      <c r="I220">
        <f>J220</f>
        <v>2</v>
      </c>
      <c r="J220">
        <v>2</v>
      </c>
      <c r="K220">
        <v>2</v>
      </c>
      <c r="O220">
        <f>ROUND(P220,2)</f>
        <v>10.17</v>
      </c>
      <c r="P220">
        <f>ROUND(ROUND(ROUND(SUMIF(SmtRes!AQ138:'SmtRes'!AQ146,"=1",SmtRes!CU138:'SmtRes'!CU146),2),2)*I220/100,2)</f>
        <v>10.17</v>
      </c>
      <c r="Q220">
        <f>ROUND(CR220*I220,2)</f>
        <v>0</v>
      </c>
      <c r="R220">
        <f>ROUND(CS220*I220,2)</f>
        <v>0</v>
      </c>
      <c r="S220">
        <f>ROUND(CT220*I220,2)</f>
        <v>0</v>
      </c>
      <c r="T220">
        <f t="shared" si="107"/>
        <v>0</v>
      </c>
      <c r="U220">
        <f>ROUND(CV220*I220,7)</f>
        <v>0</v>
      </c>
      <c r="V220">
        <f>ROUND(CW220*I220,7)</f>
        <v>0</v>
      </c>
      <c r="W220">
        <f t="shared" si="108"/>
        <v>0</v>
      </c>
      <c r="X220">
        <f t="shared" si="109"/>
        <v>0</v>
      </c>
      <c r="Y220">
        <f t="shared" si="110"/>
        <v>0</v>
      </c>
      <c r="AA220">
        <v>104121951</v>
      </c>
      <c r="AB220">
        <f t="shared" si="111"/>
        <v>0</v>
      </c>
      <c r="AC220">
        <f>ROUND((ES220),6)</f>
        <v>0</v>
      </c>
      <c r="AD220">
        <f>ROUND((((ET220)-(EU220))+AE220),6)</f>
        <v>0</v>
      </c>
      <c r="AE220">
        <f>ROUND((EU220),6)</f>
        <v>0</v>
      </c>
      <c r="AF220">
        <f>ROUND((EV220),6)</f>
        <v>0</v>
      </c>
      <c r="AG220">
        <f t="shared" si="112"/>
        <v>0</v>
      </c>
      <c r="AH220">
        <f>(EW220)</f>
        <v>0</v>
      </c>
      <c r="AI220">
        <f>(EX220)</f>
        <v>0</v>
      </c>
      <c r="AJ220">
        <f t="shared" si="113"/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97</v>
      </c>
      <c r="AU220">
        <v>51</v>
      </c>
      <c r="AV220">
        <v>1</v>
      </c>
      <c r="AW220">
        <v>1</v>
      </c>
      <c r="AZ220">
        <v>1</v>
      </c>
      <c r="BA220">
        <v>1</v>
      </c>
      <c r="BB220">
        <v>1</v>
      </c>
      <c r="BC220">
        <v>1</v>
      </c>
      <c r="BD220" t="s">
        <v>3</v>
      </c>
      <c r="BE220" t="s">
        <v>3</v>
      </c>
      <c r="BF220" t="s">
        <v>3</v>
      </c>
      <c r="BG220" t="s">
        <v>3</v>
      </c>
      <c r="BH220">
        <v>3</v>
      </c>
      <c r="BI220">
        <v>2</v>
      </c>
      <c r="BJ220" t="s">
        <v>3</v>
      </c>
      <c r="BM220">
        <v>108001</v>
      </c>
      <c r="BN220">
        <v>0</v>
      </c>
      <c r="BO220" t="s">
        <v>3</v>
      </c>
      <c r="BP220">
        <v>0</v>
      </c>
      <c r="BQ220">
        <v>3</v>
      </c>
      <c r="BR220">
        <v>0</v>
      </c>
      <c r="BS220">
        <v>1</v>
      </c>
      <c r="BT220">
        <v>1</v>
      </c>
      <c r="BU220">
        <v>1</v>
      </c>
      <c r="BV220">
        <v>1</v>
      </c>
      <c r="BW220">
        <v>1</v>
      </c>
      <c r="BX220">
        <v>1</v>
      </c>
      <c r="BY220" t="s">
        <v>3</v>
      </c>
      <c r="BZ220">
        <v>97</v>
      </c>
      <c r="CA220">
        <v>51</v>
      </c>
      <c r="CB220" t="s">
        <v>3</v>
      </c>
      <c r="CE220">
        <v>0</v>
      </c>
      <c r="CF220">
        <v>0</v>
      </c>
      <c r="CG220">
        <v>0</v>
      </c>
      <c r="CM220">
        <v>0</v>
      </c>
      <c r="CN220" t="s">
        <v>3</v>
      </c>
      <c r="CO220">
        <v>0</v>
      </c>
      <c r="CP220">
        <f>0</f>
        <v>0</v>
      </c>
      <c r="CQ220">
        <f>0</f>
        <v>0</v>
      </c>
      <c r="CR220">
        <f>0</f>
        <v>0</v>
      </c>
      <c r="CS220">
        <f>0</f>
        <v>0</v>
      </c>
      <c r="CT220">
        <f>0</f>
        <v>0</v>
      </c>
      <c r="CU220">
        <f>0</f>
        <v>0</v>
      </c>
      <c r="CV220">
        <f>0</f>
        <v>0</v>
      </c>
      <c r="CW220">
        <f>0</f>
        <v>0</v>
      </c>
      <c r="CX220">
        <f>0</f>
        <v>0</v>
      </c>
      <c r="CY220">
        <f>0</f>
        <v>0</v>
      </c>
      <c r="CZ220">
        <f>0</f>
        <v>0</v>
      </c>
      <c r="DC220" t="s">
        <v>3</v>
      </c>
      <c r="DD220" t="s">
        <v>3</v>
      </c>
      <c r="DE220" t="s">
        <v>3</v>
      </c>
      <c r="DF220" t="s">
        <v>3</v>
      </c>
      <c r="DG220" t="s">
        <v>3</v>
      </c>
      <c r="DH220" t="s">
        <v>3</v>
      </c>
      <c r="DI220" t="s">
        <v>3</v>
      </c>
      <c r="DJ220" t="s">
        <v>3</v>
      </c>
      <c r="DK220" t="s">
        <v>3</v>
      </c>
      <c r="DL220" t="s">
        <v>3</v>
      </c>
      <c r="DM220" t="s">
        <v>3</v>
      </c>
      <c r="DN220">
        <v>0</v>
      </c>
      <c r="DO220">
        <v>0</v>
      </c>
      <c r="DP220">
        <v>1</v>
      </c>
      <c r="DQ220">
        <v>1</v>
      </c>
      <c r="DU220">
        <v>1013</v>
      </c>
      <c r="DV220" t="s">
        <v>317</v>
      </c>
      <c r="DW220" t="s">
        <v>317</v>
      </c>
      <c r="DX220">
        <v>1</v>
      </c>
      <c r="DZ220" t="s">
        <v>3</v>
      </c>
      <c r="EA220" t="s">
        <v>3</v>
      </c>
      <c r="EB220" t="s">
        <v>3</v>
      </c>
      <c r="EC220" t="s">
        <v>3</v>
      </c>
      <c r="EE220">
        <v>101026987</v>
      </c>
      <c r="EF220">
        <v>3</v>
      </c>
      <c r="EG220" t="s">
        <v>157</v>
      </c>
      <c r="EH220">
        <v>0</v>
      </c>
      <c r="EI220" t="s">
        <v>3</v>
      </c>
      <c r="EJ220">
        <v>2</v>
      </c>
      <c r="EK220">
        <v>108001</v>
      </c>
      <c r="EL220" t="s">
        <v>304</v>
      </c>
      <c r="EM220" t="s">
        <v>305</v>
      </c>
      <c r="EO220" t="s">
        <v>3</v>
      </c>
      <c r="EQ220">
        <v>0</v>
      </c>
      <c r="ER220">
        <v>0</v>
      </c>
      <c r="ES220">
        <v>0</v>
      </c>
      <c r="ET220">
        <v>0</v>
      </c>
      <c r="EU220">
        <v>0</v>
      </c>
      <c r="EV220">
        <v>0</v>
      </c>
      <c r="EW220">
        <v>0</v>
      </c>
      <c r="EX220">
        <v>0</v>
      </c>
      <c r="FQ220">
        <v>0</v>
      </c>
      <c r="FR220">
        <v>0</v>
      </c>
      <c r="FS220">
        <v>0</v>
      </c>
      <c r="FX220">
        <v>97</v>
      </c>
      <c r="FY220">
        <v>51</v>
      </c>
      <c r="GA220" t="s">
        <v>3</v>
      </c>
      <c r="GD220">
        <v>1</v>
      </c>
      <c r="GF220">
        <v>274903907</v>
      </c>
      <c r="GG220">
        <v>2</v>
      </c>
      <c r="GH220">
        <v>1</v>
      </c>
      <c r="GI220">
        <v>-2</v>
      </c>
      <c r="GJ220">
        <v>0</v>
      </c>
      <c r="GK220">
        <v>0</v>
      </c>
      <c r="GL220">
        <f t="shared" si="114"/>
        <v>0</v>
      </c>
      <c r="GM220">
        <f t="shared" si="115"/>
        <v>10.17</v>
      </c>
      <c r="GN220">
        <f t="shared" si="116"/>
        <v>0</v>
      </c>
      <c r="GO220">
        <f t="shared" si="117"/>
        <v>10.17</v>
      </c>
      <c r="GP220">
        <f t="shared" si="118"/>
        <v>0</v>
      </c>
      <c r="GR220">
        <v>0</v>
      </c>
      <c r="GS220">
        <v>3</v>
      </c>
      <c r="GT220">
        <v>0</v>
      </c>
      <c r="GU220" t="s">
        <v>3</v>
      </c>
      <c r="GV220">
        <f t="shared" si="119"/>
        <v>0</v>
      </c>
      <c r="GW220">
        <v>1</v>
      </c>
      <c r="GX220">
        <f t="shared" si="120"/>
        <v>0</v>
      </c>
      <c r="HA220">
        <v>0</v>
      </c>
      <c r="HB220">
        <v>0</v>
      </c>
      <c r="HC220">
        <f>0</f>
        <v>0</v>
      </c>
      <c r="HE220" t="s">
        <v>3</v>
      </c>
      <c r="HF220" t="s">
        <v>3</v>
      </c>
      <c r="HM220" t="s">
        <v>3</v>
      </c>
      <c r="HN220" t="s">
        <v>306</v>
      </c>
      <c r="HO220" t="s">
        <v>307</v>
      </c>
      <c r="HP220" t="s">
        <v>304</v>
      </c>
      <c r="HQ220" t="s">
        <v>304</v>
      </c>
      <c r="HS220">
        <v>0</v>
      </c>
      <c r="IK220">
        <v>0</v>
      </c>
    </row>
    <row r="221" spans="1:245" x14ac:dyDescent="0.2">
      <c r="A221">
        <v>18</v>
      </c>
      <c r="B221">
        <v>1</v>
      </c>
      <c r="C221">
        <v>145</v>
      </c>
      <c r="E221" t="s">
        <v>350</v>
      </c>
      <c r="F221" t="s">
        <v>351</v>
      </c>
      <c r="G221" t="s">
        <v>352</v>
      </c>
      <c r="H221" t="s">
        <v>203</v>
      </c>
      <c r="I221">
        <f>I219*J221</f>
        <v>3</v>
      </c>
      <c r="J221">
        <v>100</v>
      </c>
      <c r="K221">
        <v>100</v>
      </c>
      <c r="O221">
        <f>ROUND(CP221,2)</f>
        <v>8700.93</v>
      </c>
      <c r="P221">
        <f>ROUND(CQ221*I221,2)</f>
        <v>8700.93</v>
      </c>
      <c r="Q221">
        <f>ROUND(CR221*I221,2)</f>
        <v>0</v>
      </c>
      <c r="R221">
        <f>ROUND(CS221*I221,2)</f>
        <v>0</v>
      </c>
      <c r="S221">
        <f>ROUND(CT221*I221,2)</f>
        <v>0</v>
      </c>
      <c r="T221">
        <f t="shared" si="107"/>
        <v>0</v>
      </c>
      <c r="U221">
        <f>ROUND(CV221*I221,7)</f>
        <v>0</v>
      </c>
      <c r="V221">
        <f>ROUND(CW221*I221,7)</f>
        <v>0</v>
      </c>
      <c r="W221">
        <f t="shared" si="108"/>
        <v>0</v>
      </c>
      <c r="X221">
        <f t="shared" si="109"/>
        <v>0</v>
      </c>
      <c r="Y221">
        <f t="shared" si="110"/>
        <v>0</v>
      </c>
      <c r="AA221">
        <v>104121951</v>
      </c>
      <c r="AB221">
        <f t="shared" si="111"/>
        <v>1542.72</v>
      </c>
      <c r="AC221">
        <f>ROUND((ES221),6)</f>
        <v>1542.72</v>
      </c>
      <c r="AD221">
        <f>ROUND((((ET221)-(EU221))+AE221),6)</f>
        <v>0</v>
      </c>
      <c r="AE221">
        <f>ROUND((EU221),6)</f>
        <v>0</v>
      </c>
      <c r="AF221">
        <f>ROUND((EV221),6)</f>
        <v>0</v>
      </c>
      <c r="AG221">
        <f t="shared" si="112"/>
        <v>0</v>
      </c>
      <c r="AH221">
        <f>(EW221)</f>
        <v>0</v>
      </c>
      <c r="AI221">
        <f>(EX221)</f>
        <v>0</v>
      </c>
      <c r="AJ221">
        <f t="shared" si="113"/>
        <v>0</v>
      </c>
      <c r="AK221">
        <v>1542.72</v>
      </c>
      <c r="AL221">
        <v>1542.72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97</v>
      </c>
      <c r="AU221">
        <v>51</v>
      </c>
      <c r="AV221">
        <v>1</v>
      </c>
      <c r="AW221">
        <v>1</v>
      </c>
      <c r="AZ221">
        <v>1</v>
      </c>
      <c r="BA221">
        <v>1</v>
      </c>
      <c r="BB221">
        <v>1</v>
      </c>
      <c r="BC221">
        <v>1.88</v>
      </c>
      <c r="BD221" t="s">
        <v>3</v>
      </c>
      <c r="BE221" t="s">
        <v>3</v>
      </c>
      <c r="BF221" t="s">
        <v>3</v>
      </c>
      <c r="BG221" t="s">
        <v>3</v>
      </c>
      <c r="BH221">
        <v>3</v>
      </c>
      <c r="BI221">
        <v>2</v>
      </c>
      <c r="BJ221" t="s">
        <v>353</v>
      </c>
      <c r="BM221">
        <v>108001</v>
      </c>
      <c r="BN221">
        <v>0</v>
      </c>
      <c r="BO221" t="s">
        <v>351</v>
      </c>
      <c r="BP221">
        <v>1</v>
      </c>
      <c r="BQ221">
        <v>3</v>
      </c>
      <c r="BR221">
        <v>0</v>
      </c>
      <c r="BS221">
        <v>1</v>
      </c>
      <c r="BT221">
        <v>1</v>
      </c>
      <c r="BU221">
        <v>1</v>
      </c>
      <c r="BV221">
        <v>1</v>
      </c>
      <c r="BW221">
        <v>1</v>
      </c>
      <c r="BX221">
        <v>1</v>
      </c>
      <c r="BY221" t="s">
        <v>3</v>
      </c>
      <c r="BZ221">
        <v>97</v>
      </c>
      <c r="CA221">
        <v>51</v>
      </c>
      <c r="CB221" t="s">
        <v>3</v>
      </c>
      <c r="CE221">
        <v>0</v>
      </c>
      <c r="CF221">
        <v>0</v>
      </c>
      <c r="CG221">
        <v>0</v>
      </c>
      <c r="CM221">
        <v>0</v>
      </c>
      <c r="CN221" t="s">
        <v>3</v>
      </c>
      <c r="CO221">
        <v>0</v>
      </c>
      <c r="CP221">
        <f>(P221+Q221+S221+R221)</f>
        <v>8700.93</v>
      </c>
      <c r="CQ221">
        <f>ROUND(AL221*BC221,2)</f>
        <v>2900.31</v>
      </c>
      <c r="CR221">
        <f>ROUND(AM221*BB221,2)</f>
        <v>0</v>
      </c>
      <c r="CS221">
        <f>ROUND(AN221*BS221,2)</f>
        <v>0</v>
      </c>
      <c r="CT221">
        <f>ROUND(AO221*BA221,2)</f>
        <v>0</v>
      </c>
      <c r="CU221">
        <f>AG221</f>
        <v>0</v>
      </c>
      <c r="CV221">
        <f>AH221</f>
        <v>0</v>
      </c>
      <c r="CW221">
        <f>AI221</f>
        <v>0</v>
      </c>
      <c r="CX221">
        <f>AJ221</f>
        <v>0</v>
      </c>
      <c r="CY221">
        <f>(((S221+R221)*AT221)/100)</f>
        <v>0</v>
      </c>
      <c r="CZ221">
        <f>(((S221+R221)*AU221)/100)</f>
        <v>0</v>
      </c>
      <c r="DC221" t="s">
        <v>3</v>
      </c>
      <c r="DD221" t="s">
        <v>3</v>
      </c>
      <c r="DE221" t="s">
        <v>3</v>
      </c>
      <c r="DF221" t="s">
        <v>3</v>
      </c>
      <c r="DG221" t="s">
        <v>3</v>
      </c>
      <c r="DH221" t="s">
        <v>3</v>
      </c>
      <c r="DI221" t="s">
        <v>3</v>
      </c>
      <c r="DJ221" t="s">
        <v>3</v>
      </c>
      <c r="DK221" t="s">
        <v>3</v>
      </c>
      <c r="DL221" t="s">
        <v>3</v>
      </c>
      <c r="DM221" t="s">
        <v>3</v>
      </c>
      <c r="DN221">
        <v>0</v>
      </c>
      <c r="DO221">
        <v>0</v>
      </c>
      <c r="DP221">
        <v>1</v>
      </c>
      <c r="DQ221">
        <v>1</v>
      </c>
      <c r="DU221">
        <v>1013</v>
      </c>
      <c r="DV221" t="s">
        <v>203</v>
      </c>
      <c r="DW221" t="s">
        <v>203</v>
      </c>
      <c r="DX221">
        <v>1</v>
      </c>
      <c r="DZ221" t="s">
        <v>3</v>
      </c>
      <c r="EA221" t="s">
        <v>3</v>
      </c>
      <c r="EB221" t="s">
        <v>3</v>
      </c>
      <c r="EC221" t="s">
        <v>3</v>
      </c>
      <c r="EE221">
        <v>101026987</v>
      </c>
      <c r="EF221">
        <v>3</v>
      </c>
      <c r="EG221" t="s">
        <v>157</v>
      </c>
      <c r="EH221">
        <v>0</v>
      </c>
      <c r="EI221" t="s">
        <v>3</v>
      </c>
      <c r="EJ221">
        <v>2</v>
      </c>
      <c r="EK221">
        <v>108001</v>
      </c>
      <c r="EL221" t="s">
        <v>304</v>
      </c>
      <c r="EM221" t="s">
        <v>305</v>
      </c>
      <c r="EO221" t="s">
        <v>3</v>
      </c>
      <c r="EQ221">
        <v>0</v>
      </c>
      <c r="ER221">
        <v>1542.72</v>
      </c>
      <c r="ES221">
        <v>1542.72</v>
      </c>
      <c r="ET221">
        <v>0</v>
      </c>
      <c r="EU221">
        <v>0</v>
      </c>
      <c r="EV221">
        <v>0</v>
      </c>
      <c r="EW221">
        <v>0</v>
      </c>
      <c r="EX221">
        <v>0</v>
      </c>
      <c r="FQ221">
        <v>0</v>
      </c>
      <c r="FR221">
        <v>0</v>
      </c>
      <c r="FS221">
        <v>0</v>
      </c>
      <c r="FX221">
        <v>97</v>
      </c>
      <c r="FY221">
        <v>51</v>
      </c>
      <c r="GA221" t="s">
        <v>3</v>
      </c>
      <c r="GD221">
        <v>1</v>
      </c>
      <c r="GF221">
        <v>-1775414941</v>
      </c>
      <c r="GG221">
        <v>2</v>
      </c>
      <c r="GH221">
        <v>1</v>
      </c>
      <c r="GI221">
        <v>2</v>
      </c>
      <c r="GJ221">
        <v>0</v>
      </c>
      <c r="GK221">
        <v>0</v>
      </c>
      <c r="GL221">
        <f t="shared" si="114"/>
        <v>0</v>
      </c>
      <c r="GM221">
        <f t="shared" si="115"/>
        <v>8700.93</v>
      </c>
      <c r="GN221">
        <f t="shared" si="116"/>
        <v>0</v>
      </c>
      <c r="GO221">
        <f t="shared" si="117"/>
        <v>8700.93</v>
      </c>
      <c r="GP221">
        <f t="shared" si="118"/>
        <v>0</v>
      </c>
      <c r="GR221">
        <v>0</v>
      </c>
      <c r="GS221">
        <v>3</v>
      </c>
      <c r="GT221">
        <v>0</v>
      </c>
      <c r="GU221" t="s">
        <v>3</v>
      </c>
      <c r="GV221">
        <f t="shared" si="119"/>
        <v>0</v>
      </c>
      <c r="GW221">
        <v>1</v>
      </c>
      <c r="GX221">
        <f t="shared" si="120"/>
        <v>0</v>
      </c>
      <c r="HA221">
        <v>0</v>
      </c>
      <c r="HB221">
        <v>0</v>
      </c>
      <c r="HC221">
        <f>GV221*GW221</f>
        <v>0</v>
      </c>
      <c r="HE221" t="s">
        <v>3</v>
      </c>
      <c r="HF221" t="s">
        <v>3</v>
      </c>
      <c r="HM221" t="s">
        <v>3</v>
      </c>
      <c r="HN221" t="s">
        <v>306</v>
      </c>
      <c r="HO221" t="s">
        <v>307</v>
      </c>
      <c r="HP221" t="s">
        <v>304</v>
      </c>
      <c r="HQ221" t="s">
        <v>304</v>
      </c>
      <c r="HS221">
        <v>0</v>
      </c>
      <c r="IK221">
        <v>0</v>
      </c>
    </row>
    <row r="222" spans="1:245" x14ac:dyDescent="0.2">
      <c r="A222">
        <v>17</v>
      </c>
      <c r="B222">
        <v>1</v>
      </c>
      <c r="C222">
        <f>ROW(SmtRes!A154)</f>
        <v>154</v>
      </c>
      <c r="D222">
        <f>ROW(EtalonRes!A158)</f>
        <v>158</v>
      </c>
      <c r="E222" t="s">
        <v>354</v>
      </c>
      <c r="F222" t="s">
        <v>355</v>
      </c>
      <c r="G222" t="s">
        <v>356</v>
      </c>
      <c r="H222" t="s">
        <v>203</v>
      </c>
      <c r="I222">
        <v>2</v>
      </c>
      <c r="J222">
        <v>0</v>
      </c>
      <c r="K222">
        <v>2</v>
      </c>
      <c r="O222">
        <f>ROUND(CP222,2)</f>
        <v>3368.94</v>
      </c>
      <c r="P222">
        <f>SUMIF(SmtRes!AQ147:'SmtRes'!AQ154,"=1",SmtRes!DF147:'SmtRes'!DF154)</f>
        <v>93.720000000000013</v>
      </c>
      <c r="Q222">
        <f>SUMIF(SmtRes!AQ147:'SmtRes'!AQ154,"=1",SmtRes!DG147:'SmtRes'!DG154)</f>
        <v>0</v>
      </c>
      <c r="R222">
        <f>SUMIF(SmtRes!AQ147:'SmtRes'!AQ154,"=1",SmtRes!DH147:'SmtRes'!DH154)</f>
        <v>0</v>
      </c>
      <c r="S222">
        <f>SUMIF(SmtRes!AQ147:'SmtRes'!AQ154,"=1",SmtRes!DI147:'SmtRes'!DI154)</f>
        <v>3275.22</v>
      </c>
      <c r="T222">
        <f t="shared" si="107"/>
        <v>0</v>
      </c>
      <c r="U222">
        <f>SUMIF(SmtRes!AQ147:'SmtRes'!AQ154,"=1",SmtRes!CV147:'SmtRes'!CV154)</f>
        <v>4.5359999999999996</v>
      </c>
      <c r="V222">
        <f>SUMIF(SmtRes!AQ147:'SmtRes'!AQ154,"=1",SmtRes!CW147:'SmtRes'!CW154)</f>
        <v>0</v>
      </c>
      <c r="W222">
        <f t="shared" si="108"/>
        <v>0</v>
      </c>
      <c r="X222">
        <f t="shared" si="109"/>
        <v>2947.7</v>
      </c>
      <c r="Y222">
        <f t="shared" si="110"/>
        <v>1506.6</v>
      </c>
      <c r="AA222">
        <v>104121951</v>
      </c>
      <c r="AB222">
        <f t="shared" si="111"/>
        <v>1671.8068040000001</v>
      </c>
      <c r="AC222">
        <f>ROUND((SUM(SmtRes!BQ147:'SmtRes'!BQ154)),6)</f>
        <v>34.197403999999999</v>
      </c>
      <c r="AD222">
        <f>ROUND((((0)-(0))+AE222),6)</f>
        <v>0</v>
      </c>
      <c r="AE222">
        <f>ROUND((0),6)</f>
        <v>0</v>
      </c>
      <c r="AF222">
        <f>ROUND((SUM(SmtRes!BT147:'SmtRes'!BT154)),6)</f>
        <v>1637.6094000000001</v>
      </c>
      <c r="AG222">
        <f t="shared" si="112"/>
        <v>0</v>
      </c>
      <c r="AH222">
        <f>(SUM(SmtRes!BU147:'SmtRes'!BU154))</f>
        <v>2.2680000000000002</v>
      </c>
      <c r="AI222">
        <f>(0)</f>
        <v>0</v>
      </c>
      <c r="AJ222">
        <f t="shared" si="113"/>
        <v>0</v>
      </c>
      <c r="AK222">
        <v>1247.2414036999999</v>
      </c>
      <c r="AL222">
        <v>34.197403700000002</v>
      </c>
      <c r="AM222">
        <v>0</v>
      </c>
      <c r="AN222">
        <v>0</v>
      </c>
      <c r="AO222">
        <v>1213.0439999999999</v>
      </c>
      <c r="AP222">
        <v>0</v>
      </c>
      <c r="AQ222">
        <v>1.68</v>
      </c>
      <c r="AR222">
        <v>0</v>
      </c>
      <c r="AS222">
        <v>0</v>
      </c>
      <c r="AT222">
        <v>90</v>
      </c>
      <c r="AU222">
        <v>46</v>
      </c>
      <c r="AV222">
        <v>1</v>
      </c>
      <c r="AW222">
        <v>1</v>
      </c>
      <c r="AZ222">
        <v>1</v>
      </c>
      <c r="BA222">
        <v>1</v>
      </c>
      <c r="BB222">
        <v>1</v>
      </c>
      <c r="BC222">
        <v>1</v>
      </c>
      <c r="BD222" t="s">
        <v>3</v>
      </c>
      <c r="BE222" t="s">
        <v>3</v>
      </c>
      <c r="BF222" t="s">
        <v>3</v>
      </c>
      <c r="BG222" t="s">
        <v>3</v>
      </c>
      <c r="BH222">
        <v>0</v>
      </c>
      <c r="BI222">
        <v>2</v>
      </c>
      <c r="BJ222" t="s">
        <v>357</v>
      </c>
      <c r="BM222">
        <v>110011</v>
      </c>
      <c r="BN222">
        <v>0</v>
      </c>
      <c r="BO222" t="s">
        <v>3</v>
      </c>
      <c r="BP222">
        <v>0</v>
      </c>
      <c r="BQ222">
        <v>3</v>
      </c>
      <c r="BR222">
        <v>0</v>
      </c>
      <c r="BS222">
        <v>1</v>
      </c>
      <c r="BT222">
        <v>1</v>
      </c>
      <c r="BU222">
        <v>1</v>
      </c>
      <c r="BV222">
        <v>1</v>
      </c>
      <c r="BW222">
        <v>1</v>
      </c>
      <c r="BX222">
        <v>1</v>
      </c>
      <c r="BY222" t="s">
        <v>3</v>
      </c>
      <c r="BZ222">
        <v>90</v>
      </c>
      <c r="CA222">
        <v>46</v>
      </c>
      <c r="CB222" t="s">
        <v>3</v>
      </c>
      <c r="CE222">
        <v>0</v>
      </c>
      <c r="CF222">
        <v>0</v>
      </c>
      <c r="CG222">
        <v>0</v>
      </c>
      <c r="CM222">
        <v>0</v>
      </c>
      <c r="CN222" t="s">
        <v>813</v>
      </c>
      <c r="CO222">
        <v>0</v>
      </c>
      <c r="CP222">
        <f>(P222+Q222+S222+R222)</f>
        <v>3368.9399999999996</v>
      </c>
      <c r="CQ222">
        <f>SUMIF(SmtRes!AQ147:'SmtRes'!AQ154,"=1",SmtRes!AA147:'SmtRes'!AA154)</f>
        <v>9199.57</v>
      </c>
      <c r="CR222">
        <f>SUMIF(SmtRes!AQ147:'SmtRes'!AQ154,"=1",SmtRes!AB147:'SmtRes'!AB154)</f>
        <v>0</v>
      </c>
      <c r="CS222">
        <f>SUMIF(SmtRes!AQ147:'SmtRes'!AQ154,"=1",SmtRes!AC147:'SmtRes'!AC154)</f>
        <v>0</v>
      </c>
      <c r="CT222">
        <f>SUMIF(SmtRes!AQ147:'SmtRes'!AQ154,"=1",SmtRes!AD147:'SmtRes'!AD154)</f>
        <v>722.05</v>
      </c>
      <c r="CU222">
        <f>AG222</f>
        <v>0</v>
      </c>
      <c r="CV222">
        <f>SUMIF(SmtRes!AQ147:'SmtRes'!AQ154,"=1",SmtRes!BU147:'SmtRes'!BU154)</f>
        <v>2.2680000000000002</v>
      </c>
      <c r="CW222">
        <f>SUMIF(SmtRes!AQ147:'SmtRes'!AQ154,"=1",SmtRes!BV147:'SmtRes'!BV154)</f>
        <v>0</v>
      </c>
      <c r="CX222">
        <f>AJ222</f>
        <v>0</v>
      </c>
      <c r="CY222">
        <f>(((S222+R222)*AT222)/100)</f>
        <v>2947.6979999999999</v>
      </c>
      <c r="CZ222">
        <f>(((S222+R222)*AU222)/100)</f>
        <v>1506.6012000000001</v>
      </c>
      <c r="DB222">
        <v>38</v>
      </c>
      <c r="DC222" t="s">
        <v>3</v>
      </c>
      <c r="DD222" t="s">
        <v>3</v>
      </c>
      <c r="DE222" t="s">
        <v>312</v>
      </c>
      <c r="DF222" t="s">
        <v>312</v>
      </c>
      <c r="DG222" t="s">
        <v>312</v>
      </c>
      <c r="DH222" t="s">
        <v>3</v>
      </c>
      <c r="DI222" t="s">
        <v>312</v>
      </c>
      <c r="DJ222" t="s">
        <v>312</v>
      </c>
      <c r="DK222" t="s">
        <v>3</v>
      </c>
      <c r="DL222" t="s">
        <v>3</v>
      </c>
      <c r="DM222" t="s">
        <v>3</v>
      </c>
      <c r="DN222">
        <v>0</v>
      </c>
      <c r="DO222">
        <v>0</v>
      </c>
      <c r="DP222">
        <v>1</v>
      </c>
      <c r="DQ222">
        <v>1</v>
      </c>
      <c r="DU222">
        <v>1013</v>
      </c>
      <c r="DV222" t="s">
        <v>203</v>
      </c>
      <c r="DW222" t="s">
        <v>203</v>
      </c>
      <c r="DX222">
        <v>1</v>
      </c>
      <c r="DZ222" t="s">
        <v>3</v>
      </c>
      <c r="EA222" t="s">
        <v>3</v>
      </c>
      <c r="EB222" t="s">
        <v>3</v>
      </c>
      <c r="EC222" t="s">
        <v>3</v>
      </c>
      <c r="EE222">
        <v>101027034</v>
      </c>
      <c r="EF222">
        <v>3</v>
      </c>
      <c r="EG222" t="s">
        <v>157</v>
      </c>
      <c r="EH222">
        <v>0</v>
      </c>
      <c r="EI222" t="s">
        <v>3</v>
      </c>
      <c r="EJ222">
        <v>2</v>
      </c>
      <c r="EK222">
        <v>110011</v>
      </c>
      <c r="EL222" t="s">
        <v>295</v>
      </c>
      <c r="EM222" t="s">
        <v>296</v>
      </c>
      <c r="EO222" t="s">
        <v>313</v>
      </c>
      <c r="EQ222">
        <v>0</v>
      </c>
      <c r="ER222">
        <v>0</v>
      </c>
      <c r="ES222">
        <v>0</v>
      </c>
      <c r="ET222">
        <v>0</v>
      </c>
      <c r="EU222">
        <v>0</v>
      </c>
      <c r="EV222">
        <v>0</v>
      </c>
      <c r="EW222">
        <v>1.68</v>
      </c>
      <c r="EX222">
        <v>0</v>
      </c>
      <c r="EY222">
        <v>0</v>
      </c>
      <c r="FQ222">
        <v>0</v>
      </c>
      <c r="FR222">
        <v>0</v>
      </c>
      <c r="FS222">
        <v>0</v>
      </c>
      <c r="FX222">
        <v>90</v>
      </c>
      <c r="FY222">
        <v>46</v>
      </c>
      <c r="GA222" t="s">
        <v>3</v>
      </c>
      <c r="GD222">
        <v>1</v>
      </c>
      <c r="GF222">
        <v>-1412465600</v>
      </c>
      <c r="GG222">
        <v>2</v>
      </c>
      <c r="GH222">
        <v>1</v>
      </c>
      <c r="GI222">
        <v>-2</v>
      </c>
      <c r="GJ222">
        <v>0</v>
      </c>
      <c r="GK222">
        <v>0</v>
      </c>
      <c r="GL222">
        <f t="shared" si="114"/>
        <v>0</v>
      </c>
      <c r="GM222">
        <f t="shared" si="115"/>
        <v>7823.24</v>
      </c>
      <c r="GN222">
        <f t="shared" si="116"/>
        <v>0</v>
      </c>
      <c r="GO222">
        <f t="shared" si="117"/>
        <v>7823.24</v>
      </c>
      <c r="GP222">
        <f t="shared" si="118"/>
        <v>0</v>
      </c>
      <c r="GR222">
        <v>0</v>
      </c>
      <c r="GS222">
        <v>0</v>
      </c>
      <c r="GT222">
        <v>0</v>
      </c>
      <c r="GU222" t="s">
        <v>3</v>
      </c>
      <c r="GV222">
        <f t="shared" si="119"/>
        <v>0</v>
      </c>
      <c r="GW222">
        <v>1</v>
      </c>
      <c r="GX222">
        <f t="shared" si="120"/>
        <v>0</v>
      </c>
      <c r="HA222">
        <v>0</v>
      </c>
      <c r="HB222">
        <v>0</v>
      </c>
      <c r="HC222">
        <f>GV222*GW222</f>
        <v>0</v>
      </c>
      <c r="HE222" t="s">
        <v>3</v>
      </c>
      <c r="HF222" t="s">
        <v>3</v>
      </c>
      <c r="HM222" t="s">
        <v>3</v>
      </c>
      <c r="HN222" t="s">
        <v>298</v>
      </c>
      <c r="HO222" t="s">
        <v>299</v>
      </c>
      <c r="HP222" t="s">
        <v>295</v>
      </c>
      <c r="HQ222" t="s">
        <v>295</v>
      </c>
      <c r="HS222">
        <v>0</v>
      </c>
      <c r="IK222">
        <v>0</v>
      </c>
    </row>
    <row r="223" spans="1:245" x14ac:dyDescent="0.2">
      <c r="A223">
        <v>18</v>
      </c>
      <c r="B223">
        <v>1</v>
      </c>
      <c r="C223">
        <v>154</v>
      </c>
      <c r="E223" t="s">
        <v>358</v>
      </c>
      <c r="F223" t="s">
        <v>359</v>
      </c>
      <c r="G223" t="s">
        <v>814</v>
      </c>
      <c r="H223" t="s">
        <v>203</v>
      </c>
      <c r="I223">
        <f>I222*J223</f>
        <v>2</v>
      </c>
      <c r="J223">
        <v>1</v>
      </c>
      <c r="K223">
        <v>1</v>
      </c>
      <c r="O223">
        <f>ROUND(CP223,2)</f>
        <v>2098.2399999999998</v>
      </c>
      <c r="P223">
        <f>ROUND(CQ223*I223,2)</f>
        <v>2098.2399999999998</v>
      </c>
      <c r="Q223">
        <f>ROUND(CR223*I223,2)</f>
        <v>0</v>
      </c>
      <c r="R223">
        <f>ROUND(CS223*I223,2)</f>
        <v>0</v>
      </c>
      <c r="S223">
        <f>ROUND(CT223*I223,2)</f>
        <v>0</v>
      </c>
      <c r="T223">
        <f t="shared" si="107"/>
        <v>0</v>
      </c>
      <c r="U223">
        <f>ROUND(CV223*I223,7)</f>
        <v>0</v>
      </c>
      <c r="V223">
        <f>ROUND(CW223*I223,7)</f>
        <v>0</v>
      </c>
      <c r="W223">
        <f t="shared" si="108"/>
        <v>0</v>
      </c>
      <c r="X223">
        <f t="shared" si="109"/>
        <v>0</v>
      </c>
      <c r="Y223">
        <f t="shared" si="110"/>
        <v>0</v>
      </c>
      <c r="AA223">
        <v>104121951</v>
      </c>
      <c r="AB223">
        <f t="shared" si="111"/>
        <v>1049.1199999999999</v>
      </c>
      <c r="AC223">
        <f>ROUND((ES223),6)</f>
        <v>1049.1199999999999</v>
      </c>
      <c r="AD223">
        <f>ROUND((((ET223)-(EU223))+AE223),6)</f>
        <v>0</v>
      </c>
      <c r="AE223">
        <f>ROUND((EU223),6)</f>
        <v>0</v>
      </c>
      <c r="AF223">
        <f>ROUND((EV223),6)</f>
        <v>0</v>
      </c>
      <c r="AG223">
        <f t="shared" si="112"/>
        <v>0</v>
      </c>
      <c r="AH223">
        <f>(EW223)</f>
        <v>0</v>
      </c>
      <c r="AI223">
        <f>(EX223)</f>
        <v>0</v>
      </c>
      <c r="AJ223">
        <f t="shared" si="113"/>
        <v>0</v>
      </c>
      <c r="AK223">
        <v>1049.1199999999999</v>
      </c>
      <c r="AL223">
        <v>1049.1199999999999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1</v>
      </c>
      <c r="AW223">
        <v>1</v>
      </c>
      <c r="AZ223">
        <v>1</v>
      </c>
      <c r="BA223">
        <v>1</v>
      </c>
      <c r="BB223">
        <v>1</v>
      </c>
      <c r="BC223">
        <v>1</v>
      </c>
      <c r="BD223" t="s">
        <v>3</v>
      </c>
      <c r="BE223" t="s">
        <v>3</v>
      </c>
      <c r="BF223" t="s">
        <v>3</v>
      </c>
      <c r="BG223" t="s">
        <v>3</v>
      </c>
      <c r="BH223">
        <v>3</v>
      </c>
      <c r="BI223">
        <v>3</v>
      </c>
      <c r="BJ223" t="s">
        <v>360</v>
      </c>
      <c r="BM223">
        <v>600001</v>
      </c>
      <c r="BN223">
        <v>0</v>
      </c>
      <c r="BO223" t="s">
        <v>3</v>
      </c>
      <c r="BP223">
        <v>0</v>
      </c>
      <c r="BQ223">
        <v>5</v>
      </c>
      <c r="BR223">
        <v>0</v>
      </c>
      <c r="BS223">
        <v>1</v>
      </c>
      <c r="BT223">
        <v>1</v>
      </c>
      <c r="BU223">
        <v>1</v>
      </c>
      <c r="BV223">
        <v>1</v>
      </c>
      <c r="BW223">
        <v>1</v>
      </c>
      <c r="BX223">
        <v>1</v>
      </c>
      <c r="BY223" t="s">
        <v>3</v>
      </c>
      <c r="BZ223">
        <v>90</v>
      </c>
      <c r="CA223">
        <v>46</v>
      </c>
      <c r="CB223" t="s">
        <v>3</v>
      </c>
      <c r="CE223">
        <v>0</v>
      </c>
      <c r="CF223">
        <v>0</v>
      </c>
      <c r="CG223">
        <v>0</v>
      </c>
      <c r="CM223">
        <v>0</v>
      </c>
      <c r="CN223" t="s">
        <v>3</v>
      </c>
      <c r="CO223">
        <v>0</v>
      </c>
      <c r="CP223">
        <f>(P223+Q223+S223+R223)</f>
        <v>2098.2399999999998</v>
      </c>
      <c r="CQ223">
        <f>ROUND(AL223*BC223,2)</f>
        <v>1049.1199999999999</v>
      </c>
      <c r="CR223">
        <f>ROUND(AM223*BB223,2)</f>
        <v>0</v>
      </c>
      <c r="CS223">
        <f>ROUND(AN223*BS223,2)</f>
        <v>0</v>
      </c>
      <c r="CT223">
        <f>ROUND(AO223*BA223,2)</f>
        <v>0</v>
      </c>
      <c r="CU223">
        <f>AG223</f>
        <v>0</v>
      </c>
      <c r="CV223">
        <f>AH223</f>
        <v>0</v>
      </c>
      <c r="CW223">
        <f>AI223</f>
        <v>0</v>
      </c>
      <c r="CX223">
        <f>AJ223</f>
        <v>0</v>
      </c>
      <c r="CY223">
        <f>0</f>
        <v>0</v>
      </c>
      <c r="CZ223">
        <f>0</f>
        <v>0</v>
      </c>
      <c r="DC223" t="s">
        <v>3</v>
      </c>
      <c r="DD223" t="s">
        <v>3</v>
      </c>
      <c r="DE223" t="s">
        <v>3</v>
      </c>
      <c r="DF223" t="s">
        <v>3</v>
      </c>
      <c r="DG223" t="s">
        <v>3</v>
      </c>
      <c r="DH223" t="s">
        <v>3</v>
      </c>
      <c r="DI223" t="s">
        <v>3</v>
      </c>
      <c r="DJ223" t="s">
        <v>3</v>
      </c>
      <c r="DK223" t="s">
        <v>3</v>
      </c>
      <c r="DL223" t="s">
        <v>3</v>
      </c>
      <c r="DM223" t="s">
        <v>3</v>
      </c>
      <c r="DN223">
        <v>0</v>
      </c>
      <c r="DO223">
        <v>0</v>
      </c>
      <c r="DP223">
        <v>1</v>
      </c>
      <c r="DQ223">
        <v>1</v>
      </c>
      <c r="DU223">
        <v>1013</v>
      </c>
      <c r="DV223" t="s">
        <v>203</v>
      </c>
      <c r="DW223" t="s">
        <v>203</v>
      </c>
      <c r="DX223">
        <v>1</v>
      </c>
      <c r="DZ223" t="s">
        <v>3</v>
      </c>
      <c r="EA223" t="s">
        <v>3</v>
      </c>
      <c r="EB223" t="s">
        <v>3</v>
      </c>
      <c r="EC223" t="s">
        <v>3</v>
      </c>
      <c r="EE223">
        <v>101027045</v>
      </c>
      <c r="EF223">
        <v>5</v>
      </c>
      <c r="EG223" t="s">
        <v>361</v>
      </c>
      <c r="EH223">
        <v>0</v>
      </c>
      <c r="EI223" t="s">
        <v>3</v>
      </c>
      <c r="EJ223">
        <v>3</v>
      </c>
      <c r="EK223">
        <v>600001</v>
      </c>
      <c r="EL223" t="s">
        <v>362</v>
      </c>
      <c r="EM223" t="s">
        <v>363</v>
      </c>
      <c r="EO223" t="s">
        <v>3</v>
      </c>
      <c r="EQ223">
        <v>0</v>
      </c>
      <c r="ER223">
        <v>1049.1199999999999</v>
      </c>
      <c r="ES223">
        <v>1049.1199999999999</v>
      </c>
      <c r="ET223">
        <v>0</v>
      </c>
      <c r="EU223">
        <v>0</v>
      </c>
      <c r="EV223">
        <v>0</v>
      </c>
      <c r="EW223">
        <v>0</v>
      </c>
      <c r="EX223">
        <v>0</v>
      </c>
      <c r="FQ223">
        <v>0</v>
      </c>
      <c r="FR223">
        <f>P223</f>
        <v>2098.2399999999998</v>
      </c>
      <c r="FS223">
        <v>0</v>
      </c>
      <c r="FX223">
        <v>90</v>
      </c>
      <c r="FY223">
        <v>46</v>
      </c>
      <c r="GA223" t="s">
        <v>3</v>
      </c>
      <c r="GD223">
        <v>1</v>
      </c>
      <c r="GE223">
        <v>1096.4000000000001</v>
      </c>
      <c r="GF223">
        <v>1708890887</v>
      </c>
      <c r="GG223">
        <v>2</v>
      </c>
      <c r="GH223">
        <v>1</v>
      </c>
      <c r="GI223">
        <v>-2</v>
      </c>
      <c r="GJ223">
        <v>0</v>
      </c>
      <c r="GK223">
        <v>0</v>
      </c>
      <c r="GL223">
        <f t="shared" si="114"/>
        <v>0</v>
      </c>
      <c r="GM223">
        <f t="shared" si="115"/>
        <v>2098.2399999999998</v>
      </c>
      <c r="GN223">
        <f t="shared" si="116"/>
        <v>0</v>
      </c>
      <c r="GO223">
        <f t="shared" si="117"/>
        <v>0</v>
      </c>
      <c r="GP223">
        <f t="shared" si="118"/>
        <v>0</v>
      </c>
      <c r="GR223">
        <v>3</v>
      </c>
      <c r="GS223">
        <v>3</v>
      </c>
      <c r="GT223">
        <v>0</v>
      </c>
      <c r="GU223" t="s">
        <v>3</v>
      </c>
      <c r="GV223">
        <f t="shared" si="119"/>
        <v>0</v>
      </c>
      <c r="GW223">
        <v>1</v>
      </c>
      <c r="GX223">
        <f t="shared" si="120"/>
        <v>0</v>
      </c>
      <c r="HA223">
        <v>0</v>
      </c>
      <c r="HB223">
        <v>0</v>
      </c>
      <c r="HC223">
        <f>GV223*GW223</f>
        <v>0</v>
      </c>
      <c r="HE223" t="s">
        <v>3</v>
      </c>
      <c r="HF223" t="s">
        <v>3</v>
      </c>
      <c r="HM223" t="s">
        <v>3</v>
      </c>
      <c r="HN223" t="s">
        <v>3</v>
      </c>
      <c r="HO223" t="s">
        <v>3</v>
      </c>
      <c r="HP223" t="s">
        <v>3</v>
      </c>
      <c r="HQ223" t="s">
        <v>3</v>
      </c>
      <c r="HS223">
        <v>0</v>
      </c>
      <c r="IK223">
        <v>0</v>
      </c>
    </row>
    <row r="224" spans="1:245" x14ac:dyDescent="0.2">
      <c r="A224">
        <v>18</v>
      </c>
      <c r="B224">
        <v>1</v>
      </c>
      <c r="C224">
        <v>153</v>
      </c>
      <c r="E224" t="s">
        <v>364</v>
      </c>
      <c r="F224" t="s">
        <v>315</v>
      </c>
      <c r="G224" t="s">
        <v>316</v>
      </c>
      <c r="H224" t="s">
        <v>317</v>
      </c>
      <c r="I224">
        <f>J224</f>
        <v>2</v>
      </c>
      <c r="J224">
        <v>2</v>
      </c>
      <c r="K224">
        <v>2</v>
      </c>
      <c r="O224">
        <f>ROUND(P224,2)</f>
        <v>48.52</v>
      </c>
      <c r="P224">
        <f>ROUND(ROUND(ROUND(SUMIF(SmtRes!AQ147:'SmtRes'!AQ154,"=1",SmtRes!CU147:'SmtRes'!CU154),2),2)*I224/100,2)</f>
        <v>48.52</v>
      </c>
      <c r="Q224">
        <f>ROUND(CR224*I224,2)</f>
        <v>0</v>
      </c>
      <c r="R224">
        <f>ROUND(CS224*I224,2)</f>
        <v>0</v>
      </c>
      <c r="S224">
        <f>ROUND(CT224*I224,2)</f>
        <v>0</v>
      </c>
      <c r="T224">
        <f t="shared" si="107"/>
        <v>0</v>
      </c>
      <c r="U224">
        <f>ROUND(CV224*I224,7)</f>
        <v>0</v>
      </c>
      <c r="V224">
        <f>ROUND(CW224*I224,7)</f>
        <v>0</v>
      </c>
      <c r="W224">
        <f t="shared" si="108"/>
        <v>0</v>
      </c>
      <c r="X224">
        <f t="shared" si="109"/>
        <v>0</v>
      </c>
      <c r="Y224">
        <f t="shared" si="110"/>
        <v>0</v>
      </c>
      <c r="AA224">
        <v>104121951</v>
      </c>
      <c r="AB224">
        <f t="shared" si="111"/>
        <v>0</v>
      </c>
      <c r="AC224">
        <f>ROUND((ES224),6)</f>
        <v>0</v>
      </c>
      <c r="AD224">
        <f>ROUND((((ET224)-(EU224))+AE224),6)</f>
        <v>0</v>
      </c>
      <c r="AE224">
        <f>ROUND((EU224),6)</f>
        <v>0</v>
      </c>
      <c r="AF224">
        <f>ROUND((EV224),6)</f>
        <v>0</v>
      </c>
      <c r="AG224">
        <f t="shared" si="112"/>
        <v>0</v>
      </c>
      <c r="AH224">
        <f>(EW224)</f>
        <v>0</v>
      </c>
      <c r="AI224">
        <f>(EX224)</f>
        <v>0</v>
      </c>
      <c r="AJ224">
        <f t="shared" si="113"/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90</v>
      </c>
      <c r="AU224">
        <v>46</v>
      </c>
      <c r="AV224">
        <v>1</v>
      </c>
      <c r="AW224">
        <v>1</v>
      </c>
      <c r="AZ224">
        <v>1</v>
      </c>
      <c r="BA224">
        <v>1</v>
      </c>
      <c r="BB224">
        <v>1</v>
      </c>
      <c r="BC224">
        <v>1</v>
      </c>
      <c r="BD224" t="s">
        <v>3</v>
      </c>
      <c r="BE224" t="s">
        <v>3</v>
      </c>
      <c r="BF224" t="s">
        <v>3</v>
      </c>
      <c r="BG224" t="s">
        <v>3</v>
      </c>
      <c r="BH224">
        <v>3</v>
      </c>
      <c r="BI224">
        <v>2</v>
      </c>
      <c r="BJ224" t="s">
        <v>3</v>
      </c>
      <c r="BM224">
        <v>110011</v>
      </c>
      <c r="BN224">
        <v>0</v>
      </c>
      <c r="BO224" t="s">
        <v>3</v>
      </c>
      <c r="BP224">
        <v>0</v>
      </c>
      <c r="BQ224">
        <v>3</v>
      </c>
      <c r="BR224">
        <v>0</v>
      </c>
      <c r="BS224">
        <v>1</v>
      </c>
      <c r="BT224">
        <v>1</v>
      </c>
      <c r="BU224">
        <v>1</v>
      </c>
      <c r="BV224">
        <v>1</v>
      </c>
      <c r="BW224">
        <v>1</v>
      </c>
      <c r="BX224">
        <v>1</v>
      </c>
      <c r="BY224" t="s">
        <v>3</v>
      </c>
      <c r="BZ224">
        <v>90</v>
      </c>
      <c r="CA224">
        <v>46</v>
      </c>
      <c r="CB224" t="s">
        <v>3</v>
      </c>
      <c r="CE224">
        <v>0</v>
      </c>
      <c r="CF224">
        <v>0</v>
      </c>
      <c r="CG224">
        <v>0</v>
      </c>
      <c r="CM224">
        <v>0</v>
      </c>
      <c r="CN224" t="s">
        <v>3</v>
      </c>
      <c r="CO224">
        <v>0</v>
      </c>
      <c r="CP224">
        <f>0</f>
        <v>0</v>
      </c>
      <c r="CQ224">
        <f>0</f>
        <v>0</v>
      </c>
      <c r="CR224">
        <f>0</f>
        <v>0</v>
      </c>
      <c r="CS224">
        <f>0</f>
        <v>0</v>
      </c>
      <c r="CT224">
        <f>0</f>
        <v>0</v>
      </c>
      <c r="CU224">
        <f>0</f>
        <v>0</v>
      </c>
      <c r="CV224">
        <f>0</f>
        <v>0</v>
      </c>
      <c r="CW224">
        <f>0</f>
        <v>0</v>
      </c>
      <c r="CX224">
        <f>0</f>
        <v>0</v>
      </c>
      <c r="CY224">
        <f>0</f>
        <v>0</v>
      </c>
      <c r="CZ224">
        <f>0</f>
        <v>0</v>
      </c>
      <c r="DC224" t="s">
        <v>3</v>
      </c>
      <c r="DD224" t="s">
        <v>3</v>
      </c>
      <c r="DE224" t="s">
        <v>3</v>
      </c>
      <c r="DF224" t="s">
        <v>3</v>
      </c>
      <c r="DG224" t="s">
        <v>3</v>
      </c>
      <c r="DH224" t="s">
        <v>3</v>
      </c>
      <c r="DI224" t="s">
        <v>3</v>
      </c>
      <c r="DJ224" t="s">
        <v>3</v>
      </c>
      <c r="DK224" t="s">
        <v>3</v>
      </c>
      <c r="DL224" t="s">
        <v>3</v>
      </c>
      <c r="DM224" t="s">
        <v>3</v>
      </c>
      <c r="DN224">
        <v>0</v>
      </c>
      <c r="DO224">
        <v>0</v>
      </c>
      <c r="DP224">
        <v>1</v>
      </c>
      <c r="DQ224">
        <v>1</v>
      </c>
      <c r="DU224">
        <v>1013</v>
      </c>
      <c r="DV224" t="s">
        <v>317</v>
      </c>
      <c r="DW224" t="s">
        <v>317</v>
      </c>
      <c r="DX224">
        <v>1</v>
      </c>
      <c r="DZ224" t="s">
        <v>3</v>
      </c>
      <c r="EA224" t="s">
        <v>3</v>
      </c>
      <c r="EB224" t="s">
        <v>3</v>
      </c>
      <c r="EC224" t="s">
        <v>3</v>
      </c>
      <c r="EE224">
        <v>101027034</v>
      </c>
      <c r="EF224">
        <v>3</v>
      </c>
      <c r="EG224" t="s">
        <v>157</v>
      </c>
      <c r="EH224">
        <v>0</v>
      </c>
      <c r="EI224" t="s">
        <v>3</v>
      </c>
      <c r="EJ224">
        <v>2</v>
      </c>
      <c r="EK224">
        <v>110011</v>
      </c>
      <c r="EL224" t="s">
        <v>295</v>
      </c>
      <c r="EM224" t="s">
        <v>296</v>
      </c>
      <c r="EO224" t="s">
        <v>3</v>
      </c>
      <c r="EQ224">
        <v>0</v>
      </c>
      <c r="ER224">
        <v>0</v>
      </c>
      <c r="ES224">
        <v>0</v>
      </c>
      <c r="ET224">
        <v>0</v>
      </c>
      <c r="EU224">
        <v>0</v>
      </c>
      <c r="EV224">
        <v>0</v>
      </c>
      <c r="EW224">
        <v>0</v>
      </c>
      <c r="EX224">
        <v>0</v>
      </c>
      <c r="FQ224">
        <v>0</v>
      </c>
      <c r="FR224">
        <v>0</v>
      </c>
      <c r="FS224">
        <v>0</v>
      </c>
      <c r="FX224">
        <v>90</v>
      </c>
      <c r="FY224">
        <v>46</v>
      </c>
      <c r="GA224" t="s">
        <v>3</v>
      </c>
      <c r="GD224">
        <v>1</v>
      </c>
      <c r="GF224">
        <v>274903907</v>
      </c>
      <c r="GG224">
        <v>2</v>
      </c>
      <c r="GH224">
        <v>1</v>
      </c>
      <c r="GI224">
        <v>-2</v>
      </c>
      <c r="GJ224">
        <v>0</v>
      </c>
      <c r="GK224">
        <v>0</v>
      </c>
      <c r="GL224">
        <f t="shared" si="114"/>
        <v>0</v>
      </c>
      <c r="GM224">
        <f t="shared" si="115"/>
        <v>48.52</v>
      </c>
      <c r="GN224">
        <f t="shared" si="116"/>
        <v>0</v>
      </c>
      <c r="GO224">
        <f t="shared" si="117"/>
        <v>48.52</v>
      </c>
      <c r="GP224">
        <f t="shared" si="118"/>
        <v>0</v>
      </c>
      <c r="GR224">
        <v>0</v>
      </c>
      <c r="GS224">
        <v>0</v>
      </c>
      <c r="GT224">
        <v>0</v>
      </c>
      <c r="GU224" t="s">
        <v>3</v>
      </c>
      <c r="GV224">
        <f t="shared" si="119"/>
        <v>0</v>
      </c>
      <c r="GW224">
        <v>1</v>
      </c>
      <c r="GX224">
        <f t="shared" si="120"/>
        <v>0</v>
      </c>
      <c r="HA224">
        <v>0</v>
      </c>
      <c r="HB224">
        <v>0</v>
      </c>
      <c r="HC224">
        <f>0</f>
        <v>0</v>
      </c>
      <c r="HE224" t="s">
        <v>3</v>
      </c>
      <c r="HF224" t="s">
        <v>3</v>
      </c>
      <c r="HM224" t="s">
        <v>3</v>
      </c>
      <c r="HN224" t="s">
        <v>298</v>
      </c>
      <c r="HO224" t="s">
        <v>299</v>
      </c>
      <c r="HP224" t="s">
        <v>295</v>
      </c>
      <c r="HQ224" t="s">
        <v>295</v>
      </c>
      <c r="HS224">
        <v>0</v>
      </c>
      <c r="IK224">
        <v>0</v>
      </c>
    </row>
    <row r="225" spans="1:245" x14ac:dyDescent="0.2">
      <c r="A225">
        <v>17</v>
      </c>
      <c r="B225">
        <v>1</v>
      </c>
      <c r="C225">
        <f>ROW(SmtRes!A159)</f>
        <v>159</v>
      </c>
      <c r="D225">
        <f>ROW(EtalonRes!A162)</f>
        <v>162</v>
      </c>
      <c r="E225" t="s">
        <v>365</v>
      </c>
      <c r="F225" t="s">
        <v>366</v>
      </c>
      <c r="G225" t="s">
        <v>367</v>
      </c>
      <c r="H225" t="s">
        <v>22</v>
      </c>
      <c r="I225">
        <v>0.2</v>
      </c>
      <c r="J225">
        <v>0</v>
      </c>
      <c r="K225">
        <v>0.2</v>
      </c>
      <c r="O225">
        <f>ROUND(CP225,2)</f>
        <v>2860.57</v>
      </c>
      <c r="P225">
        <f>SUMIF(SmtRes!AQ155:'SmtRes'!AQ159,"=1",SmtRes!DF155:'SmtRes'!DF159)</f>
        <v>29.96</v>
      </c>
      <c r="Q225">
        <f>SUMIF(SmtRes!AQ155:'SmtRes'!AQ159,"=1",SmtRes!DG155:'SmtRes'!DG159)</f>
        <v>0</v>
      </c>
      <c r="R225">
        <f>SUMIF(SmtRes!AQ155:'SmtRes'!AQ159,"=1",SmtRes!DH155:'SmtRes'!DH159)</f>
        <v>0</v>
      </c>
      <c r="S225">
        <f>SUMIF(SmtRes!AQ155:'SmtRes'!AQ159,"=1",SmtRes!DI155:'SmtRes'!DI159)</f>
        <v>2830.61</v>
      </c>
      <c r="T225">
        <f t="shared" si="107"/>
        <v>0</v>
      </c>
      <c r="U225">
        <f>SUMIF(SmtRes!AQ155:'SmtRes'!AQ159,"=1",SmtRes!CV155:'SmtRes'!CV159)</f>
        <v>4.1040000000000001</v>
      </c>
      <c r="V225">
        <f>SUMIF(SmtRes!AQ155:'SmtRes'!AQ159,"=1",SmtRes!CW155:'SmtRes'!CW159)</f>
        <v>0</v>
      </c>
      <c r="W225">
        <f t="shared" si="108"/>
        <v>0</v>
      </c>
      <c r="X225">
        <f t="shared" si="109"/>
        <v>2745.69</v>
      </c>
      <c r="Y225">
        <f t="shared" si="110"/>
        <v>1443.61</v>
      </c>
      <c r="AA225">
        <v>104121951</v>
      </c>
      <c r="AB225">
        <f t="shared" si="111"/>
        <v>14280.838328</v>
      </c>
      <c r="AC225">
        <f>ROUND((SUM(SmtRes!BQ155:'SmtRes'!BQ159)),6)</f>
        <v>127.783928</v>
      </c>
      <c r="AD225">
        <f>ROUND((((0)-(0))+AE225),6)</f>
        <v>0</v>
      </c>
      <c r="AE225">
        <f>ROUND((0),6)</f>
        <v>0</v>
      </c>
      <c r="AF225">
        <f>ROUND((SUM(SmtRes!BT155:'SmtRes'!BT159)),6)</f>
        <v>14153.054400000001</v>
      </c>
      <c r="AG225">
        <f t="shared" si="112"/>
        <v>0</v>
      </c>
      <c r="AH225">
        <f>(SUM(SmtRes!BU155:'SmtRes'!BU159))</f>
        <v>20.52</v>
      </c>
      <c r="AI225">
        <f>(0)</f>
        <v>0</v>
      </c>
      <c r="AJ225">
        <f t="shared" si="113"/>
        <v>0</v>
      </c>
      <c r="AK225">
        <v>10611.527928000001</v>
      </c>
      <c r="AL225">
        <v>127.783928</v>
      </c>
      <c r="AM225">
        <v>0</v>
      </c>
      <c r="AN225">
        <v>0</v>
      </c>
      <c r="AO225">
        <v>10483.744000000001</v>
      </c>
      <c r="AP225">
        <v>0</v>
      </c>
      <c r="AQ225">
        <v>15.2</v>
      </c>
      <c r="AR225">
        <v>0</v>
      </c>
      <c r="AS225">
        <v>0</v>
      </c>
      <c r="AT225">
        <v>97</v>
      </c>
      <c r="AU225">
        <v>51</v>
      </c>
      <c r="AV225">
        <v>1</v>
      </c>
      <c r="AW225">
        <v>1</v>
      </c>
      <c r="AZ225">
        <v>1</v>
      </c>
      <c r="BA225">
        <v>1</v>
      </c>
      <c r="BB225">
        <v>1</v>
      </c>
      <c r="BC225">
        <v>1</v>
      </c>
      <c r="BD225" t="s">
        <v>3</v>
      </c>
      <c r="BE225" t="s">
        <v>3</v>
      </c>
      <c r="BF225" t="s">
        <v>3</v>
      </c>
      <c r="BG225" t="s">
        <v>3</v>
      </c>
      <c r="BH225">
        <v>0</v>
      </c>
      <c r="BI225">
        <v>2</v>
      </c>
      <c r="BJ225" t="s">
        <v>368</v>
      </c>
      <c r="BM225">
        <v>108001</v>
      </c>
      <c r="BN225">
        <v>0</v>
      </c>
      <c r="BO225" t="s">
        <v>3</v>
      </c>
      <c r="BP225">
        <v>0</v>
      </c>
      <c r="BQ225">
        <v>3</v>
      </c>
      <c r="BR225">
        <v>0</v>
      </c>
      <c r="BS225">
        <v>1</v>
      </c>
      <c r="BT225">
        <v>1</v>
      </c>
      <c r="BU225">
        <v>1</v>
      </c>
      <c r="BV225">
        <v>1</v>
      </c>
      <c r="BW225">
        <v>1</v>
      </c>
      <c r="BX225">
        <v>1</v>
      </c>
      <c r="BY225" t="s">
        <v>3</v>
      </c>
      <c r="BZ225">
        <v>97</v>
      </c>
      <c r="CA225">
        <v>51</v>
      </c>
      <c r="CB225" t="s">
        <v>3</v>
      </c>
      <c r="CE225">
        <v>0</v>
      </c>
      <c r="CF225">
        <v>0</v>
      </c>
      <c r="CG225">
        <v>0</v>
      </c>
      <c r="CM225">
        <v>0</v>
      </c>
      <c r="CN225" t="s">
        <v>813</v>
      </c>
      <c r="CO225">
        <v>0</v>
      </c>
      <c r="CP225">
        <f>(P225+Q225+S225+R225)</f>
        <v>2860.57</v>
      </c>
      <c r="CQ225">
        <f>SUMIF(SmtRes!AQ155:'SmtRes'!AQ159,"=1",SmtRes!AA155:'SmtRes'!AA159)</f>
        <v>71.680000000000007</v>
      </c>
      <c r="CR225">
        <f>SUMIF(SmtRes!AQ155:'SmtRes'!AQ159,"=1",SmtRes!AB155:'SmtRes'!AB159)</f>
        <v>0</v>
      </c>
      <c r="CS225">
        <f>SUMIF(SmtRes!AQ155:'SmtRes'!AQ159,"=1",SmtRes!AC155:'SmtRes'!AC159)</f>
        <v>0</v>
      </c>
      <c r="CT225">
        <f>SUMIF(SmtRes!AQ155:'SmtRes'!AQ159,"=1",SmtRes!AD155:'SmtRes'!AD159)</f>
        <v>689.72</v>
      </c>
      <c r="CU225">
        <f>AG225</f>
        <v>0</v>
      </c>
      <c r="CV225">
        <f>SUMIF(SmtRes!AQ155:'SmtRes'!AQ159,"=1",SmtRes!BU155:'SmtRes'!BU159)</f>
        <v>20.52</v>
      </c>
      <c r="CW225">
        <f>SUMIF(SmtRes!AQ155:'SmtRes'!AQ159,"=1",SmtRes!BV155:'SmtRes'!BV159)</f>
        <v>0</v>
      </c>
      <c r="CX225">
        <f>AJ225</f>
        <v>0</v>
      </c>
      <c r="CY225">
        <f>(((S225+R225)*AT225)/100)</f>
        <v>2745.6916999999999</v>
      </c>
      <c r="CZ225">
        <f>(((S225+R225)*AU225)/100)</f>
        <v>1443.6111000000001</v>
      </c>
      <c r="DB225">
        <v>39</v>
      </c>
      <c r="DC225" t="s">
        <v>3</v>
      </c>
      <c r="DD225" t="s">
        <v>3</v>
      </c>
      <c r="DE225" t="s">
        <v>312</v>
      </c>
      <c r="DF225" t="s">
        <v>312</v>
      </c>
      <c r="DG225" t="s">
        <v>312</v>
      </c>
      <c r="DH225" t="s">
        <v>3</v>
      </c>
      <c r="DI225" t="s">
        <v>312</v>
      </c>
      <c r="DJ225" t="s">
        <v>312</v>
      </c>
      <c r="DK225" t="s">
        <v>3</v>
      </c>
      <c r="DL225" t="s">
        <v>3</v>
      </c>
      <c r="DM225" t="s">
        <v>3</v>
      </c>
      <c r="DN225">
        <v>0</v>
      </c>
      <c r="DO225">
        <v>0</v>
      </c>
      <c r="DP225">
        <v>1</v>
      </c>
      <c r="DQ225">
        <v>1</v>
      </c>
      <c r="DU225">
        <v>1003</v>
      </c>
      <c r="DV225" t="s">
        <v>22</v>
      </c>
      <c r="DW225" t="s">
        <v>22</v>
      </c>
      <c r="DX225">
        <v>100</v>
      </c>
      <c r="DZ225" t="s">
        <v>3</v>
      </c>
      <c r="EA225" t="s">
        <v>3</v>
      </c>
      <c r="EB225" t="s">
        <v>3</v>
      </c>
      <c r="EC225" t="s">
        <v>3</v>
      </c>
      <c r="EE225">
        <v>101026987</v>
      </c>
      <c r="EF225">
        <v>3</v>
      </c>
      <c r="EG225" t="s">
        <v>157</v>
      </c>
      <c r="EH225">
        <v>0</v>
      </c>
      <c r="EI225" t="s">
        <v>3</v>
      </c>
      <c r="EJ225">
        <v>2</v>
      </c>
      <c r="EK225">
        <v>108001</v>
      </c>
      <c r="EL225" t="s">
        <v>304</v>
      </c>
      <c r="EM225" t="s">
        <v>305</v>
      </c>
      <c r="EO225" t="s">
        <v>313</v>
      </c>
      <c r="EQ225">
        <v>0</v>
      </c>
      <c r="ER225">
        <v>0</v>
      </c>
      <c r="ES225">
        <v>0</v>
      </c>
      <c r="ET225">
        <v>0</v>
      </c>
      <c r="EU225">
        <v>0</v>
      </c>
      <c r="EV225">
        <v>0</v>
      </c>
      <c r="EW225">
        <v>15.2</v>
      </c>
      <c r="EX225">
        <v>0</v>
      </c>
      <c r="EY225">
        <v>0</v>
      </c>
      <c r="FQ225">
        <v>0</v>
      </c>
      <c r="FR225">
        <v>0</v>
      </c>
      <c r="FS225">
        <v>0</v>
      </c>
      <c r="FX225">
        <v>97</v>
      </c>
      <c r="FY225">
        <v>51</v>
      </c>
      <c r="GA225" t="s">
        <v>3</v>
      </c>
      <c r="GD225">
        <v>1</v>
      </c>
      <c r="GF225">
        <v>1581588926</v>
      </c>
      <c r="GG225">
        <v>2</v>
      </c>
      <c r="GH225">
        <v>1</v>
      </c>
      <c r="GI225">
        <v>-2</v>
      </c>
      <c r="GJ225">
        <v>0</v>
      </c>
      <c r="GK225">
        <v>0</v>
      </c>
      <c r="GL225">
        <f t="shared" si="114"/>
        <v>0</v>
      </c>
      <c r="GM225">
        <f t="shared" si="115"/>
        <v>7049.87</v>
      </c>
      <c r="GN225">
        <f t="shared" si="116"/>
        <v>0</v>
      </c>
      <c r="GO225">
        <f t="shared" si="117"/>
        <v>7049.87</v>
      </c>
      <c r="GP225">
        <f t="shared" si="118"/>
        <v>0</v>
      </c>
      <c r="GR225">
        <v>0</v>
      </c>
      <c r="GS225">
        <v>0</v>
      </c>
      <c r="GT225">
        <v>0</v>
      </c>
      <c r="GU225" t="s">
        <v>3</v>
      </c>
      <c r="GV225">
        <f t="shared" si="119"/>
        <v>0</v>
      </c>
      <c r="GW225">
        <v>1</v>
      </c>
      <c r="GX225">
        <f t="shared" si="120"/>
        <v>0</v>
      </c>
      <c r="HA225">
        <v>0</v>
      </c>
      <c r="HB225">
        <v>0</v>
      </c>
      <c r="HC225">
        <f>GV225*GW225</f>
        <v>0</v>
      </c>
      <c r="HE225" t="s">
        <v>3</v>
      </c>
      <c r="HF225" t="s">
        <v>3</v>
      </c>
      <c r="HM225" t="s">
        <v>3</v>
      </c>
      <c r="HN225" t="s">
        <v>306</v>
      </c>
      <c r="HO225" t="s">
        <v>307</v>
      </c>
      <c r="HP225" t="s">
        <v>304</v>
      </c>
      <c r="HQ225" t="s">
        <v>304</v>
      </c>
      <c r="HS225">
        <v>0</v>
      </c>
      <c r="IK225">
        <v>0</v>
      </c>
    </row>
    <row r="226" spans="1:245" x14ac:dyDescent="0.2">
      <c r="A226">
        <v>18</v>
      </c>
      <c r="B226">
        <v>1</v>
      </c>
      <c r="C226">
        <v>158</v>
      </c>
      <c r="E226" t="s">
        <v>369</v>
      </c>
      <c r="F226" t="s">
        <v>370</v>
      </c>
      <c r="G226" t="s">
        <v>371</v>
      </c>
      <c r="H226" t="s">
        <v>194</v>
      </c>
      <c r="I226">
        <f>I225*J226</f>
        <v>20</v>
      </c>
      <c r="J226">
        <v>100</v>
      </c>
      <c r="K226">
        <v>100</v>
      </c>
      <c r="O226">
        <f>ROUND(CP226,2)</f>
        <v>286.8</v>
      </c>
      <c r="P226">
        <f>ROUND(CQ226*I226,2)</f>
        <v>286.8</v>
      </c>
      <c r="Q226">
        <f>ROUND(CR226*I226,2)</f>
        <v>0</v>
      </c>
      <c r="R226">
        <f>ROUND(CS226*I226,2)</f>
        <v>0</v>
      </c>
      <c r="S226">
        <f>ROUND(CT226*I226,2)</f>
        <v>0</v>
      </c>
      <c r="T226">
        <f t="shared" si="107"/>
        <v>0</v>
      </c>
      <c r="U226">
        <f>ROUND(CV226*I226,7)</f>
        <v>0</v>
      </c>
      <c r="V226">
        <f>ROUND(CW226*I226,7)</f>
        <v>0</v>
      </c>
      <c r="W226">
        <f t="shared" si="108"/>
        <v>0</v>
      </c>
      <c r="X226">
        <f t="shared" si="109"/>
        <v>0</v>
      </c>
      <c r="Y226">
        <f t="shared" si="110"/>
        <v>0</v>
      </c>
      <c r="AA226">
        <v>104121951</v>
      </c>
      <c r="AB226">
        <f t="shared" si="111"/>
        <v>15.93</v>
      </c>
      <c r="AC226">
        <f>ROUND((ES226),6)</f>
        <v>15.93</v>
      </c>
      <c r="AD226">
        <f>ROUND((((ET226)-(EU226))+AE226),6)</f>
        <v>0</v>
      </c>
      <c r="AE226">
        <f>ROUND((EU226),6)</f>
        <v>0</v>
      </c>
      <c r="AF226">
        <f>ROUND((EV226),6)</f>
        <v>0</v>
      </c>
      <c r="AG226">
        <f t="shared" si="112"/>
        <v>0</v>
      </c>
      <c r="AH226">
        <f>(EW226)</f>
        <v>0</v>
      </c>
      <c r="AI226">
        <f>(EX226)</f>
        <v>0</v>
      </c>
      <c r="AJ226">
        <f t="shared" si="113"/>
        <v>0</v>
      </c>
      <c r="AK226">
        <v>15.93</v>
      </c>
      <c r="AL226">
        <v>15.93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97</v>
      </c>
      <c r="AU226">
        <v>51</v>
      </c>
      <c r="AV226">
        <v>1</v>
      </c>
      <c r="AW226">
        <v>1</v>
      </c>
      <c r="AZ226">
        <v>1</v>
      </c>
      <c r="BA226">
        <v>1</v>
      </c>
      <c r="BB226">
        <v>1</v>
      </c>
      <c r="BC226">
        <v>0.9</v>
      </c>
      <c r="BD226" t="s">
        <v>3</v>
      </c>
      <c r="BE226" t="s">
        <v>3</v>
      </c>
      <c r="BF226" t="s">
        <v>3</v>
      </c>
      <c r="BG226" t="s">
        <v>3</v>
      </c>
      <c r="BH226">
        <v>3</v>
      </c>
      <c r="BI226">
        <v>2</v>
      </c>
      <c r="BJ226" t="s">
        <v>372</v>
      </c>
      <c r="BM226">
        <v>108001</v>
      </c>
      <c r="BN226">
        <v>0</v>
      </c>
      <c r="BO226" t="s">
        <v>370</v>
      </c>
      <c r="BP226">
        <v>1</v>
      </c>
      <c r="BQ226">
        <v>3</v>
      </c>
      <c r="BR226">
        <v>0</v>
      </c>
      <c r="BS226">
        <v>1</v>
      </c>
      <c r="BT226">
        <v>1</v>
      </c>
      <c r="BU226">
        <v>1</v>
      </c>
      <c r="BV226">
        <v>1</v>
      </c>
      <c r="BW226">
        <v>1</v>
      </c>
      <c r="BX226">
        <v>1</v>
      </c>
      <c r="BY226" t="s">
        <v>3</v>
      </c>
      <c r="BZ226">
        <v>97</v>
      </c>
      <c r="CA226">
        <v>51</v>
      </c>
      <c r="CB226" t="s">
        <v>3</v>
      </c>
      <c r="CE226">
        <v>0</v>
      </c>
      <c r="CF226">
        <v>0</v>
      </c>
      <c r="CG226">
        <v>0</v>
      </c>
      <c r="CM226">
        <v>0</v>
      </c>
      <c r="CN226" t="s">
        <v>3</v>
      </c>
      <c r="CO226">
        <v>0</v>
      </c>
      <c r="CP226">
        <f>(P226+Q226+S226+R226)</f>
        <v>286.8</v>
      </c>
      <c r="CQ226">
        <f>ROUND(AL226*BC226,2)</f>
        <v>14.34</v>
      </c>
      <c r="CR226">
        <f>ROUND(AM226*BB226,2)</f>
        <v>0</v>
      </c>
      <c r="CS226">
        <f>ROUND(AN226*BS226,2)</f>
        <v>0</v>
      </c>
      <c r="CT226">
        <f>ROUND(AO226*BA226,2)</f>
        <v>0</v>
      </c>
      <c r="CU226">
        <f>AG226</f>
        <v>0</v>
      </c>
      <c r="CV226">
        <f>AH226</f>
        <v>0</v>
      </c>
      <c r="CW226">
        <f>AI226</f>
        <v>0</v>
      </c>
      <c r="CX226">
        <f>AJ226</f>
        <v>0</v>
      </c>
      <c r="CY226">
        <f>(((S226+R226)*AT226)/100)</f>
        <v>0</v>
      </c>
      <c r="CZ226">
        <f>(((S226+R226)*AU226)/100)</f>
        <v>0</v>
      </c>
      <c r="DC226" t="s">
        <v>3</v>
      </c>
      <c r="DD226" t="s">
        <v>3</v>
      </c>
      <c r="DE226" t="s">
        <v>3</v>
      </c>
      <c r="DF226" t="s">
        <v>3</v>
      </c>
      <c r="DG226" t="s">
        <v>3</v>
      </c>
      <c r="DH226" t="s">
        <v>3</v>
      </c>
      <c r="DI226" t="s">
        <v>3</v>
      </c>
      <c r="DJ226" t="s">
        <v>3</v>
      </c>
      <c r="DK226" t="s">
        <v>3</v>
      </c>
      <c r="DL226" t="s">
        <v>3</v>
      </c>
      <c r="DM226" t="s">
        <v>3</v>
      </c>
      <c r="DN226">
        <v>0</v>
      </c>
      <c r="DO226">
        <v>0</v>
      </c>
      <c r="DP226">
        <v>1</v>
      </c>
      <c r="DQ226">
        <v>1</v>
      </c>
      <c r="DU226">
        <v>1003</v>
      </c>
      <c r="DV226" t="s">
        <v>194</v>
      </c>
      <c r="DW226" t="s">
        <v>194</v>
      </c>
      <c r="DX226">
        <v>1</v>
      </c>
      <c r="DZ226" t="s">
        <v>3</v>
      </c>
      <c r="EA226" t="s">
        <v>3</v>
      </c>
      <c r="EB226" t="s">
        <v>3</v>
      </c>
      <c r="EC226" t="s">
        <v>3</v>
      </c>
      <c r="EE226">
        <v>101026987</v>
      </c>
      <c r="EF226">
        <v>3</v>
      </c>
      <c r="EG226" t="s">
        <v>157</v>
      </c>
      <c r="EH226">
        <v>0</v>
      </c>
      <c r="EI226" t="s">
        <v>3</v>
      </c>
      <c r="EJ226">
        <v>2</v>
      </c>
      <c r="EK226">
        <v>108001</v>
      </c>
      <c r="EL226" t="s">
        <v>304</v>
      </c>
      <c r="EM226" t="s">
        <v>305</v>
      </c>
      <c r="EO226" t="s">
        <v>3</v>
      </c>
      <c r="EQ226">
        <v>0</v>
      </c>
      <c r="ER226">
        <v>15.93</v>
      </c>
      <c r="ES226">
        <v>15.93</v>
      </c>
      <c r="ET226">
        <v>0</v>
      </c>
      <c r="EU226">
        <v>0</v>
      </c>
      <c r="EV226">
        <v>0</v>
      </c>
      <c r="EW226">
        <v>0</v>
      </c>
      <c r="EX226">
        <v>0</v>
      </c>
      <c r="FQ226">
        <v>0</v>
      </c>
      <c r="FR226">
        <v>0</v>
      </c>
      <c r="FS226">
        <v>0</v>
      </c>
      <c r="FX226">
        <v>97</v>
      </c>
      <c r="FY226">
        <v>51</v>
      </c>
      <c r="GA226" t="s">
        <v>3</v>
      </c>
      <c r="GD226">
        <v>1</v>
      </c>
      <c r="GF226">
        <v>-379848413</v>
      </c>
      <c r="GG226">
        <v>2</v>
      </c>
      <c r="GH226">
        <v>1</v>
      </c>
      <c r="GI226">
        <v>2</v>
      </c>
      <c r="GJ226">
        <v>0</v>
      </c>
      <c r="GK226">
        <v>0</v>
      </c>
      <c r="GL226">
        <f t="shared" si="114"/>
        <v>0</v>
      </c>
      <c r="GM226">
        <f t="shared" si="115"/>
        <v>286.8</v>
      </c>
      <c r="GN226">
        <f t="shared" si="116"/>
        <v>0</v>
      </c>
      <c r="GO226">
        <f t="shared" si="117"/>
        <v>286.8</v>
      </c>
      <c r="GP226">
        <f t="shared" si="118"/>
        <v>0</v>
      </c>
      <c r="GR226">
        <v>0</v>
      </c>
      <c r="GS226">
        <v>3</v>
      </c>
      <c r="GT226">
        <v>0</v>
      </c>
      <c r="GU226" t="s">
        <v>3</v>
      </c>
      <c r="GV226">
        <f t="shared" si="119"/>
        <v>0</v>
      </c>
      <c r="GW226">
        <v>1</v>
      </c>
      <c r="GX226">
        <f t="shared" si="120"/>
        <v>0</v>
      </c>
      <c r="HA226">
        <v>0</v>
      </c>
      <c r="HB226">
        <v>0</v>
      </c>
      <c r="HC226">
        <f>GV226*GW226</f>
        <v>0</v>
      </c>
      <c r="HE226" t="s">
        <v>3</v>
      </c>
      <c r="HF226" t="s">
        <v>3</v>
      </c>
      <c r="HM226" t="s">
        <v>3</v>
      </c>
      <c r="HN226" t="s">
        <v>306</v>
      </c>
      <c r="HO226" t="s">
        <v>307</v>
      </c>
      <c r="HP226" t="s">
        <v>304</v>
      </c>
      <c r="HQ226" t="s">
        <v>304</v>
      </c>
      <c r="HS226">
        <v>0</v>
      </c>
      <c r="IK226">
        <v>0</v>
      </c>
    </row>
    <row r="227" spans="1:245" x14ac:dyDescent="0.2">
      <c r="A227">
        <v>18</v>
      </c>
      <c r="B227">
        <v>1</v>
      </c>
      <c r="C227">
        <v>159</v>
      </c>
      <c r="E227" t="s">
        <v>373</v>
      </c>
      <c r="F227" t="s">
        <v>315</v>
      </c>
      <c r="G227" t="s">
        <v>316</v>
      </c>
      <c r="H227" t="s">
        <v>317</v>
      </c>
      <c r="I227">
        <f>J227</f>
        <v>2</v>
      </c>
      <c r="J227">
        <v>2</v>
      </c>
      <c r="K227">
        <v>2</v>
      </c>
      <c r="O227">
        <f>ROUND(P227,2)</f>
        <v>41.94</v>
      </c>
      <c r="P227">
        <f>ROUND(ROUND(ROUND(SUMIF(SmtRes!AQ155:'SmtRes'!AQ159,"=1",SmtRes!CU155:'SmtRes'!CU159),2),2)*I227/100,2)</f>
        <v>41.94</v>
      </c>
      <c r="Q227">
        <f>ROUND(CR227*I227,2)</f>
        <v>0</v>
      </c>
      <c r="R227">
        <f>ROUND(CS227*I227,2)</f>
        <v>0</v>
      </c>
      <c r="S227">
        <f>ROUND(CT227*I227,2)</f>
        <v>0</v>
      </c>
      <c r="T227">
        <f t="shared" si="107"/>
        <v>0</v>
      </c>
      <c r="U227">
        <f>ROUND(CV227*I227,7)</f>
        <v>0</v>
      </c>
      <c r="V227">
        <f>ROUND(CW227*I227,7)</f>
        <v>0</v>
      </c>
      <c r="W227">
        <f t="shared" si="108"/>
        <v>0</v>
      </c>
      <c r="X227">
        <f t="shared" si="109"/>
        <v>0</v>
      </c>
      <c r="Y227">
        <f t="shared" si="110"/>
        <v>0</v>
      </c>
      <c r="AA227">
        <v>104121951</v>
      </c>
      <c r="AB227">
        <f t="shared" si="111"/>
        <v>0</v>
      </c>
      <c r="AC227">
        <f>ROUND((ES227),6)</f>
        <v>0</v>
      </c>
      <c r="AD227">
        <f>ROUND((((ET227)-(EU227))+AE227),6)</f>
        <v>0</v>
      </c>
      <c r="AE227">
        <f>ROUND((EU227),6)</f>
        <v>0</v>
      </c>
      <c r="AF227">
        <f>ROUND((EV227),6)</f>
        <v>0</v>
      </c>
      <c r="AG227">
        <f t="shared" si="112"/>
        <v>0</v>
      </c>
      <c r="AH227">
        <f>(EW227)</f>
        <v>0</v>
      </c>
      <c r="AI227">
        <f>(EX227)</f>
        <v>0</v>
      </c>
      <c r="AJ227">
        <f t="shared" si="113"/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97</v>
      </c>
      <c r="AU227">
        <v>51</v>
      </c>
      <c r="AV227">
        <v>1</v>
      </c>
      <c r="AW227">
        <v>1</v>
      </c>
      <c r="AZ227">
        <v>1</v>
      </c>
      <c r="BA227">
        <v>1</v>
      </c>
      <c r="BB227">
        <v>1</v>
      </c>
      <c r="BC227">
        <v>1</v>
      </c>
      <c r="BD227" t="s">
        <v>3</v>
      </c>
      <c r="BE227" t="s">
        <v>3</v>
      </c>
      <c r="BF227" t="s">
        <v>3</v>
      </c>
      <c r="BG227" t="s">
        <v>3</v>
      </c>
      <c r="BH227">
        <v>3</v>
      </c>
      <c r="BI227">
        <v>2</v>
      </c>
      <c r="BJ227" t="s">
        <v>3</v>
      </c>
      <c r="BM227">
        <v>108001</v>
      </c>
      <c r="BN227">
        <v>0</v>
      </c>
      <c r="BO227" t="s">
        <v>3</v>
      </c>
      <c r="BP227">
        <v>0</v>
      </c>
      <c r="BQ227">
        <v>3</v>
      </c>
      <c r="BR227">
        <v>0</v>
      </c>
      <c r="BS227">
        <v>1</v>
      </c>
      <c r="BT227">
        <v>1</v>
      </c>
      <c r="BU227">
        <v>1</v>
      </c>
      <c r="BV227">
        <v>1</v>
      </c>
      <c r="BW227">
        <v>1</v>
      </c>
      <c r="BX227">
        <v>1</v>
      </c>
      <c r="BY227" t="s">
        <v>3</v>
      </c>
      <c r="BZ227">
        <v>97</v>
      </c>
      <c r="CA227">
        <v>51</v>
      </c>
      <c r="CB227" t="s">
        <v>3</v>
      </c>
      <c r="CE227">
        <v>0</v>
      </c>
      <c r="CF227">
        <v>0</v>
      </c>
      <c r="CG227">
        <v>0</v>
      </c>
      <c r="CM227">
        <v>0</v>
      </c>
      <c r="CN227" t="s">
        <v>3</v>
      </c>
      <c r="CO227">
        <v>0</v>
      </c>
      <c r="CP227">
        <f>0</f>
        <v>0</v>
      </c>
      <c r="CQ227">
        <f>0</f>
        <v>0</v>
      </c>
      <c r="CR227">
        <f>0</f>
        <v>0</v>
      </c>
      <c r="CS227">
        <f>0</f>
        <v>0</v>
      </c>
      <c r="CT227">
        <f>0</f>
        <v>0</v>
      </c>
      <c r="CU227">
        <f>0</f>
        <v>0</v>
      </c>
      <c r="CV227">
        <f>0</f>
        <v>0</v>
      </c>
      <c r="CW227">
        <f>0</f>
        <v>0</v>
      </c>
      <c r="CX227">
        <f>0</f>
        <v>0</v>
      </c>
      <c r="CY227">
        <f>0</f>
        <v>0</v>
      </c>
      <c r="CZ227">
        <f>0</f>
        <v>0</v>
      </c>
      <c r="DC227" t="s">
        <v>3</v>
      </c>
      <c r="DD227" t="s">
        <v>3</v>
      </c>
      <c r="DE227" t="s">
        <v>3</v>
      </c>
      <c r="DF227" t="s">
        <v>3</v>
      </c>
      <c r="DG227" t="s">
        <v>3</v>
      </c>
      <c r="DH227" t="s">
        <v>3</v>
      </c>
      <c r="DI227" t="s">
        <v>3</v>
      </c>
      <c r="DJ227" t="s">
        <v>3</v>
      </c>
      <c r="DK227" t="s">
        <v>3</v>
      </c>
      <c r="DL227" t="s">
        <v>3</v>
      </c>
      <c r="DM227" t="s">
        <v>3</v>
      </c>
      <c r="DN227">
        <v>0</v>
      </c>
      <c r="DO227">
        <v>0</v>
      </c>
      <c r="DP227">
        <v>1</v>
      </c>
      <c r="DQ227">
        <v>1</v>
      </c>
      <c r="DU227">
        <v>1013</v>
      </c>
      <c r="DV227" t="s">
        <v>317</v>
      </c>
      <c r="DW227" t="s">
        <v>317</v>
      </c>
      <c r="DX227">
        <v>1</v>
      </c>
      <c r="DZ227" t="s">
        <v>3</v>
      </c>
      <c r="EA227" t="s">
        <v>3</v>
      </c>
      <c r="EB227" t="s">
        <v>3</v>
      </c>
      <c r="EC227" t="s">
        <v>3</v>
      </c>
      <c r="EE227">
        <v>101026987</v>
      </c>
      <c r="EF227">
        <v>3</v>
      </c>
      <c r="EG227" t="s">
        <v>157</v>
      </c>
      <c r="EH227">
        <v>0</v>
      </c>
      <c r="EI227" t="s">
        <v>3</v>
      </c>
      <c r="EJ227">
        <v>2</v>
      </c>
      <c r="EK227">
        <v>108001</v>
      </c>
      <c r="EL227" t="s">
        <v>304</v>
      </c>
      <c r="EM227" t="s">
        <v>305</v>
      </c>
      <c r="EO227" t="s">
        <v>3</v>
      </c>
      <c r="EQ227">
        <v>0</v>
      </c>
      <c r="ER227">
        <v>0</v>
      </c>
      <c r="ES227">
        <v>0</v>
      </c>
      <c r="ET227">
        <v>0</v>
      </c>
      <c r="EU227">
        <v>0</v>
      </c>
      <c r="EV227">
        <v>0</v>
      </c>
      <c r="EW227">
        <v>0</v>
      </c>
      <c r="EX227">
        <v>0</v>
      </c>
      <c r="FQ227">
        <v>0</v>
      </c>
      <c r="FR227">
        <v>0</v>
      </c>
      <c r="FS227">
        <v>0</v>
      </c>
      <c r="FX227">
        <v>97</v>
      </c>
      <c r="FY227">
        <v>51</v>
      </c>
      <c r="GA227" t="s">
        <v>3</v>
      </c>
      <c r="GD227">
        <v>1</v>
      </c>
      <c r="GF227">
        <v>274903907</v>
      </c>
      <c r="GG227">
        <v>2</v>
      </c>
      <c r="GH227">
        <v>1</v>
      </c>
      <c r="GI227">
        <v>-2</v>
      </c>
      <c r="GJ227">
        <v>0</v>
      </c>
      <c r="GK227">
        <v>0</v>
      </c>
      <c r="GL227">
        <f t="shared" si="114"/>
        <v>0</v>
      </c>
      <c r="GM227">
        <f t="shared" si="115"/>
        <v>41.94</v>
      </c>
      <c r="GN227">
        <f t="shared" si="116"/>
        <v>0</v>
      </c>
      <c r="GO227">
        <f t="shared" si="117"/>
        <v>41.94</v>
      </c>
      <c r="GP227">
        <f t="shared" si="118"/>
        <v>0</v>
      </c>
      <c r="GR227">
        <v>0</v>
      </c>
      <c r="GS227">
        <v>0</v>
      </c>
      <c r="GT227">
        <v>0</v>
      </c>
      <c r="GU227" t="s">
        <v>3</v>
      </c>
      <c r="GV227">
        <f t="shared" si="119"/>
        <v>0</v>
      </c>
      <c r="GW227">
        <v>1</v>
      </c>
      <c r="GX227">
        <f t="shared" si="120"/>
        <v>0</v>
      </c>
      <c r="HA227">
        <v>0</v>
      </c>
      <c r="HB227">
        <v>0</v>
      </c>
      <c r="HC227">
        <f>0</f>
        <v>0</v>
      </c>
      <c r="HE227" t="s">
        <v>3</v>
      </c>
      <c r="HF227" t="s">
        <v>3</v>
      </c>
      <c r="HM227" t="s">
        <v>3</v>
      </c>
      <c r="HN227" t="s">
        <v>306</v>
      </c>
      <c r="HO227" t="s">
        <v>307</v>
      </c>
      <c r="HP227" t="s">
        <v>304</v>
      </c>
      <c r="HQ227" t="s">
        <v>304</v>
      </c>
      <c r="HS227">
        <v>0</v>
      </c>
      <c r="IK227">
        <v>0</v>
      </c>
    </row>
    <row r="228" spans="1:245" x14ac:dyDescent="0.2">
      <c r="A228">
        <v>17</v>
      </c>
      <c r="B228">
        <v>1</v>
      </c>
      <c r="C228">
        <f>ROW(SmtRes!A170)</f>
        <v>170</v>
      </c>
      <c r="D228">
        <f>ROW(EtalonRes!A172)</f>
        <v>172</v>
      </c>
      <c r="E228" t="s">
        <v>374</v>
      </c>
      <c r="F228" t="s">
        <v>375</v>
      </c>
      <c r="G228" t="s">
        <v>376</v>
      </c>
      <c r="H228" t="s">
        <v>22</v>
      </c>
      <c r="I228">
        <v>0.2</v>
      </c>
      <c r="J228">
        <v>0</v>
      </c>
      <c r="K228">
        <v>0.2</v>
      </c>
      <c r="O228">
        <f>ROUND(CP228,2)</f>
        <v>1293.45</v>
      </c>
      <c r="P228">
        <f>SUMIF(SmtRes!AQ160:'SmtRes'!AQ170,"=1",SmtRes!DF160:'SmtRes'!DF170)</f>
        <v>62.53</v>
      </c>
      <c r="Q228">
        <f>SUMIF(SmtRes!AQ160:'SmtRes'!AQ170,"=1",SmtRes!DG160:'SmtRes'!DG170)</f>
        <v>18.41</v>
      </c>
      <c r="R228">
        <f>SUMIF(SmtRes!AQ160:'SmtRes'!AQ170,"=1",SmtRes!DH160:'SmtRes'!DH170)</f>
        <v>13.71</v>
      </c>
      <c r="S228">
        <f>SUMIF(SmtRes!AQ160:'SmtRes'!AQ170,"=1",SmtRes!DI160:'SmtRes'!DI170)</f>
        <v>1198.8</v>
      </c>
      <c r="T228">
        <f t="shared" si="107"/>
        <v>0</v>
      </c>
      <c r="U228">
        <f>SUMIF(SmtRes!AQ160:'SmtRes'!AQ170,"=1",SmtRes!CV160:'SmtRes'!CV170)</f>
        <v>1.6982999999999999</v>
      </c>
      <c r="V228">
        <f>SUMIF(SmtRes!AQ160:'SmtRes'!AQ170,"=1",SmtRes!CW160:'SmtRes'!CW170)</f>
        <v>1.6199999999999999E-2</v>
      </c>
      <c r="W228">
        <f t="shared" si="108"/>
        <v>0</v>
      </c>
      <c r="X228">
        <f t="shared" si="109"/>
        <v>1176.1300000000001</v>
      </c>
      <c r="Y228">
        <f t="shared" si="110"/>
        <v>618.38</v>
      </c>
      <c r="AA228">
        <v>104121951</v>
      </c>
      <c r="AB228">
        <f t="shared" si="111"/>
        <v>6380.4548629999999</v>
      </c>
      <c r="AC228">
        <f>ROUND((SUM(SmtRes!BQ160:'SmtRes'!BQ170)),6)</f>
        <v>294.424823</v>
      </c>
      <c r="AD228">
        <f>ROUND((((SUM(SmtRes!BR160:'SmtRes'!BR170))-(SUM(SmtRes!BS160:'SmtRes'!BS170)))+AE228),6)</f>
        <v>92.050020000000004</v>
      </c>
      <c r="AE228">
        <f>ROUND((SUM(SmtRes!BS160:'SmtRes'!BS170)),6)</f>
        <v>68.524379999999994</v>
      </c>
      <c r="AF228">
        <f>ROUND((SUM(SmtRes!BT160:'SmtRes'!BT170)),6)</f>
        <v>5993.98002</v>
      </c>
      <c r="AG228">
        <f t="shared" si="112"/>
        <v>0</v>
      </c>
      <c r="AH228">
        <f>(SUM(SmtRes!BU160:'SmtRes'!BU170))</f>
        <v>8.4915000000000003</v>
      </c>
      <c r="AI228">
        <f>(SUM(SmtRes!BV160:'SmtRes'!BV170))</f>
        <v>8.1000000000000003E-2</v>
      </c>
      <c r="AJ228">
        <f t="shared" si="113"/>
        <v>0</v>
      </c>
      <c r="AK228">
        <v>4853.3540224999997</v>
      </c>
      <c r="AL228">
        <v>294.42482250000006</v>
      </c>
      <c r="AM228">
        <v>68.185199999999995</v>
      </c>
      <c r="AN228">
        <v>50.758799999999994</v>
      </c>
      <c r="AO228">
        <v>4439.9852000000001</v>
      </c>
      <c r="AP228">
        <v>0</v>
      </c>
      <c r="AQ228">
        <v>6.29</v>
      </c>
      <c r="AR228">
        <v>0.06</v>
      </c>
      <c r="AS228">
        <v>0</v>
      </c>
      <c r="AT228">
        <v>97</v>
      </c>
      <c r="AU228">
        <v>51</v>
      </c>
      <c r="AV228">
        <v>1</v>
      </c>
      <c r="AW228">
        <v>1</v>
      </c>
      <c r="AZ228">
        <v>1</v>
      </c>
      <c r="BA228">
        <v>1</v>
      </c>
      <c r="BB228">
        <v>1</v>
      </c>
      <c r="BC228">
        <v>1</v>
      </c>
      <c r="BD228" t="s">
        <v>3</v>
      </c>
      <c r="BE228" t="s">
        <v>3</v>
      </c>
      <c r="BF228" t="s">
        <v>3</v>
      </c>
      <c r="BG228" t="s">
        <v>3</v>
      </c>
      <c r="BH228">
        <v>0</v>
      </c>
      <c r="BI228">
        <v>2</v>
      </c>
      <c r="BJ228" t="s">
        <v>377</v>
      </c>
      <c r="BM228">
        <v>108001</v>
      </c>
      <c r="BN228">
        <v>0</v>
      </c>
      <c r="BO228" t="s">
        <v>3</v>
      </c>
      <c r="BP228">
        <v>0</v>
      </c>
      <c r="BQ228">
        <v>3</v>
      </c>
      <c r="BR228">
        <v>0</v>
      </c>
      <c r="BS228">
        <v>1</v>
      </c>
      <c r="BT228">
        <v>1</v>
      </c>
      <c r="BU228">
        <v>1</v>
      </c>
      <c r="BV228">
        <v>1</v>
      </c>
      <c r="BW228">
        <v>1</v>
      </c>
      <c r="BX228">
        <v>1</v>
      </c>
      <c r="BY228" t="s">
        <v>3</v>
      </c>
      <c r="BZ228">
        <v>97</v>
      </c>
      <c r="CA228">
        <v>51</v>
      </c>
      <c r="CB228" t="s">
        <v>3</v>
      </c>
      <c r="CE228">
        <v>0</v>
      </c>
      <c r="CF228">
        <v>0</v>
      </c>
      <c r="CG228">
        <v>0</v>
      </c>
      <c r="CM228">
        <v>0</v>
      </c>
      <c r="CN228" t="s">
        <v>813</v>
      </c>
      <c r="CO228">
        <v>0</v>
      </c>
      <c r="CP228">
        <f>(P228+Q228+S228+R228)</f>
        <v>1293.45</v>
      </c>
      <c r="CQ228">
        <f>SUMIF(SmtRes!AQ160:'SmtRes'!AQ170,"=1",SmtRes!AA160:'SmtRes'!AA170)</f>
        <v>62797.569999999992</v>
      </c>
      <c r="CR228">
        <f>SUMIF(SmtRes!AQ160:'SmtRes'!AQ170,"=1",SmtRes!AB160:'SmtRes'!AB170)</f>
        <v>2272.84</v>
      </c>
      <c r="CS228">
        <f>SUMIF(SmtRes!AQ160:'SmtRes'!AQ170,"=1",SmtRes!AC160:'SmtRes'!AC170)</f>
        <v>1691.96</v>
      </c>
      <c r="CT228">
        <f>SUMIF(SmtRes!AQ160:'SmtRes'!AQ170,"=1",SmtRes!AD160:'SmtRes'!AD170)</f>
        <v>705.88</v>
      </c>
      <c r="CU228">
        <f>AG228</f>
        <v>0</v>
      </c>
      <c r="CV228">
        <f>SUMIF(SmtRes!AQ160:'SmtRes'!AQ170,"=1",SmtRes!BU160:'SmtRes'!BU170)</f>
        <v>8.4915000000000003</v>
      </c>
      <c r="CW228">
        <f>SUMIF(SmtRes!AQ160:'SmtRes'!AQ170,"=1",SmtRes!BV160:'SmtRes'!BV170)</f>
        <v>8.1000000000000003E-2</v>
      </c>
      <c r="CX228">
        <f>AJ228</f>
        <v>0</v>
      </c>
      <c r="CY228">
        <f>(((S228+R228)*AT228)/100)</f>
        <v>1176.1347000000001</v>
      </c>
      <c r="CZ228">
        <f>(((S228+R228)*AU228)/100)</f>
        <v>618.38009999999997</v>
      </c>
      <c r="DB228">
        <v>40</v>
      </c>
      <c r="DC228" t="s">
        <v>3</v>
      </c>
      <c r="DD228" t="s">
        <v>3</v>
      </c>
      <c r="DE228" t="s">
        <v>312</v>
      </c>
      <c r="DF228" t="s">
        <v>312</v>
      </c>
      <c r="DG228" t="s">
        <v>312</v>
      </c>
      <c r="DH228" t="s">
        <v>3</v>
      </c>
      <c r="DI228" t="s">
        <v>312</v>
      </c>
      <c r="DJ228" t="s">
        <v>312</v>
      </c>
      <c r="DK228" t="s">
        <v>3</v>
      </c>
      <c r="DL228" t="s">
        <v>3</v>
      </c>
      <c r="DM228" t="s">
        <v>3</v>
      </c>
      <c r="DN228">
        <v>0</v>
      </c>
      <c r="DO228">
        <v>0</v>
      </c>
      <c r="DP228">
        <v>1</v>
      </c>
      <c r="DQ228">
        <v>1</v>
      </c>
      <c r="DU228">
        <v>1003</v>
      </c>
      <c r="DV228" t="s">
        <v>22</v>
      </c>
      <c r="DW228" t="s">
        <v>22</v>
      </c>
      <c r="DX228">
        <v>100</v>
      </c>
      <c r="DZ228" t="s">
        <v>3</v>
      </c>
      <c r="EA228" t="s">
        <v>3</v>
      </c>
      <c r="EB228" t="s">
        <v>3</v>
      </c>
      <c r="EC228" t="s">
        <v>3</v>
      </c>
      <c r="EE228">
        <v>101026987</v>
      </c>
      <c r="EF228">
        <v>3</v>
      </c>
      <c r="EG228" t="s">
        <v>157</v>
      </c>
      <c r="EH228">
        <v>0</v>
      </c>
      <c r="EI228" t="s">
        <v>3</v>
      </c>
      <c r="EJ228">
        <v>2</v>
      </c>
      <c r="EK228">
        <v>108001</v>
      </c>
      <c r="EL228" t="s">
        <v>304</v>
      </c>
      <c r="EM228" t="s">
        <v>305</v>
      </c>
      <c r="EO228" t="s">
        <v>313</v>
      </c>
      <c r="EQ228">
        <v>0</v>
      </c>
      <c r="ER228">
        <v>0</v>
      </c>
      <c r="ES228">
        <v>0</v>
      </c>
      <c r="ET228">
        <v>0</v>
      </c>
      <c r="EU228">
        <v>0</v>
      </c>
      <c r="EV228">
        <v>0</v>
      </c>
      <c r="EW228">
        <v>6.29</v>
      </c>
      <c r="EX228">
        <v>0.06</v>
      </c>
      <c r="EY228">
        <v>0</v>
      </c>
      <c r="FQ228">
        <v>0</v>
      </c>
      <c r="FR228">
        <v>0</v>
      </c>
      <c r="FS228">
        <v>0</v>
      </c>
      <c r="FX228">
        <v>97</v>
      </c>
      <c r="FY228">
        <v>51</v>
      </c>
      <c r="GA228" t="s">
        <v>3</v>
      </c>
      <c r="GD228">
        <v>1</v>
      </c>
      <c r="GF228">
        <v>-799284258</v>
      </c>
      <c r="GG228">
        <v>2</v>
      </c>
      <c r="GH228">
        <v>1</v>
      </c>
      <c r="GI228">
        <v>-2</v>
      </c>
      <c r="GJ228">
        <v>0</v>
      </c>
      <c r="GK228">
        <v>0</v>
      </c>
      <c r="GL228">
        <f t="shared" si="114"/>
        <v>0</v>
      </c>
      <c r="GM228">
        <f t="shared" si="115"/>
        <v>3087.96</v>
      </c>
      <c r="GN228">
        <f t="shared" si="116"/>
        <v>0</v>
      </c>
      <c r="GO228">
        <f t="shared" si="117"/>
        <v>3087.96</v>
      </c>
      <c r="GP228">
        <f t="shared" si="118"/>
        <v>0</v>
      </c>
      <c r="GR228">
        <v>0</v>
      </c>
      <c r="GS228">
        <v>0</v>
      </c>
      <c r="GT228">
        <v>0</v>
      </c>
      <c r="GU228" t="s">
        <v>3</v>
      </c>
      <c r="GV228">
        <f t="shared" si="119"/>
        <v>0</v>
      </c>
      <c r="GW228">
        <v>1</v>
      </c>
      <c r="GX228">
        <f t="shared" si="120"/>
        <v>0</v>
      </c>
      <c r="HA228">
        <v>0</v>
      </c>
      <c r="HB228">
        <v>0</v>
      </c>
      <c r="HC228">
        <f>GV228*GW228</f>
        <v>0</v>
      </c>
      <c r="HE228" t="s">
        <v>3</v>
      </c>
      <c r="HF228" t="s">
        <v>3</v>
      </c>
      <c r="HM228" t="s">
        <v>3</v>
      </c>
      <c r="HN228" t="s">
        <v>306</v>
      </c>
      <c r="HO228" t="s">
        <v>307</v>
      </c>
      <c r="HP228" t="s">
        <v>304</v>
      </c>
      <c r="HQ228" t="s">
        <v>304</v>
      </c>
      <c r="HS228">
        <v>0</v>
      </c>
      <c r="IK228">
        <v>0</v>
      </c>
    </row>
    <row r="229" spans="1:245" x14ac:dyDescent="0.2">
      <c r="A229">
        <v>18</v>
      </c>
      <c r="B229">
        <v>1</v>
      </c>
      <c r="C229">
        <v>169</v>
      </c>
      <c r="E229" t="s">
        <v>378</v>
      </c>
      <c r="F229" t="s">
        <v>379</v>
      </c>
      <c r="G229" t="s">
        <v>380</v>
      </c>
      <c r="H229" t="s">
        <v>381</v>
      </c>
      <c r="I229">
        <f>I228*J229</f>
        <v>0.02</v>
      </c>
      <c r="J229">
        <v>9.9999999999999992E-2</v>
      </c>
      <c r="K229">
        <v>0.1</v>
      </c>
      <c r="O229">
        <f>ROUND(CP229,2)</f>
        <v>1409</v>
      </c>
      <c r="P229">
        <f>ROUND(CQ229*I229,2)</f>
        <v>1409</v>
      </c>
      <c r="Q229">
        <f>ROUND(CR229*I229,2)</f>
        <v>0</v>
      </c>
      <c r="R229">
        <f>ROUND(CS229*I229,2)</f>
        <v>0</v>
      </c>
      <c r="S229">
        <f>ROUND(CT229*I229,2)</f>
        <v>0</v>
      </c>
      <c r="T229">
        <f t="shared" si="107"/>
        <v>0</v>
      </c>
      <c r="U229">
        <f>ROUND(CV229*I229,7)</f>
        <v>0</v>
      </c>
      <c r="V229">
        <f>ROUND(CW229*I229,7)</f>
        <v>0</v>
      </c>
      <c r="W229">
        <f t="shared" si="108"/>
        <v>0</v>
      </c>
      <c r="X229">
        <f t="shared" si="109"/>
        <v>0</v>
      </c>
      <c r="Y229">
        <f t="shared" si="110"/>
        <v>0</v>
      </c>
      <c r="AA229">
        <v>104121951</v>
      </c>
      <c r="AB229">
        <f t="shared" si="111"/>
        <v>70449.91</v>
      </c>
      <c r="AC229">
        <f>ROUND((ES229),6)</f>
        <v>70449.91</v>
      </c>
      <c r="AD229">
        <f>ROUND((((ET229)-(EU229))+AE229),6)</f>
        <v>0</v>
      </c>
      <c r="AE229">
        <f>ROUND((EU229),6)</f>
        <v>0</v>
      </c>
      <c r="AF229">
        <f>ROUND((EV229),6)</f>
        <v>0</v>
      </c>
      <c r="AG229">
        <f t="shared" si="112"/>
        <v>0</v>
      </c>
      <c r="AH229">
        <f>(EW229)</f>
        <v>0</v>
      </c>
      <c r="AI229">
        <f>(EX229)</f>
        <v>0</v>
      </c>
      <c r="AJ229">
        <f t="shared" si="113"/>
        <v>0</v>
      </c>
      <c r="AK229">
        <v>70449.91</v>
      </c>
      <c r="AL229">
        <v>70449.91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0</v>
      </c>
      <c r="AT229">
        <v>97</v>
      </c>
      <c r="AU229">
        <v>51</v>
      </c>
      <c r="AV229">
        <v>1</v>
      </c>
      <c r="AW229">
        <v>1</v>
      </c>
      <c r="AZ229">
        <v>1</v>
      </c>
      <c r="BA229">
        <v>1</v>
      </c>
      <c r="BB229">
        <v>1</v>
      </c>
      <c r="BC229">
        <v>1</v>
      </c>
      <c r="BD229" t="s">
        <v>3</v>
      </c>
      <c r="BE229" t="s">
        <v>3</v>
      </c>
      <c r="BF229" t="s">
        <v>3</v>
      </c>
      <c r="BG229" t="s">
        <v>3</v>
      </c>
      <c r="BH229">
        <v>3</v>
      </c>
      <c r="BI229">
        <v>2</v>
      </c>
      <c r="BJ229" t="s">
        <v>382</v>
      </c>
      <c r="BM229">
        <v>108001</v>
      </c>
      <c r="BN229">
        <v>0</v>
      </c>
      <c r="BO229" t="s">
        <v>3</v>
      </c>
      <c r="BP229">
        <v>0</v>
      </c>
      <c r="BQ229">
        <v>3</v>
      </c>
      <c r="BR229">
        <v>0</v>
      </c>
      <c r="BS229">
        <v>1</v>
      </c>
      <c r="BT229">
        <v>1</v>
      </c>
      <c r="BU229">
        <v>1</v>
      </c>
      <c r="BV229">
        <v>1</v>
      </c>
      <c r="BW229">
        <v>1</v>
      </c>
      <c r="BX229">
        <v>1</v>
      </c>
      <c r="BY229" t="s">
        <v>3</v>
      </c>
      <c r="BZ229">
        <v>97</v>
      </c>
      <c r="CA229">
        <v>51</v>
      </c>
      <c r="CB229" t="s">
        <v>3</v>
      </c>
      <c r="CE229">
        <v>0</v>
      </c>
      <c r="CF229">
        <v>0</v>
      </c>
      <c r="CG229">
        <v>0</v>
      </c>
      <c r="CM229">
        <v>0</v>
      </c>
      <c r="CN229" t="s">
        <v>3</v>
      </c>
      <c r="CO229">
        <v>0</v>
      </c>
      <c r="CP229">
        <f>(P229+Q229+S229+R229)</f>
        <v>1409</v>
      </c>
      <c r="CQ229">
        <f>ROUND(AL229*BC229,2)</f>
        <v>70449.91</v>
      </c>
      <c r="CR229">
        <f>ROUND(AM229*BB229,2)</f>
        <v>0</v>
      </c>
      <c r="CS229">
        <f>ROUND(AN229*BS229,2)</f>
        <v>0</v>
      </c>
      <c r="CT229">
        <f>ROUND(AO229*BA229,2)</f>
        <v>0</v>
      </c>
      <c r="CU229">
        <f>AG229</f>
        <v>0</v>
      </c>
      <c r="CV229">
        <f>AH229</f>
        <v>0</v>
      </c>
      <c r="CW229">
        <f>AI229</f>
        <v>0</v>
      </c>
      <c r="CX229">
        <f>AJ229</f>
        <v>0</v>
      </c>
      <c r="CY229">
        <f>(((S229+R229)*AT229)/100)</f>
        <v>0</v>
      </c>
      <c r="CZ229">
        <f>(((S229+R229)*AU229)/100)</f>
        <v>0</v>
      </c>
      <c r="DC229" t="s">
        <v>3</v>
      </c>
      <c r="DD229" t="s">
        <v>3</v>
      </c>
      <c r="DE229" t="s">
        <v>3</v>
      </c>
      <c r="DF229" t="s">
        <v>3</v>
      </c>
      <c r="DG229" t="s">
        <v>3</v>
      </c>
      <c r="DH229" t="s">
        <v>3</v>
      </c>
      <c r="DI229" t="s">
        <v>3</v>
      </c>
      <c r="DJ229" t="s">
        <v>3</v>
      </c>
      <c r="DK229" t="s">
        <v>3</v>
      </c>
      <c r="DL229" t="s">
        <v>3</v>
      </c>
      <c r="DM229" t="s">
        <v>3</v>
      </c>
      <c r="DN229">
        <v>0</v>
      </c>
      <c r="DO229">
        <v>0</v>
      </c>
      <c r="DP229">
        <v>1</v>
      </c>
      <c r="DQ229">
        <v>1</v>
      </c>
      <c r="DU229">
        <v>1013</v>
      </c>
      <c r="DV229" t="s">
        <v>381</v>
      </c>
      <c r="DW229" t="s">
        <v>383</v>
      </c>
      <c r="DX229">
        <v>1</v>
      </c>
      <c r="DZ229" t="s">
        <v>3</v>
      </c>
      <c r="EA229" t="s">
        <v>3</v>
      </c>
      <c r="EB229" t="s">
        <v>3</v>
      </c>
      <c r="EC229" t="s">
        <v>3</v>
      </c>
      <c r="EE229">
        <v>101026987</v>
      </c>
      <c r="EF229">
        <v>3</v>
      </c>
      <c r="EG229" t="s">
        <v>157</v>
      </c>
      <c r="EH229">
        <v>0</v>
      </c>
      <c r="EI229" t="s">
        <v>3</v>
      </c>
      <c r="EJ229">
        <v>2</v>
      </c>
      <c r="EK229">
        <v>108001</v>
      </c>
      <c r="EL229" t="s">
        <v>304</v>
      </c>
      <c r="EM229" t="s">
        <v>305</v>
      </c>
      <c r="EO229" t="s">
        <v>3</v>
      </c>
      <c r="EQ229">
        <v>0</v>
      </c>
      <c r="ER229">
        <v>70449.91</v>
      </c>
      <c r="ES229">
        <v>70449.91</v>
      </c>
      <c r="ET229">
        <v>0</v>
      </c>
      <c r="EU229">
        <v>0</v>
      </c>
      <c r="EV229">
        <v>0</v>
      </c>
      <c r="EW229">
        <v>0</v>
      </c>
      <c r="EX229">
        <v>0</v>
      </c>
      <c r="FQ229">
        <v>0</v>
      </c>
      <c r="FR229">
        <v>0</v>
      </c>
      <c r="FS229">
        <v>0</v>
      </c>
      <c r="FX229">
        <v>97</v>
      </c>
      <c r="FY229">
        <v>51</v>
      </c>
      <c r="GA229" t="s">
        <v>3</v>
      </c>
      <c r="GD229">
        <v>1</v>
      </c>
      <c r="GE229">
        <v>72551.44</v>
      </c>
      <c r="GF229">
        <v>1901007357</v>
      </c>
      <c r="GG229">
        <v>2</v>
      </c>
      <c r="GH229">
        <v>1</v>
      </c>
      <c r="GI229">
        <v>-2</v>
      </c>
      <c r="GJ229">
        <v>0</v>
      </c>
      <c r="GK229">
        <v>0</v>
      </c>
      <c r="GL229">
        <f t="shared" si="114"/>
        <v>0</v>
      </c>
      <c r="GM229">
        <f t="shared" si="115"/>
        <v>1409</v>
      </c>
      <c r="GN229">
        <f t="shared" si="116"/>
        <v>0</v>
      </c>
      <c r="GO229">
        <f t="shared" si="117"/>
        <v>1409</v>
      </c>
      <c r="GP229">
        <f t="shared" si="118"/>
        <v>0</v>
      </c>
      <c r="GR229">
        <v>3</v>
      </c>
      <c r="GS229">
        <v>3</v>
      </c>
      <c r="GT229">
        <v>0</v>
      </c>
      <c r="GU229" t="s">
        <v>3</v>
      </c>
      <c r="GV229">
        <f t="shared" si="119"/>
        <v>0</v>
      </c>
      <c r="GW229">
        <v>1</v>
      </c>
      <c r="GX229">
        <f t="shared" si="120"/>
        <v>0</v>
      </c>
      <c r="HA229">
        <v>0</v>
      </c>
      <c r="HB229">
        <v>0</v>
      </c>
      <c r="HC229">
        <f>GV229*GW229</f>
        <v>0</v>
      </c>
      <c r="HE229" t="s">
        <v>3</v>
      </c>
      <c r="HF229" t="s">
        <v>3</v>
      </c>
      <c r="HM229" t="s">
        <v>3</v>
      </c>
      <c r="HN229" t="s">
        <v>306</v>
      </c>
      <c r="HO229" t="s">
        <v>307</v>
      </c>
      <c r="HP229" t="s">
        <v>304</v>
      </c>
      <c r="HQ229" t="s">
        <v>304</v>
      </c>
      <c r="HS229">
        <v>0</v>
      </c>
      <c r="IK229">
        <v>0</v>
      </c>
    </row>
    <row r="230" spans="1:245" x14ac:dyDescent="0.2">
      <c r="A230">
        <v>18</v>
      </c>
      <c r="B230">
        <v>1</v>
      </c>
      <c r="C230">
        <v>170</v>
      </c>
      <c r="E230" t="s">
        <v>384</v>
      </c>
      <c r="F230" t="s">
        <v>315</v>
      </c>
      <c r="G230" t="s">
        <v>316</v>
      </c>
      <c r="H230" t="s">
        <v>317</v>
      </c>
      <c r="I230">
        <f>J230</f>
        <v>2</v>
      </c>
      <c r="J230">
        <v>2</v>
      </c>
      <c r="K230">
        <v>2</v>
      </c>
      <c r="O230">
        <f>ROUND(P230,2)</f>
        <v>17.760000000000002</v>
      </c>
      <c r="P230">
        <f>ROUND(ROUND(ROUND(SUMIF(SmtRes!AQ160:'SmtRes'!AQ170,"=1",SmtRes!CU160:'SmtRes'!CU170),2),2)*I230/100,2)</f>
        <v>17.760000000000002</v>
      </c>
      <c r="Q230">
        <f>ROUND(CR230*I230,2)</f>
        <v>0</v>
      </c>
      <c r="R230">
        <f>ROUND(CS230*I230,2)</f>
        <v>0</v>
      </c>
      <c r="S230">
        <f>ROUND(CT230*I230,2)</f>
        <v>0</v>
      </c>
      <c r="T230">
        <f t="shared" si="107"/>
        <v>0</v>
      </c>
      <c r="U230">
        <f>ROUND(CV230*I230,7)</f>
        <v>0</v>
      </c>
      <c r="V230">
        <f>ROUND(CW230*I230,7)</f>
        <v>0</v>
      </c>
      <c r="W230">
        <f t="shared" si="108"/>
        <v>0</v>
      </c>
      <c r="X230">
        <f t="shared" si="109"/>
        <v>0</v>
      </c>
      <c r="Y230">
        <f t="shared" si="110"/>
        <v>0</v>
      </c>
      <c r="AA230">
        <v>104121951</v>
      </c>
      <c r="AB230">
        <f t="shared" si="111"/>
        <v>0</v>
      </c>
      <c r="AC230">
        <f>ROUND((ES230),6)</f>
        <v>0</v>
      </c>
      <c r="AD230">
        <f>ROUND((((ET230)-(EU230))+AE230),6)</f>
        <v>0</v>
      </c>
      <c r="AE230">
        <f>ROUND((EU230),6)</f>
        <v>0</v>
      </c>
      <c r="AF230">
        <f>ROUND((EV230),6)</f>
        <v>0</v>
      </c>
      <c r="AG230">
        <f t="shared" si="112"/>
        <v>0</v>
      </c>
      <c r="AH230">
        <f>(EW230)</f>
        <v>0</v>
      </c>
      <c r="AI230">
        <f>(EX230)</f>
        <v>0</v>
      </c>
      <c r="AJ230">
        <f t="shared" si="113"/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97</v>
      </c>
      <c r="AU230">
        <v>51</v>
      </c>
      <c r="AV230">
        <v>1</v>
      </c>
      <c r="AW230">
        <v>1</v>
      </c>
      <c r="AZ230">
        <v>1</v>
      </c>
      <c r="BA230">
        <v>1</v>
      </c>
      <c r="BB230">
        <v>1</v>
      </c>
      <c r="BC230">
        <v>1</v>
      </c>
      <c r="BD230" t="s">
        <v>3</v>
      </c>
      <c r="BE230" t="s">
        <v>3</v>
      </c>
      <c r="BF230" t="s">
        <v>3</v>
      </c>
      <c r="BG230" t="s">
        <v>3</v>
      </c>
      <c r="BH230">
        <v>3</v>
      </c>
      <c r="BI230">
        <v>2</v>
      </c>
      <c r="BJ230" t="s">
        <v>3</v>
      </c>
      <c r="BM230">
        <v>108001</v>
      </c>
      <c r="BN230">
        <v>0</v>
      </c>
      <c r="BO230" t="s">
        <v>3</v>
      </c>
      <c r="BP230">
        <v>0</v>
      </c>
      <c r="BQ230">
        <v>3</v>
      </c>
      <c r="BR230">
        <v>0</v>
      </c>
      <c r="BS230">
        <v>1</v>
      </c>
      <c r="BT230">
        <v>1</v>
      </c>
      <c r="BU230">
        <v>1</v>
      </c>
      <c r="BV230">
        <v>1</v>
      </c>
      <c r="BW230">
        <v>1</v>
      </c>
      <c r="BX230">
        <v>1</v>
      </c>
      <c r="BY230" t="s">
        <v>3</v>
      </c>
      <c r="BZ230">
        <v>97</v>
      </c>
      <c r="CA230">
        <v>51</v>
      </c>
      <c r="CB230" t="s">
        <v>3</v>
      </c>
      <c r="CE230">
        <v>0</v>
      </c>
      <c r="CF230">
        <v>0</v>
      </c>
      <c r="CG230">
        <v>0</v>
      </c>
      <c r="CM230">
        <v>0</v>
      </c>
      <c r="CN230" t="s">
        <v>3</v>
      </c>
      <c r="CO230">
        <v>0</v>
      </c>
      <c r="CP230">
        <f>0</f>
        <v>0</v>
      </c>
      <c r="CQ230">
        <f>0</f>
        <v>0</v>
      </c>
      <c r="CR230">
        <f>0</f>
        <v>0</v>
      </c>
      <c r="CS230">
        <f>0</f>
        <v>0</v>
      </c>
      <c r="CT230">
        <f>0</f>
        <v>0</v>
      </c>
      <c r="CU230">
        <f>0</f>
        <v>0</v>
      </c>
      <c r="CV230">
        <f>0</f>
        <v>0</v>
      </c>
      <c r="CW230">
        <f>0</f>
        <v>0</v>
      </c>
      <c r="CX230">
        <f>0</f>
        <v>0</v>
      </c>
      <c r="CY230">
        <f>0</f>
        <v>0</v>
      </c>
      <c r="CZ230">
        <f>0</f>
        <v>0</v>
      </c>
      <c r="DC230" t="s">
        <v>3</v>
      </c>
      <c r="DD230" t="s">
        <v>3</v>
      </c>
      <c r="DE230" t="s">
        <v>3</v>
      </c>
      <c r="DF230" t="s">
        <v>3</v>
      </c>
      <c r="DG230" t="s">
        <v>3</v>
      </c>
      <c r="DH230" t="s">
        <v>3</v>
      </c>
      <c r="DI230" t="s">
        <v>3</v>
      </c>
      <c r="DJ230" t="s">
        <v>3</v>
      </c>
      <c r="DK230" t="s">
        <v>3</v>
      </c>
      <c r="DL230" t="s">
        <v>3</v>
      </c>
      <c r="DM230" t="s">
        <v>3</v>
      </c>
      <c r="DN230">
        <v>0</v>
      </c>
      <c r="DO230">
        <v>0</v>
      </c>
      <c r="DP230">
        <v>1</v>
      </c>
      <c r="DQ230">
        <v>1</v>
      </c>
      <c r="DU230">
        <v>1013</v>
      </c>
      <c r="DV230" t="s">
        <v>317</v>
      </c>
      <c r="DW230" t="s">
        <v>317</v>
      </c>
      <c r="DX230">
        <v>1</v>
      </c>
      <c r="DZ230" t="s">
        <v>3</v>
      </c>
      <c r="EA230" t="s">
        <v>3</v>
      </c>
      <c r="EB230" t="s">
        <v>3</v>
      </c>
      <c r="EC230" t="s">
        <v>3</v>
      </c>
      <c r="EE230">
        <v>101026987</v>
      </c>
      <c r="EF230">
        <v>3</v>
      </c>
      <c r="EG230" t="s">
        <v>157</v>
      </c>
      <c r="EH230">
        <v>0</v>
      </c>
      <c r="EI230" t="s">
        <v>3</v>
      </c>
      <c r="EJ230">
        <v>2</v>
      </c>
      <c r="EK230">
        <v>108001</v>
      </c>
      <c r="EL230" t="s">
        <v>304</v>
      </c>
      <c r="EM230" t="s">
        <v>305</v>
      </c>
      <c r="EO230" t="s">
        <v>3</v>
      </c>
      <c r="EQ230">
        <v>0</v>
      </c>
      <c r="ER230">
        <v>0</v>
      </c>
      <c r="ES230">
        <v>0</v>
      </c>
      <c r="ET230">
        <v>0</v>
      </c>
      <c r="EU230">
        <v>0</v>
      </c>
      <c r="EV230">
        <v>0</v>
      </c>
      <c r="EW230">
        <v>0</v>
      </c>
      <c r="EX230">
        <v>0</v>
      </c>
      <c r="FQ230">
        <v>0</v>
      </c>
      <c r="FR230">
        <v>0</v>
      </c>
      <c r="FS230">
        <v>0</v>
      </c>
      <c r="FX230">
        <v>97</v>
      </c>
      <c r="FY230">
        <v>51</v>
      </c>
      <c r="GA230" t="s">
        <v>3</v>
      </c>
      <c r="GD230">
        <v>1</v>
      </c>
      <c r="GF230">
        <v>274903907</v>
      </c>
      <c r="GG230">
        <v>2</v>
      </c>
      <c r="GH230">
        <v>1</v>
      </c>
      <c r="GI230">
        <v>-2</v>
      </c>
      <c r="GJ230">
        <v>0</v>
      </c>
      <c r="GK230">
        <v>0</v>
      </c>
      <c r="GL230">
        <f t="shared" si="114"/>
        <v>0</v>
      </c>
      <c r="GM230">
        <f t="shared" si="115"/>
        <v>17.760000000000002</v>
      </c>
      <c r="GN230">
        <f t="shared" si="116"/>
        <v>0</v>
      </c>
      <c r="GO230">
        <f t="shared" si="117"/>
        <v>17.760000000000002</v>
      </c>
      <c r="GP230">
        <f t="shared" si="118"/>
        <v>0</v>
      </c>
      <c r="GR230">
        <v>0</v>
      </c>
      <c r="GS230">
        <v>3</v>
      </c>
      <c r="GT230">
        <v>0</v>
      </c>
      <c r="GU230" t="s">
        <v>3</v>
      </c>
      <c r="GV230">
        <f t="shared" si="119"/>
        <v>0</v>
      </c>
      <c r="GW230">
        <v>1</v>
      </c>
      <c r="GX230">
        <f t="shared" si="120"/>
        <v>0</v>
      </c>
      <c r="HA230">
        <v>0</v>
      </c>
      <c r="HB230">
        <v>0</v>
      </c>
      <c r="HC230">
        <f>0</f>
        <v>0</v>
      </c>
      <c r="HE230" t="s">
        <v>3</v>
      </c>
      <c r="HF230" t="s">
        <v>3</v>
      </c>
      <c r="HM230" t="s">
        <v>3</v>
      </c>
      <c r="HN230" t="s">
        <v>306</v>
      </c>
      <c r="HO230" t="s">
        <v>307</v>
      </c>
      <c r="HP230" t="s">
        <v>304</v>
      </c>
      <c r="HQ230" t="s">
        <v>304</v>
      </c>
      <c r="HS230">
        <v>0</v>
      </c>
      <c r="IK230">
        <v>0</v>
      </c>
    </row>
    <row r="231" spans="1:245" x14ac:dyDescent="0.2">
      <c r="A231">
        <v>17</v>
      </c>
      <c r="B231">
        <v>1</v>
      </c>
      <c r="C231">
        <f>ROW(SmtRes!A178)</f>
        <v>178</v>
      </c>
      <c r="D231">
        <f>ROW(EtalonRes!A179)</f>
        <v>179</v>
      </c>
      <c r="E231" t="s">
        <v>385</v>
      </c>
      <c r="F231" t="s">
        <v>301</v>
      </c>
      <c r="G231" t="s">
        <v>386</v>
      </c>
      <c r="H231" t="s">
        <v>22</v>
      </c>
      <c r="I231">
        <v>0.25</v>
      </c>
      <c r="J231">
        <v>0</v>
      </c>
      <c r="K231">
        <v>0.25</v>
      </c>
      <c r="O231">
        <f>ROUND(CP231,2)</f>
        <v>3987.57</v>
      </c>
      <c r="P231">
        <f>SUMIF(SmtRes!AQ171:'SmtRes'!AQ178,"=1",SmtRes!DF171:'SmtRes'!DF178)</f>
        <v>59.959999999999994</v>
      </c>
      <c r="Q231">
        <f>SUMIF(SmtRes!AQ171:'SmtRes'!AQ178,"=1",SmtRes!DG171:'SmtRes'!DG178)</f>
        <v>0.19</v>
      </c>
      <c r="R231">
        <f>SUMIF(SmtRes!AQ171:'SmtRes'!AQ178,"=1",SmtRes!DH171:'SmtRes'!DH178)</f>
        <v>2.16</v>
      </c>
      <c r="S231">
        <f>SUMIF(SmtRes!AQ171:'SmtRes'!AQ178,"=1",SmtRes!DI171:'SmtRes'!DI178)</f>
        <v>3925.26</v>
      </c>
      <c r="T231">
        <f t="shared" si="107"/>
        <v>0</v>
      </c>
      <c r="U231">
        <f>SUMIF(SmtRes!AQ171:'SmtRes'!AQ178,"=1",SmtRes!CV171:'SmtRes'!CV178)</f>
        <v>5.4978749999999996</v>
      </c>
      <c r="V231">
        <f>SUMIF(SmtRes!AQ171:'SmtRes'!AQ178,"=1",SmtRes!CW171:'SmtRes'!CW178)</f>
        <v>3.375E-3</v>
      </c>
      <c r="W231">
        <f t="shared" si="108"/>
        <v>0</v>
      </c>
      <c r="X231">
        <f t="shared" si="109"/>
        <v>3809.6</v>
      </c>
      <c r="Y231">
        <f t="shared" si="110"/>
        <v>2002.98</v>
      </c>
      <c r="AA231">
        <v>104121951</v>
      </c>
      <c r="AB231">
        <f t="shared" si="111"/>
        <v>15897.484312000001</v>
      </c>
      <c r="AC231">
        <f>ROUND((SUM(SmtRes!BQ171:'SmtRes'!BQ178)),6)</f>
        <v>195.92915199999999</v>
      </c>
      <c r="AD231">
        <f>ROUND((((SUM(SmtRes!BR171:'SmtRes'!BR178))-(SUM(SmtRes!BS171:'SmtRes'!BS178)))+AE231),6)</f>
        <v>0.50382000000000005</v>
      </c>
      <c r="AE231">
        <f>ROUND((SUM(SmtRes!BS171:'SmtRes'!BS178)),6)</f>
        <v>8.6564700000000006</v>
      </c>
      <c r="AF231">
        <f>ROUND((SUM(SmtRes!BT171:'SmtRes'!BT178)),6)</f>
        <v>15701.05134</v>
      </c>
      <c r="AG231">
        <f t="shared" si="112"/>
        <v>0</v>
      </c>
      <c r="AH231">
        <f>(SUM(SmtRes!BU171:'SmtRes'!BU178))</f>
        <v>21.991500000000002</v>
      </c>
      <c r="AI231">
        <f>(SUM(SmtRes!BV171:'SmtRes'!BV178))</f>
        <v>1.3500000000000002E-2</v>
      </c>
      <c r="AJ231">
        <f t="shared" si="113"/>
        <v>0</v>
      </c>
      <c r="AK231">
        <v>11833.122952000002</v>
      </c>
      <c r="AL231">
        <v>195.92915199999999</v>
      </c>
      <c r="AM231">
        <v>0.37320000000000003</v>
      </c>
      <c r="AN231">
        <v>6.4122000000000003</v>
      </c>
      <c r="AO231">
        <v>11630.4084</v>
      </c>
      <c r="AP231">
        <v>0</v>
      </c>
      <c r="AQ231">
        <v>16.29</v>
      </c>
      <c r="AR231">
        <v>0.01</v>
      </c>
      <c r="AS231">
        <v>0</v>
      </c>
      <c r="AT231">
        <v>97</v>
      </c>
      <c r="AU231">
        <v>51</v>
      </c>
      <c r="AV231">
        <v>1</v>
      </c>
      <c r="AW231">
        <v>1</v>
      </c>
      <c r="AZ231">
        <v>1</v>
      </c>
      <c r="BA231">
        <v>1</v>
      </c>
      <c r="BB231">
        <v>1</v>
      </c>
      <c r="BC231">
        <v>1</v>
      </c>
      <c r="BD231" t="s">
        <v>3</v>
      </c>
      <c r="BE231" t="s">
        <v>3</v>
      </c>
      <c r="BF231" t="s">
        <v>3</v>
      </c>
      <c r="BG231" t="s">
        <v>3</v>
      </c>
      <c r="BH231">
        <v>0</v>
      </c>
      <c r="BI231">
        <v>2</v>
      </c>
      <c r="BJ231" t="s">
        <v>303</v>
      </c>
      <c r="BM231">
        <v>108001</v>
      </c>
      <c r="BN231">
        <v>0</v>
      </c>
      <c r="BO231" t="s">
        <v>3</v>
      </c>
      <c r="BP231">
        <v>0</v>
      </c>
      <c r="BQ231">
        <v>3</v>
      </c>
      <c r="BR231">
        <v>0</v>
      </c>
      <c r="BS231">
        <v>1</v>
      </c>
      <c r="BT231">
        <v>1</v>
      </c>
      <c r="BU231">
        <v>1</v>
      </c>
      <c r="BV231">
        <v>1</v>
      </c>
      <c r="BW231">
        <v>1</v>
      </c>
      <c r="BX231">
        <v>1</v>
      </c>
      <c r="BY231" t="s">
        <v>3</v>
      </c>
      <c r="BZ231">
        <v>97</v>
      </c>
      <c r="CA231">
        <v>51</v>
      </c>
      <c r="CB231" t="s">
        <v>3</v>
      </c>
      <c r="CE231">
        <v>0</v>
      </c>
      <c r="CF231">
        <v>0</v>
      </c>
      <c r="CG231">
        <v>0</v>
      </c>
      <c r="CM231">
        <v>0</v>
      </c>
      <c r="CN231" t="s">
        <v>813</v>
      </c>
      <c r="CO231">
        <v>0</v>
      </c>
      <c r="CP231">
        <f>(P231+Q231+S231+R231)</f>
        <v>3987.57</v>
      </c>
      <c r="CQ231">
        <f>SUMIF(SmtRes!AQ171:'SmtRes'!AQ178,"=1",SmtRes!AA171:'SmtRes'!AA178)</f>
        <v>128299.93</v>
      </c>
      <c r="CR231">
        <f>SUMIF(SmtRes!AQ171:'SmtRes'!AQ178,"=1",SmtRes!AB171:'SmtRes'!AB178)</f>
        <v>57.47</v>
      </c>
      <c r="CS231">
        <f>SUMIF(SmtRes!AQ171:'SmtRes'!AQ178,"=1",SmtRes!AC171:'SmtRes'!AC178)</f>
        <v>641.22</v>
      </c>
      <c r="CT231">
        <f>SUMIF(SmtRes!AQ171:'SmtRes'!AQ178,"=1",SmtRes!AD171:'SmtRes'!AD178)</f>
        <v>713.96</v>
      </c>
      <c r="CU231">
        <f>AG231</f>
        <v>0</v>
      </c>
      <c r="CV231">
        <f>SUMIF(SmtRes!AQ171:'SmtRes'!AQ178,"=1",SmtRes!BU171:'SmtRes'!BU178)</f>
        <v>21.991500000000002</v>
      </c>
      <c r="CW231">
        <f>SUMIF(SmtRes!AQ171:'SmtRes'!AQ178,"=1",SmtRes!BV171:'SmtRes'!BV178)</f>
        <v>1.3500000000000002E-2</v>
      </c>
      <c r="CX231">
        <f>AJ231</f>
        <v>0</v>
      </c>
      <c r="CY231">
        <f>(((S231+R231)*AT231)/100)</f>
        <v>3809.5974000000001</v>
      </c>
      <c r="CZ231">
        <f>(((S231+R231)*AU231)/100)</f>
        <v>2002.9842000000001</v>
      </c>
      <c r="DB231">
        <v>41</v>
      </c>
      <c r="DC231" t="s">
        <v>3</v>
      </c>
      <c r="DD231" t="s">
        <v>3</v>
      </c>
      <c r="DE231" t="s">
        <v>312</v>
      </c>
      <c r="DF231" t="s">
        <v>312</v>
      </c>
      <c r="DG231" t="s">
        <v>312</v>
      </c>
      <c r="DH231" t="s">
        <v>3</v>
      </c>
      <c r="DI231" t="s">
        <v>312</v>
      </c>
      <c r="DJ231" t="s">
        <v>312</v>
      </c>
      <c r="DK231" t="s">
        <v>3</v>
      </c>
      <c r="DL231" t="s">
        <v>3</v>
      </c>
      <c r="DM231" t="s">
        <v>3</v>
      </c>
      <c r="DN231">
        <v>0</v>
      </c>
      <c r="DO231">
        <v>0</v>
      </c>
      <c r="DP231">
        <v>1</v>
      </c>
      <c r="DQ231">
        <v>1</v>
      </c>
      <c r="DU231">
        <v>1003</v>
      </c>
      <c r="DV231" t="s">
        <v>22</v>
      </c>
      <c r="DW231" t="s">
        <v>22</v>
      </c>
      <c r="DX231">
        <v>100</v>
      </c>
      <c r="DZ231" t="s">
        <v>3</v>
      </c>
      <c r="EA231" t="s">
        <v>3</v>
      </c>
      <c r="EB231" t="s">
        <v>3</v>
      </c>
      <c r="EC231" t="s">
        <v>3</v>
      </c>
      <c r="EE231">
        <v>101026987</v>
      </c>
      <c r="EF231">
        <v>3</v>
      </c>
      <c r="EG231" t="s">
        <v>157</v>
      </c>
      <c r="EH231">
        <v>0</v>
      </c>
      <c r="EI231" t="s">
        <v>3</v>
      </c>
      <c r="EJ231">
        <v>2</v>
      </c>
      <c r="EK231">
        <v>108001</v>
      </c>
      <c r="EL231" t="s">
        <v>304</v>
      </c>
      <c r="EM231" t="s">
        <v>305</v>
      </c>
      <c r="EO231" t="s">
        <v>313</v>
      </c>
      <c r="EQ231">
        <v>0</v>
      </c>
      <c r="ER231">
        <v>0</v>
      </c>
      <c r="ES231">
        <v>0</v>
      </c>
      <c r="ET231">
        <v>0</v>
      </c>
      <c r="EU231">
        <v>0</v>
      </c>
      <c r="EV231">
        <v>0</v>
      </c>
      <c r="EW231">
        <v>16.29</v>
      </c>
      <c r="EX231">
        <v>0.01</v>
      </c>
      <c r="EY231">
        <v>0</v>
      </c>
      <c r="FQ231">
        <v>0</v>
      </c>
      <c r="FR231">
        <v>0</v>
      </c>
      <c r="FS231">
        <v>0</v>
      </c>
      <c r="FX231">
        <v>97</v>
      </c>
      <c r="FY231">
        <v>51</v>
      </c>
      <c r="GA231" t="s">
        <v>3</v>
      </c>
      <c r="GD231">
        <v>1</v>
      </c>
      <c r="GF231">
        <v>2146178230</v>
      </c>
      <c r="GG231">
        <v>2</v>
      </c>
      <c r="GH231">
        <v>1</v>
      </c>
      <c r="GI231">
        <v>-2</v>
      </c>
      <c r="GJ231">
        <v>0</v>
      </c>
      <c r="GK231">
        <v>0</v>
      </c>
      <c r="GL231">
        <f t="shared" si="114"/>
        <v>0</v>
      </c>
      <c r="GM231">
        <f t="shared" si="115"/>
        <v>9800.15</v>
      </c>
      <c r="GN231">
        <f t="shared" si="116"/>
        <v>0</v>
      </c>
      <c r="GO231">
        <f t="shared" si="117"/>
        <v>9800.15</v>
      </c>
      <c r="GP231">
        <f t="shared" si="118"/>
        <v>0</v>
      </c>
      <c r="GR231">
        <v>0</v>
      </c>
      <c r="GS231">
        <v>0</v>
      </c>
      <c r="GT231">
        <v>0</v>
      </c>
      <c r="GU231" t="s">
        <v>3</v>
      </c>
      <c r="GV231">
        <f t="shared" si="119"/>
        <v>0</v>
      </c>
      <c r="GW231">
        <v>1</v>
      </c>
      <c r="GX231">
        <f t="shared" si="120"/>
        <v>0</v>
      </c>
      <c r="HA231">
        <v>0</v>
      </c>
      <c r="HB231">
        <v>0</v>
      </c>
      <c r="HC231">
        <f>GV231*GW231</f>
        <v>0</v>
      </c>
      <c r="HE231" t="s">
        <v>3</v>
      </c>
      <c r="HF231" t="s">
        <v>3</v>
      </c>
      <c r="HM231" t="s">
        <v>3</v>
      </c>
      <c r="HN231" t="s">
        <v>306</v>
      </c>
      <c r="HO231" t="s">
        <v>307</v>
      </c>
      <c r="HP231" t="s">
        <v>304</v>
      </c>
      <c r="HQ231" t="s">
        <v>304</v>
      </c>
      <c r="HS231">
        <v>0</v>
      </c>
      <c r="IK231">
        <v>0</v>
      </c>
    </row>
    <row r="232" spans="1:245" x14ac:dyDescent="0.2">
      <c r="A232">
        <v>18</v>
      </c>
      <c r="B232">
        <v>1</v>
      </c>
      <c r="C232">
        <v>177</v>
      </c>
      <c r="E232" t="s">
        <v>387</v>
      </c>
      <c r="F232" t="s">
        <v>388</v>
      </c>
      <c r="G232" t="s">
        <v>389</v>
      </c>
      <c r="H232" t="s">
        <v>22</v>
      </c>
      <c r="I232">
        <f>I231*J232</f>
        <v>0.25</v>
      </c>
      <c r="J232">
        <v>1</v>
      </c>
      <c r="K232">
        <v>1</v>
      </c>
      <c r="O232">
        <f>ROUND(CP232,2)</f>
        <v>1206.27</v>
      </c>
      <c r="P232">
        <f>ROUND(CQ232*I232,2)</f>
        <v>1206.27</v>
      </c>
      <c r="Q232">
        <f>ROUND(CR232*I232,2)</f>
        <v>0</v>
      </c>
      <c r="R232">
        <f>ROUND(CS232*I232,2)</f>
        <v>0</v>
      </c>
      <c r="S232">
        <f>ROUND(CT232*I232,2)</f>
        <v>0</v>
      </c>
      <c r="T232">
        <f t="shared" si="107"/>
        <v>0</v>
      </c>
      <c r="U232">
        <f>ROUND(CV232*I232,7)</f>
        <v>0</v>
      </c>
      <c r="V232">
        <f>ROUND(CW232*I232,7)</f>
        <v>0</v>
      </c>
      <c r="W232">
        <f t="shared" si="108"/>
        <v>0</v>
      </c>
      <c r="X232">
        <f t="shared" si="109"/>
        <v>0</v>
      </c>
      <c r="Y232">
        <f t="shared" si="110"/>
        <v>0</v>
      </c>
      <c r="AA232">
        <v>104121951</v>
      </c>
      <c r="AB232">
        <f t="shared" si="111"/>
        <v>3891.19</v>
      </c>
      <c r="AC232">
        <f>ROUND((ES232),6)</f>
        <v>3891.19</v>
      </c>
      <c r="AD232">
        <f>ROUND((((ET232)-(EU232))+AE232),6)</f>
        <v>0</v>
      </c>
      <c r="AE232">
        <f>ROUND((EU232),6)</f>
        <v>0</v>
      </c>
      <c r="AF232">
        <f>ROUND((EV232),6)</f>
        <v>0</v>
      </c>
      <c r="AG232">
        <f t="shared" si="112"/>
        <v>0</v>
      </c>
      <c r="AH232">
        <f>(EW232)</f>
        <v>0</v>
      </c>
      <c r="AI232">
        <f>(EX232)</f>
        <v>0</v>
      </c>
      <c r="AJ232">
        <f t="shared" si="113"/>
        <v>0</v>
      </c>
      <c r="AK232">
        <v>3891.19</v>
      </c>
      <c r="AL232">
        <v>3891.19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97</v>
      </c>
      <c r="AU232">
        <v>51</v>
      </c>
      <c r="AV232">
        <v>1</v>
      </c>
      <c r="AW232">
        <v>1</v>
      </c>
      <c r="AZ232">
        <v>1</v>
      </c>
      <c r="BA232">
        <v>1</v>
      </c>
      <c r="BB232">
        <v>1</v>
      </c>
      <c r="BC232">
        <v>1.24</v>
      </c>
      <c r="BD232" t="s">
        <v>3</v>
      </c>
      <c r="BE232" t="s">
        <v>3</v>
      </c>
      <c r="BF232" t="s">
        <v>3</v>
      </c>
      <c r="BG232" t="s">
        <v>3</v>
      </c>
      <c r="BH232">
        <v>3</v>
      </c>
      <c r="BI232">
        <v>2</v>
      </c>
      <c r="BJ232" t="s">
        <v>390</v>
      </c>
      <c r="BM232">
        <v>108001</v>
      </c>
      <c r="BN232">
        <v>0</v>
      </c>
      <c r="BO232" t="s">
        <v>388</v>
      </c>
      <c r="BP232">
        <v>1</v>
      </c>
      <c r="BQ232">
        <v>3</v>
      </c>
      <c r="BR232">
        <v>0</v>
      </c>
      <c r="BS232">
        <v>1</v>
      </c>
      <c r="BT232">
        <v>1</v>
      </c>
      <c r="BU232">
        <v>1</v>
      </c>
      <c r="BV232">
        <v>1</v>
      </c>
      <c r="BW232">
        <v>1</v>
      </c>
      <c r="BX232">
        <v>1</v>
      </c>
      <c r="BY232" t="s">
        <v>3</v>
      </c>
      <c r="BZ232">
        <v>97</v>
      </c>
      <c r="CA232">
        <v>51</v>
      </c>
      <c r="CB232" t="s">
        <v>3</v>
      </c>
      <c r="CE232">
        <v>0</v>
      </c>
      <c r="CF232">
        <v>0</v>
      </c>
      <c r="CG232">
        <v>0</v>
      </c>
      <c r="CM232">
        <v>0</v>
      </c>
      <c r="CN232" t="s">
        <v>3</v>
      </c>
      <c r="CO232">
        <v>0</v>
      </c>
      <c r="CP232">
        <f>(P232+Q232+S232+R232)</f>
        <v>1206.27</v>
      </c>
      <c r="CQ232">
        <f>ROUND(AL232*BC232,2)</f>
        <v>4825.08</v>
      </c>
      <c r="CR232">
        <f>ROUND(AM232*BB232,2)</f>
        <v>0</v>
      </c>
      <c r="CS232">
        <f>ROUND(AN232*BS232,2)</f>
        <v>0</v>
      </c>
      <c r="CT232">
        <f>ROUND(AO232*BA232,2)</f>
        <v>0</v>
      </c>
      <c r="CU232">
        <f>AG232</f>
        <v>0</v>
      </c>
      <c r="CV232">
        <f>AH232</f>
        <v>0</v>
      </c>
      <c r="CW232">
        <f>AI232</f>
        <v>0</v>
      </c>
      <c r="CX232">
        <f>AJ232</f>
        <v>0</v>
      </c>
      <c r="CY232">
        <f>(((S232+R232)*AT232)/100)</f>
        <v>0</v>
      </c>
      <c r="CZ232">
        <f>(((S232+R232)*AU232)/100)</f>
        <v>0</v>
      </c>
      <c r="DC232" t="s">
        <v>3</v>
      </c>
      <c r="DD232" t="s">
        <v>3</v>
      </c>
      <c r="DE232" t="s">
        <v>3</v>
      </c>
      <c r="DF232" t="s">
        <v>3</v>
      </c>
      <c r="DG232" t="s">
        <v>3</v>
      </c>
      <c r="DH232" t="s">
        <v>3</v>
      </c>
      <c r="DI232" t="s">
        <v>3</v>
      </c>
      <c r="DJ232" t="s">
        <v>3</v>
      </c>
      <c r="DK232" t="s">
        <v>3</v>
      </c>
      <c r="DL232" t="s">
        <v>3</v>
      </c>
      <c r="DM232" t="s">
        <v>3</v>
      </c>
      <c r="DN232">
        <v>0</v>
      </c>
      <c r="DO232">
        <v>0</v>
      </c>
      <c r="DP232">
        <v>1</v>
      </c>
      <c r="DQ232">
        <v>1</v>
      </c>
      <c r="DU232">
        <v>1003</v>
      </c>
      <c r="DV232" t="s">
        <v>22</v>
      </c>
      <c r="DW232" t="s">
        <v>22</v>
      </c>
      <c r="DX232">
        <v>100</v>
      </c>
      <c r="DZ232" t="s">
        <v>3</v>
      </c>
      <c r="EA232" t="s">
        <v>3</v>
      </c>
      <c r="EB232" t="s">
        <v>3</v>
      </c>
      <c r="EC232" t="s">
        <v>3</v>
      </c>
      <c r="EE232">
        <v>101026987</v>
      </c>
      <c r="EF232">
        <v>3</v>
      </c>
      <c r="EG232" t="s">
        <v>157</v>
      </c>
      <c r="EH232">
        <v>0</v>
      </c>
      <c r="EI232" t="s">
        <v>3</v>
      </c>
      <c r="EJ232">
        <v>2</v>
      </c>
      <c r="EK232">
        <v>108001</v>
      </c>
      <c r="EL232" t="s">
        <v>304</v>
      </c>
      <c r="EM232" t="s">
        <v>305</v>
      </c>
      <c r="EO232" t="s">
        <v>3</v>
      </c>
      <c r="EQ232">
        <v>0</v>
      </c>
      <c r="ER232">
        <v>3891.19</v>
      </c>
      <c r="ES232">
        <v>3891.19</v>
      </c>
      <c r="ET232">
        <v>0</v>
      </c>
      <c r="EU232">
        <v>0</v>
      </c>
      <c r="EV232">
        <v>0</v>
      </c>
      <c r="EW232">
        <v>0</v>
      </c>
      <c r="EX232">
        <v>0</v>
      </c>
      <c r="FQ232">
        <v>0</v>
      </c>
      <c r="FR232">
        <v>0</v>
      </c>
      <c r="FS232">
        <v>0</v>
      </c>
      <c r="FX232">
        <v>97</v>
      </c>
      <c r="FY232">
        <v>51</v>
      </c>
      <c r="GA232" t="s">
        <v>3</v>
      </c>
      <c r="GD232">
        <v>1</v>
      </c>
      <c r="GF232">
        <v>29290346</v>
      </c>
      <c r="GG232">
        <v>2</v>
      </c>
      <c r="GH232">
        <v>1</v>
      </c>
      <c r="GI232">
        <v>2</v>
      </c>
      <c r="GJ232">
        <v>0</v>
      </c>
      <c r="GK232">
        <v>0</v>
      </c>
      <c r="GL232">
        <f t="shared" si="114"/>
        <v>0</v>
      </c>
      <c r="GM232">
        <f t="shared" si="115"/>
        <v>1206.27</v>
      </c>
      <c r="GN232">
        <f t="shared" si="116"/>
        <v>0</v>
      </c>
      <c r="GO232">
        <f t="shared" si="117"/>
        <v>1206.27</v>
      </c>
      <c r="GP232">
        <f t="shared" si="118"/>
        <v>0</v>
      </c>
      <c r="GR232">
        <v>0</v>
      </c>
      <c r="GS232">
        <v>3</v>
      </c>
      <c r="GT232">
        <v>0</v>
      </c>
      <c r="GU232" t="s">
        <v>3</v>
      </c>
      <c r="GV232">
        <f t="shared" si="119"/>
        <v>0</v>
      </c>
      <c r="GW232">
        <v>1</v>
      </c>
      <c r="GX232">
        <f t="shared" si="120"/>
        <v>0</v>
      </c>
      <c r="HA232">
        <v>0</v>
      </c>
      <c r="HB232">
        <v>0</v>
      </c>
      <c r="HC232">
        <f>GV232*GW232</f>
        <v>0</v>
      </c>
      <c r="HE232" t="s">
        <v>3</v>
      </c>
      <c r="HF232" t="s">
        <v>3</v>
      </c>
      <c r="HM232" t="s">
        <v>3</v>
      </c>
      <c r="HN232" t="s">
        <v>306</v>
      </c>
      <c r="HO232" t="s">
        <v>307</v>
      </c>
      <c r="HP232" t="s">
        <v>304</v>
      </c>
      <c r="HQ232" t="s">
        <v>304</v>
      </c>
      <c r="HS232">
        <v>0</v>
      </c>
      <c r="IK232">
        <v>0</v>
      </c>
    </row>
    <row r="233" spans="1:245" x14ac:dyDescent="0.2">
      <c r="A233">
        <v>18</v>
      </c>
      <c r="B233">
        <v>1</v>
      </c>
      <c r="C233">
        <v>178</v>
      </c>
      <c r="E233" t="s">
        <v>391</v>
      </c>
      <c r="F233" t="s">
        <v>315</v>
      </c>
      <c r="G233" t="s">
        <v>316</v>
      </c>
      <c r="H233" t="s">
        <v>317</v>
      </c>
      <c r="I233">
        <f>J233</f>
        <v>2</v>
      </c>
      <c r="J233">
        <v>2</v>
      </c>
      <c r="K233">
        <v>2</v>
      </c>
      <c r="O233">
        <f>ROUND(P233,2)</f>
        <v>58.15</v>
      </c>
      <c r="P233">
        <f>ROUND(ROUND(ROUND(SUMIF(SmtRes!AQ171:'SmtRes'!AQ178,"=1",SmtRes!CU171:'SmtRes'!CU178),2),2)*I233/100,2)</f>
        <v>58.15</v>
      </c>
      <c r="Q233">
        <f>ROUND(CR233*I233,2)</f>
        <v>0</v>
      </c>
      <c r="R233">
        <f>ROUND(CS233*I233,2)</f>
        <v>0</v>
      </c>
      <c r="S233">
        <f>ROUND(CT233*I233,2)</f>
        <v>0</v>
      </c>
      <c r="T233">
        <f t="shared" si="107"/>
        <v>0</v>
      </c>
      <c r="U233">
        <f>ROUND(CV233*I233,7)</f>
        <v>0</v>
      </c>
      <c r="V233">
        <f>ROUND(CW233*I233,7)</f>
        <v>0</v>
      </c>
      <c r="W233">
        <f t="shared" si="108"/>
        <v>0</v>
      </c>
      <c r="X233">
        <f t="shared" si="109"/>
        <v>0</v>
      </c>
      <c r="Y233">
        <f t="shared" si="110"/>
        <v>0</v>
      </c>
      <c r="AA233">
        <v>104121951</v>
      </c>
      <c r="AB233">
        <f t="shared" si="111"/>
        <v>0</v>
      </c>
      <c r="AC233">
        <f>ROUND((ES233),6)</f>
        <v>0</v>
      </c>
      <c r="AD233">
        <f>ROUND((((ET233)-(EU233))+AE233),6)</f>
        <v>0</v>
      </c>
      <c r="AE233">
        <f>ROUND((EU233),6)</f>
        <v>0</v>
      </c>
      <c r="AF233">
        <f>ROUND((EV233),6)</f>
        <v>0</v>
      </c>
      <c r="AG233">
        <f t="shared" si="112"/>
        <v>0</v>
      </c>
      <c r="AH233">
        <f>(EW233)</f>
        <v>0</v>
      </c>
      <c r="AI233">
        <f>(EX233)</f>
        <v>0</v>
      </c>
      <c r="AJ233">
        <f t="shared" si="113"/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97</v>
      </c>
      <c r="AU233">
        <v>51</v>
      </c>
      <c r="AV233">
        <v>1</v>
      </c>
      <c r="AW233">
        <v>1</v>
      </c>
      <c r="AZ233">
        <v>1</v>
      </c>
      <c r="BA233">
        <v>1</v>
      </c>
      <c r="BB233">
        <v>1</v>
      </c>
      <c r="BC233">
        <v>1</v>
      </c>
      <c r="BD233" t="s">
        <v>3</v>
      </c>
      <c r="BE233" t="s">
        <v>3</v>
      </c>
      <c r="BF233" t="s">
        <v>3</v>
      </c>
      <c r="BG233" t="s">
        <v>3</v>
      </c>
      <c r="BH233">
        <v>3</v>
      </c>
      <c r="BI233">
        <v>2</v>
      </c>
      <c r="BJ233" t="s">
        <v>3</v>
      </c>
      <c r="BM233">
        <v>108001</v>
      </c>
      <c r="BN233">
        <v>0</v>
      </c>
      <c r="BO233" t="s">
        <v>3</v>
      </c>
      <c r="BP233">
        <v>0</v>
      </c>
      <c r="BQ233">
        <v>3</v>
      </c>
      <c r="BR233">
        <v>0</v>
      </c>
      <c r="BS233">
        <v>1</v>
      </c>
      <c r="BT233">
        <v>1</v>
      </c>
      <c r="BU233">
        <v>1</v>
      </c>
      <c r="BV233">
        <v>1</v>
      </c>
      <c r="BW233">
        <v>1</v>
      </c>
      <c r="BX233">
        <v>1</v>
      </c>
      <c r="BY233" t="s">
        <v>3</v>
      </c>
      <c r="BZ233">
        <v>97</v>
      </c>
      <c r="CA233">
        <v>51</v>
      </c>
      <c r="CB233" t="s">
        <v>3</v>
      </c>
      <c r="CE233">
        <v>0</v>
      </c>
      <c r="CF233">
        <v>0</v>
      </c>
      <c r="CG233">
        <v>0</v>
      </c>
      <c r="CM233">
        <v>0</v>
      </c>
      <c r="CN233" t="s">
        <v>3</v>
      </c>
      <c r="CO233">
        <v>0</v>
      </c>
      <c r="CP233">
        <f>0</f>
        <v>0</v>
      </c>
      <c r="CQ233">
        <f>0</f>
        <v>0</v>
      </c>
      <c r="CR233">
        <f>0</f>
        <v>0</v>
      </c>
      <c r="CS233">
        <f>0</f>
        <v>0</v>
      </c>
      <c r="CT233">
        <f>0</f>
        <v>0</v>
      </c>
      <c r="CU233">
        <f>0</f>
        <v>0</v>
      </c>
      <c r="CV233">
        <f>0</f>
        <v>0</v>
      </c>
      <c r="CW233">
        <f>0</f>
        <v>0</v>
      </c>
      <c r="CX233">
        <f>0</f>
        <v>0</v>
      </c>
      <c r="CY233">
        <f>0</f>
        <v>0</v>
      </c>
      <c r="CZ233">
        <f>0</f>
        <v>0</v>
      </c>
      <c r="DC233" t="s">
        <v>3</v>
      </c>
      <c r="DD233" t="s">
        <v>3</v>
      </c>
      <c r="DE233" t="s">
        <v>3</v>
      </c>
      <c r="DF233" t="s">
        <v>3</v>
      </c>
      <c r="DG233" t="s">
        <v>3</v>
      </c>
      <c r="DH233" t="s">
        <v>3</v>
      </c>
      <c r="DI233" t="s">
        <v>3</v>
      </c>
      <c r="DJ233" t="s">
        <v>3</v>
      </c>
      <c r="DK233" t="s">
        <v>3</v>
      </c>
      <c r="DL233" t="s">
        <v>3</v>
      </c>
      <c r="DM233" t="s">
        <v>3</v>
      </c>
      <c r="DN233">
        <v>0</v>
      </c>
      <c r="DO233">
        <v>0</v>
      </c>
      <c r="DP233">
        <v>1</v>
      </c>
      <c r="DQ233">
        <v>1</v>
      </c>
      <c r="DU233">
        <v>1013</v>
      </c>
      <c r="DV233" t="s">
        <v>317</v>
      </c>
      <c r="DW233" t="s">
        <v>317</v>
      </c>
      <c r="DX233">
        <v>1</v>
      </c>
      <c r="DZ233" t="s">
        <v>3</v>
      </c>
      <c r="EA233" t="s">
        <v>3</v>
      </c>
      <c r="EB233" t="s">
        <v>3</v>
      </c>
      <c r="EC233" t="s">
        <v>3</v>
      </c>
      <c r="EE233">
        <v>101026987</v>
      </c>
      <c r="EF233">
        <v>3</v>
      </c>
      <c r="EG233" t="s">
        <v>157</v>
      </c>
      <c r="EH233">
        <v>0</v>
      </c>
      <c r="EI233" t="s">
        <v>3</v>
      </c>
      <c r="EJ233">
        <v>2</v>
      </c>
      <c r="EK233">
        <v>108001</v>
      </c>
      <c r="EL233" t="s">
        <v>304</v>
      </c>
      <c r="EM233" t="s">
        <v>305</v>
      </c>
      <c r="EO233" t="s">
        <v>3</v>
      </c>
      <c r="EQ233">
        <v>0</v>
      </c>
      <c r="ER233">
        <v>0</v>
      </c>
      <c r="ES233">
        <v>0</v>
      </c>
      <c r="ET233">
        <v>0</v>
      </c>
      <c r="EU233">
        <v>0</v>
      </c>
      <c r="EV233">
        <v>0</v>
      </c>
      <c r="EW233">
        <v>0</v>
      </c>
      <c r="EX233">
        <v>0</v>
      </c>
      <c r="FQ233">
        <v>0</v>
      </c>
      <c r="FR233">
        <v>0</v>
      </c>
      <c r="FS233">
        <v>0</v>
      </c>
      <c r="FX233">
        <v>97</v>
      </c>
      <c r="FY233">
        <v>51</v>
      </c>
      <c r="GA233" t="s">
        <v>3</v>
      </c>
      <c r="GD233">
        <v>1</v>
      </c>
      <c r="GF233">
        <v>274903907</v>
      </c>
      <c r="GG233">
        <v>2</v>
      </c>
      <c r="GH233">
        <v>0</v>
      </c>
      <c r="GI233">
        <v>-2</v>
      </c>
      <c r="GJ233">
        <v>0</v>
      </c>
      <c r="GK233">
        <v>0</v>
      </c>
      <c r="GL233">
        <f t="shared" si="114"/>
        <v>0</v>
      </c>
      <c r="GM233">
        <f t="shared" si="115"/>
        <v>58.15</v>
      </c>
      <c r="GN233">
        <f t="shared" si="116"/>
        <v>0</v>
      </c>
      <c r="GO233">
        <f t="shared" si="117"/>
        <v>58.15</v>
      </c>
      <c r="GP233">
        <f t="shared" si="118"/>
        <v>0</v>
      </c>
      <c r="GR233">
        <v>0</v>
      </c>
      <c r="GS233">
        <v>0</v>
      </c>
      <c r="GT233">
        <v>0</v>
      </c>
      <c r="GU233" t="s">
        <v>3</v>
      </c>
      <c r="GV233">
        <f t="shared" si="119"/>
        <v>0</v>
      </c>
      <c r="GW233">
        <v>1</v>
      </c>
      <c r="GX233">
        <f t="shared" si="120"/>
        <v>0</v>
      </c>
      <c r="HA233">
        <v>0</v>
      </c>
      <c r="HB233">
        <v>0</v>
      </c>
      <c r="HC233">
        <f>0</f>
        <v>0</v>
      </c>
      <c r="HE233" t="s">
        <v>3</v>
      </c>
      <c r="HF233" t="s">
        <v>3</v>
      </c>
      <c r="HM233" t="s">
        <v>3</v>
      </c>
      <c r="HN233" t="s">
        <v>306</v>
      </c>
      <c r="HO233" t="s">
        <v>307</v>
      </c>
      <c r="HP233" t="s">
        <v>304</v>
      </c>
      <c r="HQ233" t="s">
        <v>304</v>
      </c>
      <c r="HS233">
        <v>0</v>
      </c>
      <c r="IK233">
        <v>0</v>
      </c>
    </row>
    <row r="234" spans="1:245" x14ac:dyDescent="0.2">
      <c r="A234">
        <v>17</v>
      </c>
      <c r="B234">
        <v>1</v>
      </c>
      <c r="C234">
        <f>ROW(SmtRes!A186)</f>
        <v>186</v>
      </c>
      <c r="D234">
        <f>ROW(EtalonRes!A186)</f>
        <v>186</v>
      </c>
      <c r="E234" t="s">
        <v>392</v>
      </c>
      <c r="F234" t="s">
        <v>393</v>
      </c>
      <c r="G234" t="s">
        <v>394</v>
      </c>
      <c r="H234" t="s">
        <v>22</v>
      </c>
      <c r="I234">
        <v>0.1</v>
      </c>
      <c r="J234">
        <v>0</v>
      </c>
      <c r="K234">
        <v>0.1</v>
      </c>
      <c r="O234">
        <f>ROUND(CP234,2)</f>
        <v>1997.42</v>
      </c>
      <c r="P234">
        <f>SUMIF(SmtRes!AQ179:'SmtRes'!AQ186,"=1",SmtRes!DF179:'SmtRes'!DF186)</f>
        <v>36.97</v>
      </c>
      <c r="Q234">
        <f>SUMIF(SmtRes!AQ179:'SmtRes'!AQ186,"=1",SmtRes!DG179:'SmtRes'!DG186)</f>
        <v>0.08</v>
      </c>
      <c r="R234">
        <f>SUMIF(SmtRes!AQ179:'SmtRes'!AQ186,"=1",SmtRes!DH179:'SmtRes'!DH186)</f>
        <v>0.87</v>
      </c>
      <c r="S234">
        <f>SUMIF(SmtRes!AQ179:'SmtRes'!AQ186,"=1",SmtRes!DI179:'SmtRes'!DI186)</f>
        <v>1959.5</v>
      </c>
      <c r="T234">
        <f t="shared" si="107"/>
        <v>0</v>
      </c>
      <c r="U234">
        <f>SUMIF(SmtRes!AQ179:'SmtRes'!AQ186,"=1",SmtRes!CV179:'SmtRes'!CV186)</f>
        <v>2.7445499999999998</v>
      </c>
      <c r="V234">
        <f>SUMIF(SmtRes!AQ179:'SmtRes'!AQ186,"=1",SmtRes!CW179:'SmtRes'!CW186)</f>
        <v>1.3500000000000001E-3</v>
      </c>
      <c r="W234">
        <f t="shared" si="108"/>
        <v>0</v>
      </c>
      <c r="X234">
        <f t="shared" si="109"/>
        <v>1901.56</v>
      </c>
      <c r="Y234">
        <f t="shared" si="110"/>
        <v>999.79</v>
      </c>
      <c r="AA234">
        <v>104121951</v>
      </c>
      <c r="AB234">
        <f t="shared" si="111"/>
        <v>19894.666256</v>
      </c>
      <c r="AC234">
        <f>ROUND((SUM(SmtRes!BQ179:'SmtRes'!BQ186)),6)</f>
        <v>299.17325599999998</v>
      </c>
      <c r="AD234">
        <f>ROUND((((SUM(SmtRes!BR179:'SmtRes'!BR186))-(SUM(SmtRes!BS179:'SmtRes'!BS186)))+AE234),6)</f>
        <v>0.50382000000000005</v>
      </c>
      <c r="AE234">
        <f>ROUND((SUM(SmtRes!BS179:'SmtRes'!BS186)),6)</f>
        <v>8.6564700000000006</v>
      </c>
      <c r="AF234">
        <f>ROUND((SUM(SmtRes!BT179:'SmtRes'!BT186)),6)</f>
        <v>19594.98918</v>
      </c>
      <c r="AG234">
        <f t="shared" si="112"/>
        <v>0</v>
      </c>
      <c r="AH234">
        <f>(SUM(SmtRes!BU179:'SmtRes'!BU186))</f>
        <v>27.445499999999999</v>
      </c>
      <c r="AI234">
        <f>(SUM(SmtRes!BV179:'SmtRes'!BV186))</f>
        <v>1.3500000000000002E-2</v>
      </c>
      <c r="AJ234">
        <f t="shared" si="113"/>
        <v>0</v>
      </c>
      <c r="AK234">
        <v>14820.765456000001</v>
      </c>
      <c r="AL234">
        <v>299.17325599999998</v>
      </c>
      <c r="AM234">
        <v>0.37320000000000003</v>
      </c>
      <c r="AN234">
        <v>6.4122000000000003</v>
      </c>
      <c r="AO234">
        <v>14514.8068</v>
      </c>
      <c r="AP234">
        <v>0</v>
      </c>
      <c r="AQ234">
        <v>20.329999999999998</v>
      </c>
      <c r="AR234">
        <v>0.01</v>
      </c>
      <c r="AS234">
        <v>0</v>
      </c>
      <c r="AT234">
        <v>97</v>
      </c>
      <c r="AU234">
        <v>51</v>
      </c>
      <c r="AV234">
        <v>1</v>
      </c>
      <c r="AW234">
        <v>1</v>
      </c>
      <c r="AZ234">
        <v>1</v>
      </c>
      <c r="BA234">
        <v>1</v>
      </c>
      <c r="BB234">
        <v>1</v>
      </c>
      <c r="BC234">
        <v>1</v>
      </c>
      <c r="BD234" t="s">
        <v>3</v>
      </c>
      <c r="BE234" t="s">
        <v>3</v>
      </c>
      <c r="BF234" t="s">
        <v>3</v>
      </c>
      <c r="BG234" t="s">
        <v>3</v>
      </c>
      <c r="BH234">
        <v>0</v>
      </c>
      <c r="BI234">
        <v>2</v>
      </c>
      <c r="BJ234" t="s">
        <v>395</v>
      </c>
      <c r="BM234">
        <v>108001</v>
      </c>
      <c r="BN234">
        <v>0</v>
      </c>
      <c r="BO234" t="s">
        <v>3</v>
      </c>
      <c r="BP234">
        <v>0</v>
      </c>
      <c r="BQ234">
        <v>3</v>
      </c>
      <c r="BR234">
        <v>0</v>
      </c>
      <c r="BS234">
        <v>1</v>
      </c>
      <c r="BT234">
        <v>1</v>
      </c>
      <c r="BU234">
        <v>1</v>
      </c>
      <c r="BV234">
        <v>1</v>
      </c>
      <c r="BW234">
        <v>1</v>
      </c>
      <c r="BX234">
        <v>1</v>
      </c>
      <c r="BY234" t="s">
        <v>3</v>
      </c>
      <c r="BZ234">
        <v>97</v>
      </c>
      <c r="CA234">
        <v>51</v>
      </c>
      <c r="CB234" t="s">
        <v>3</v>
      </c>
      <c r="CE234">
        <v>0</v>
      </c>
      <c r="CF234">
        <v>0</v>
      </c>
      <c r="CG234">
        <v>0</v>
      </c>
      <c r="CM234">
        <v>0</v>
      </c>
      <c r="CN234" t="s">
        <v>813</v>
      </c>
      <c r="CO234">
        <v>0</v>
      </c>
      <c r="CP234">
        <f>(P234+Q234+S234+R234)</f>
        <v>1997.4199999999998</v>
      </c>
      <c r="CQ234">
        <f>SUMIF(SmtRes!AQ179:'SmtRes'!AQ186,"=1",SmtRes!AA179:'SmtRes'!AA186)</f>
        <v>128299.93</v>
      </c>
      <c r="CR234">
        <f>SUMIF(SmtRes!AQ179:'SmtRes'!AQ186,"=1",SmtRes!AB179:'SmtRes'!AB186)</f>
        <v>57.47</v>
      </c>
      <c r="CS234">
        <f>SUMIF(SmtRes!AQ179:'SmtRes'!AQ186,"=1",SmtRes!AC179:'SmtRes'!AC186)</f>
        <v>641.22</v>
      </c>
      <c r="CT234">
        <f>SUMIF(SmtRes!AQ179:'SmtRes'!AQ186,"=1",SmtRes!AD179:'SmtRes'!AD186)</f>
        <v>713.96</v>
      </c>
      <c r="CU234">
        <f>AG234</f>
        <v>0</v>
      </c>
      <c r="CV234">
        <f>SUMIF(SmtRes!AQ179:'SmtRes'!AQ186,"=1",SmtRes!BU179:'SmtRes'!BU186)</f>
        <v>27.445499999999999</v>
      </c>
      <c r="CW234">
        <f>SUMIF(SmtRes!AQ179:'SmtRes'!AQ186,"=1",SmtRes!BV179:'SmtRes'!BV186)</f>
        <v>1.3500000000000002E-2</v>
      </c>
      <c r="CX234">
        <f>AJ234</f>
        <v>0</v>
      </c>
      <c r="CY234">
        <f>(((S234+R234)*AT234)/100)</f>
        <v>1901.5588999999998</v>
      </c>
      <c r="CZ234">
        <f>(((S234+R234)*AU234)/100)</f>
        <v>999.78869999999995</v>
      </c>
      <c r="DB234">
        <v>42</v>
      </c>
      <c r="DC234" t="s">
        <v>3</v>
      </c>
      <c r="DD234" t="s">
        <v>3</v>
      </c>
      <c r="DE234" t="s">
        <v>312</v>
      </c>
      <c r="DF234" t="s">
        <v>312</v>
      </c>
      <c r="DG234" t="s">
        <v>312</v>
      </c>
      <c r="DH234" t="s">
        <v>3</v>
      </c>
      <c r="DI234" t="s">
        <v>312</v>
      </c>
      <c r="DJ234" t="s">
        <v>312</v>
      </c>
      <c r="DK234" t="s">
        <v>3</v>
      </c>
      <c r="DL234" t="s">
        <v>3</v>
      </c>
      <c r="DM234" t="s">
        <v>3</v>
      </c>
      <c r="DN234">
        <v>0</v>
      </c>
      <c r="DO234">
        <v>0</v>
      </c>
      <c r="DP234">
        <v>1</v>
      </c>
      <c r="DQ234">
        <v>1</v>
      </c>
      <c r="DU234">
        <v>1003</v>
      </c>
      <c r="DV234" t="s">
        <v>22</v>
      </c>
      <c r="DW234" t="s">
        <v>22</v>
      </c>
      <c r="DX234">
        <v>100</v>
      </c>
      <c r="DZ234" t="s">
        <v>3</v>
      </c>
      <c r="EA234" t="s">
        <v>3</v>
      </c>
      <c r="EB234" t="s">
        <v>3</v>
      </c>
      <c r="EC234" t="s">
        <v>3</v>
      </c>
      <c r="EE234">
        <v>101026987</v>
      </c>
      <c r="EF234">
        <v>3</v>
      </c>
      <c r="EG234" t="s">
        <v>157</v>
      </c>
      <c r="EH234">
        <v>0</v>
      </c>
      <c r="EI234" t="s">
        <v>3</v>
      </c>
      <c r="EJ234">
        <v>2</v>
      </c>
      <c r="EK234">
        <v>108001</v>
      </c>
      <c r="EL234" t="s">
        <v>304</v>
      </c>
      <c r="EM234" t="s">
        <v>305</v>
      </c>
      <c r="EO234" t="s">
        <v>313</v>
      </c>
      <c r="EQ234">
        <v>0</v>
      </c>
      <c r="ER234">
        <v>0</v>
      </c>
      <c r="ES234">
        <v>0</v>
      </c>
      <c r="ET234">
        <v>0</v>
      </c>
      <c r="EU234">
        <v>0</v>
      </c>
      <c r="EV234">
        <v>0</v>
      </c>
      <c r="EW234">
        <v>20.329999999999998</v>
      </c>
      <c r="EX234">
        <v>0.01</v>
      </c>
      <c r="EY234">
        <v>0</v>
      </c>
      <c r="FQ234">
        <v>0</v>
      </c>
      <c r="FR234">
        <v>0</v>
      </c>
      <c r="FS234">
        <v>0</v>
      </c>
      <c r="FX234">
        <v>97</v>
      </c>
      <c r="FY234">
        <v>51</v>
      </c>
      <c r="GA234" t="s">
        <v>3</v>
      </c>
      <c r="GD234">
        <v>1</v>
      </c>
      <c r="GF234">
        <v>500530489</v>
      </c>
      <c r="GG234">
        <v>2</v>
      </c>
      <c r="GH234">
        <v>1</v>
      </c>
      <c r="GI234">
        <v>-2</v>
      </c>
      <c r="GJ234">
        <v>0</v>
      </c>
      <c r="GK234">
        <v>0</v>
      </c>
      <c r="GL234">
        <f t="shared" si="114"/>
        <v>0</v>
      </c>
      <c r="GM234">
        <f t="shared" si="115"/>
        <v>4898.7700000000004</v>
      </c>
      <c r="GN234">
        <f t="shared" si="116"/>
        <v>0</v>
      </c>
      <c r="GO234">
        <f t="shared" si="117"/>
        <v>4898.7700000000004</v>
      </c>
      <c r="GP234">
        <f t="shared" si="118"/>
        <v>0</v>
      </c>
      <c r="GR234">
        <v>0</v>
      </c>
      <c r="GS234">
        <v>0</v>
      </c>
      <c r="GT234">
        <v>0</v>
      </c>
      <c r="GU234" t="s">
        <v>3</v>
      </c>
      <c r="GV234">
        <f t="shared" si="119"/>
        <v>0</v>
      </c>
      <c r="GW234">
        <v>1</v>
      </c>
      <c r="GX234">
        <f t="shared" si="120"/>
        <v>0</v>
      </c>
      <c r="HA234">
        <v>0</v>
      </c>
      <c r="HB234">
        <v>0</v>
      </c>
      <c r="HC234">
        <f>GV234*GW234</f>
        <v>0</v>
      </c>
      <c r="HE234" t="s">
        <v>3</v>
      </c>
      <c r="HF234" t="s">
        <v>3</v>
      </c>
      <c r="HM234" t="s">
        <v>3</v>
      </c>
      <c r="HN234" t="s">
        <v>306</v>
      </c>
      <c r="HO234" t="s">
        <v>307</v>
      </c>
      <c r="HP234" t="s">
        <v>304</v>
      </c>
      <c r="HQ234" t="s">
        <v>304</v>
      </c>
      <c r="HS234">
        <v>0</v>
      </c>
      <c r="IK234">
        <v>0</v>
      </c>
    </row>
    <row r="235" spans="1:245" x14ac:dyDescent="0.2">
      <c r="A235">
        <v>18</v>
      </c>
      <c r="B235">
        <v>1</v>
      </c>
      <c r="C235">
        <v>185</v>
      </c>
      <c r="E235" t="s">
        <v>396</v>
      </c>
      <c r="F235" t="s">
        <v>397</v>
      </c>
      <c r="G235" t="s">
        <v>398</v>
      </c>
      <c r="H235" t="s">
        <v>22</v>
      </c>
      <c r="I235">
        <f>I234*J235</f>
        <v>0.1</v>
      </c>
      <c r="J235">
        <v>1</v>
      </c>
      <c r="K235">
        <v>1</v>
      </c>
      <c r="O235">
        <f>ROUND(CP235,2)</f>
        <v>3494.93</v>
      </c>
      <c r="P235">
        <f>ROUND(CQ235*I235,2)</f>
        <v>3494.93</v>
      </c>
      <c r="Q235">
        <f>ROUND(CR235*I235,2)</f>
        <v>0</v>
      </c>
      <c r="R235">
        <f>ROUND(CS235*I235,2)</f>
        <v>0</v>
      </c>
      <c r="S235">
        <f>ROUND(CT235*I235,2)</f>
        <v>0</v>
      </c>
      <c r="T235">
        <f t="shared" si="107"/>
        <v>0</v>
      </c>
      <c r="U235">
        <f>ROUND(CV235*I235,7)</f>
        <v>0</v>
      </c>
      <c r="V235">
        <f>ROUND(CW235*I235,7)</f>
        <v>0</v>
      </c>
      <c r="W235">
        <f t="shared" si="108"/>
        <v>0</v>
      </c>
      <c r="X235">
        <f t="shared" si="109"/>
        <v>0</v>
      </c>
      <c r="Y235">
        <f t="shared" si="110"/>
        <v>0</v>
      </c>
      <c r="AA235">
        <v>104121951</v>
      </c>
      <c r="AB235">
        <f t="shared" si="111"/>
        <v>28184.95</v>
      </c>
      <c r="AC235">
        <f>ROUND((ES235),6)</f>
        <v>28184.95</v>
      </c>
      <c r="AD235">
        <f>ROUND((((ET235)-(EU235))+AE235),6)</f>
        <v>0</v>
      </c>
      <c r="AE235">
        <f>ROUND((EU235),6)</f>
        <v>0</v>
      </c>
      <c r="AF235">
        <f>ROUND((EV235),6)</f>
        <v>0</v>
      </c>
      <c r="AG235">
        <f t="shared" si="112"/>
        <v>0</v>
      </c>
      <c r="AH235">
        <f>(EW235)</f>
        <v>0</v>
      </c>
      <c r="AI235">
        <f>(EX235)</f>
        <v>0</v>
      </c>
      <c r="AJ235">
        <f t="shared" si="113"/>
        <v>0</v>
      </c>
      <c r="AK235">
        <v>28184.95</v>
      </c>
      <c r="AL235">
        <v>28184.95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97</v>
      </c>
      <c r="AU235">
        <v>51</v>
      </c>
      <c r="AV235">
        <v>1</v>
      </c>
      <c r="AW235">
        <v>1</v>
      </c>
      <c r="AZ235">
        <v>1</v>
      </c>
      <c r="BA235">
        <v>1</v>
      </c>
      <c r="BB235">
        <v>1</v>
      </c>
      <c r="BC235">
        <v>1.24</v>
      </c>
      <c r="BD235" t="s">
        <v>3</v>
      </c>
      <c r="BE235" t="s">
        <v>3</v>
      </c>
      <c r="BF235" t="s">
        <v>3</v>
      </c>
      <c r="BG235" t="s">
        <v>3</v>
      </c>
      <c r="BH235">
        <v>3</v>
      </c>
      <c r="BI235">
        <v>2</v>
      </c>
      <c r="BJ235" t="s">
        <v>399</v>
      </c>
      <c r="BM235">
        <v>108001</v>
      </c>
      <c r="BN235">
        <v>0</v>
      </c>
      <c r="BO235" t="s">
        <v>397</v>
      </c>
      <c r="BP235">
        <v>1</v>
      </c>
      <c r="BQ235">
        <v>3</v>
      </c>
      <c r="BR235">
        <v>0</v>
      </c>
      <c r="BS235">
        <v>1</v>
      </c>
      <c r="BT235">
        <v>1</v>
      </c>
      <c r="BU235">
        <v>1</v>
      </c>
      <c r="BV235">
        <v>1</v>
      </c>
      <c r="BW235">
        <v>1</v>
      </c>
      <c r="BX235">
        <v>1</v>
      </c>
      <c r="BY235" t="s">
        <v>3</v>
      </c>
      <c r="BZ235">
        <v>97</v>
      </c>
      <c r="CA235">
        <v>51</v>
      </c>
      <c r="CB235" t="s">
        <v>3</v>
      </c>
      <c r="CE235">
        <v>0</v>
      </c>
      <c r="CF235">
        <v>0</v>
      </c>
      <c r="CG235">
        <v>0</v>
      </c>
      <c r="CM235">
        <v>0</v>
      </c>
      <c r="CN235" t="s">
        <v>3</v>
      </c>
      <c r="CO235">
        <v>0</v>
      </c>
      <c r="CP235">
        <f>(P235+Q235+S235+R235)</f>
        <v>3494.93</v>
      </c>
      <c r="CQ235">
        <f>ROUND(AL235*BC235,2)</f>
        <v>34949.339999999997</v>
      </c>
      <c r="CR235">
        <f>ROUND(AM235*BB235,2)</f>
        <v>0</v>
      </c>
      <c r="CS235">
        <f>ROUND(AN235*BS235,2)</f>
        <v>0</v>
      </c>
      <c r="CT235">
        <f>ROUND(AO235*BA235,2)</f>
        <v>0</v>
      </c>
      <c r="CU235">
        <f>AG235</f>
        <v>0</v>
      </c>
      <c r="CV235">
        <f>AH235</f>
        <v>0</v>
      </c>
      <c r="CW235">
        <f>AI235</f>
        <v>0</v>
      </c>
      <c r="CX235">
        <f>AJ235</f>
        <v>0</v>
      </c>
      <c r="CY235">
        <f>(((S235+R235)*AT235)/100)</f>
        <v>0</v>
      </c>
      <c r="CZ235">
        <f>(((S235+R235)*AU235)/100)</f>
        <v>0</v>
      </c>
      <c r="DC235" t="s">
        <v>3</v>
      </c>
      <c r="DD235" t="s">
        <v>3</v>
      </c>
      <c r="DE235" t="s">
        <v>3</v>
      </c>
      <c r="DF235" t="s">
        <v>3</v>
      </c>
      <c r="DG235" t="s">
        <v>3</v>
      </c>
      <c r="DH235" t="s">
        <v>3</v>
      </c>
      <c r="DI235" t="s">
        <v>3</v>
      </c>
      <c r="DJ235" t="s">
        <v>3</v>
      </c>
      <c r="DK235" t="s">
        <v>3</v>
      </c>
      <c r="DL235" t="s">
        <v>3</v>
      </c>
      <c r="DM235" t="s">
        <v>3</v>
      </c>
      <c r="DN235">
        <v>0</v>
      </c>
      <c r="DO235">
        <v>0</v>
      </c>
      <c r="DP235">
        <v>1</v>
      </c>
      <c r="DQ235">
        <v>1</v>
      </c>
      <c r="DU235">
        <v>1003</v>
      </c>
      <c r="DV235" t="s">
        <v>22</v>
      </c>
      <c r="DW235" t="s">
        <v>22</v>
      </c>
      <c r="DX235">
        <v>100</v>
      </c>
      <c r="DZ235" t="s">
        <v>3</v>
      </c>
      <c r="EA235" t="s">
        <v>3</v>
      </c>
      <c r="EB235" t="s">
        <v>3</v>
      </c>
      <c r="EC235" t="s">
        <v>3</v>
      </c>
      <c r="EE235">
        <v>101026987</v>
      </c>
      <c r="EF235">
        <v>3</v>
      </c>
      <c r="EG235" t="s">
        <v>157</v>
      </c>
      <c r="EH235">
        <v>0</v>
      </c>
      <c r="EI235" t="s">
        <v>3</v>
      </c>
      <c r="EJ235">
        <v>2</v>
      </c>
      <c r="EK235">
        <v>108001</v>
      </c>
      <c r="EL235" t="s">
        <v>304</v>
      </c>
      <c r="EM235" t="s">
        <v>305</v>
      </c>
      <c r="EO235" t="s">
        <v>3</v>
      </c>
      <c r="EQ235">
        <v>0</v>
      </c>
      <c r="ER235">
        <v>28184.95</v>
      </c>
      <c r="ES235">
        <v>28184.95</v>
      </c>
      <c r="ET235">
        <v>0</v>
      </c>
      <c r="EU235">
        <v>0</v>
      </c>
      <c r="EV235">
        <v>0</v>
      </c>
      <c r="EW235">
        <v>0</v>
      </c>
      <c r="EX235">
        <v>0</v>
      </c>
      <c r="FQ235">
        <v>0</v>
      </c>
      <c r="FR235">
        <v>0</v>
      </c>
      <c r="FS235">
        <v>0</v>
      </c>
      <c r="FX235">
        <v>97</v>
      </c>
      <c r="FY235">
        <v>51</v>
      </c>
      <c r="GA235" t="s">
        <v>3</v>
      </c>
      <c r="GD235">
        <v>1</v>
      </c>
      <c r="GF235">
        <v>1205926029</v>
      </c>
      <c r="GG235">
        <v>2</v>
      </c>
      <c r="GH235">
        <v>1</v>
      </c>
      <c r="GI235">
        <v>2</v>
      </c>
      <c r="GJ235">
        <v>0</v>
      </c>
      <c r="GK235">
        <v>0</v>
      </c>
      <c r="GL235">
        <f t="shared" si="114"/>
        <v>0</v>
      </c>
      <c r="GM235">
        <f t="shared" si="115"/>
        <v>3494.93</v>
      </c>
      <c r="GN235">
        <f t="shared" si="116"/>
        <v>0</v>
      </c>
      <c r="GO235">
        <f t="shared" si="117"/>
        <v>3494.93</v>
      </c>
      <c r="GP235">
        <f t="shared" si="118"/>
        <v>0</v>
      </c>
      <c r="GR235">
        <v>0</v>
      </c>
      <c r="GS235">
        <v>3</v>
      </c>
      <c r="GT235">
        <v>0</v>
      </c>
      <c r="GU235" t="s">
        <v>3</v>
      </c>
      <c r="GV235">
        <f t="shared" si="119"/>
        <v>0</v>
      </c>
      <c r="GW235">
        <v>1</v>
      </c>
      <c r="GX235">
        <f t="shared" si="120"/>
        <v>0</v>
      </c>
      <c r="HA235">
        <v>0</v>
      </c>
      <c r="HB235">
        <v>0</v>
      </c>
      <c r="HC235">
        <f>GV235*GW235</f>
        <v>0</v>
      </c>
      <c r="HE235" t="s">
        <v>3</v>
      </c>
      <c r="HF235" t="s">
        <v>3</v>
      </c>
      <c r="HM235" t="s">
        <v>3</v>
      </c>
      <c r="HN235" t="s">
        <v>306</v>
      </c>
      <c r="HO235" t="s">
        <v>307</v>
      </c>
      <c r="HP235" t="s">
        <v>304</v>
      </c>
      <c r="HQ235" t="s">
        <v>304</v>
      </c>
      <c r="HS235">
        <v>0</v>
      </c>
      <c r="IK235">
        <v>0</v>
      </c>
    </row>
    <row r="236" spans="1:245" x14ac:dyDescent="0.2">
      <c r="A236">
        <v>18</v>
      </c>
      <c r="B236">
        <v>1</v>
      </c>
      <c r="C236">
        <v>186</v>
      </c>
      <c r="E236" t="s">
        <v>400</v>
      </c>
      <c r="F236" t="s">
        <v>315</v>
      </c>
      <c r="G236" t="s">
        <v>316</v>
      </c>
      <c r="H236" t="s">
        <v>317</v>
      </c>
      <c r="I236">
        <f>J236</f>
        <v>2</v>
      </c>
      <c r="J236">
        <v>2</v>
      </c>
      <c r="K236">
        <v>2</v>
      </c>
      <c r="O236">
        <f>ROUND(P236,2)</f>
        <v>29.03</v>
      </c>
      <c r="P236">
        <f>ROUND(ROUND(ROUND(SUMIF(SmtRes!AQ179:'SmtRes'!AQ186,"=1",SmtRes!CU179:'SmtRes'!CU186),2),2)*I236/100,2)</f>
        <v>29.03</v>
      </c>
      <c r="Q236">
        <f>ROUND(CR236*I236,2)</f>
        <v>0</v>
      </c>
      <c r="R236">
        <f>ROUND(CS236*I236,2)</f>
        <v>0</v>
      </c>
      <c r="S236">
        <f>ROUND(CT236*I236,2)</f>
        <v>0</v>
      </c>
      <c r="T236">
        <f t="shared" si="107"/>
        <v>0</v>
      </c>
      <c r="U236">
        <f>ROUND(CV236*I236,7)</f>
        <v>0</v>
      </c>
      <c r="V236">
        <f>ROUND(CW236*I236,7)</f>
        <v>0</v>
      </c>
      <c r="W236">
        <f t="shared" si="108"/>
        <v>0</v>
      </c>
      <c r="X236">
        <f t="shared" si="109"/>
        <v>0</v>
      </c>
      <c r="Y236">
        <f t="shared" si="110"/>
        <v>0</v>
      </c>
      <c r="AA236">
        <v>104121951</v>
      </c>
      <c r="AB236">
        <f t="shared" si="111"/>
        <v>0</v>
      </c>
      <c r="AC236">
        <f>ROUND((ES236),6)</f>
        <v>0</v>
      </c>
      <c r="AD236">
        <f>ROUND((((ET236)-(EU236))+AE236),6)</f>
        <v>0</v>
      </c>
      <c r="AE236">
        <f>ROUND((EU236),6)</f>
        <v>0</v>
      </c>
      <c r="AF236">
        <f>ROUND((EV236),6)</f>
        <v>0</v>
      </c>
      <c r="AG236">
        <f t="shared" si="112"/>
        <v>0</v>
      </c>
      <c r="AH236">
        <f>(EW236)</f>
        <v>0</v>
      </c>
      <c r="AI236">
        <f>(EX236)</f>
        <v>0</v>
      </c>
      <c r="AJ236">
        <f t="shared" si="113"/>
        <v>0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  <c r="AS236">
        <v>0</v>
      </c>
      <c r="AT236">
        <v>97</v>
      </c>
      <c r="AU236">
        <v>51</v>
      </c>
      <c r="AV236">
        <v>1</v>
      </c>
      <c r="AW236">
        <v>1</v>
      </c>
      <c r="AZ236">
        <v>1</v>
      </c>
      <c r="BA236">
        <v>1</v>
      </c>
      <c r="BB236">
        <v>1</v>
      </c>
      <c r="BC236">
        <v>1</v>
      </c>
      <c r="BD236" t="s">
        <v>3</v>
      </c>
      <c r="BE236" t="s">
        <v>3</v>
      </c>
      <c r="BF236" t="s">
        <v>3</v>
      </c>
      <c r="BG236" t="s">
        <v>3</v>
      </c>
      <c r="BH236">
        <v>3</v>
      </c>
      <c r="BI236">
        <v>2</v>
      </c>
      <c r="BJ236" t="s">
        <v>3</v>
      </c>
      <c r="BM236">
        <v>108001</v>
      </c>
      <c r="BN236">
        <v>0</v>
      </c>
      <c r="BO236" t="s">
        <v>3</v>
      </c>
      <c r="BP236">
        <v>0</v>
      </c>
      <c r="BQ236">
        <v>3</v>
      </c>
      <c r="BR236">
        <v>0</v>
      </c>
      <c r="BS236">
        <v>1</v>
      </c>
      <c r="BT236">
        <v>1</v>
      </c>
      <c r="BU236">
        <v>1</v>
      </c>
      <c r="BV236">
        <v>1</v>
      </c>
      <c r="BW236">
        <v>1</v>
      </c>
      <c r="BX236">
        <v>1</v>
      </c>
      <c r="BY236" t="s">
        <v>3</v>
      </c>
      <c r="BZ236">
        <v>97</v>
      </c>
      <c r="CA236">
        <v>51</v>
      </c>
      <c r="CB236" t="s">
        <v>3</v>
      </c>
      <c r="CE236">
        <v>0</v>
      </c>
      <c r="CF236">
        <v>0</v>
      </c>
      <c r="CG236">
        <v>0</v>
      </c>
      <c r="CM236">
        <v>0</v>
      </c>
      <c r="CN236" t="s">
        <v>3</v>
      </c>
      <c r="CO236">
        <v>0</v>
      </c>
      <c r="CP236">
        <f>0</f>
        <v>0</v>
      </c>
      <c r="CQ236">
        <f>0</f>
        <v>0</v>
      </c>
      <c r="CR236">
        <f>0</f>
        <v>0</v>
      </c>
      <c r="CS236">
        <f>0</f>
        <v>0</v>
      </c>
      <c r="CT236">
        <f>0</f>
        <v>0</v>
      </c>
      <c r="CU236">
        <f>0</f>
        <v>0</v>
      </c>
      <c r="CV236">
        <f>0</f>
        <v>0</v>
      </c>
      <c r="CW236">
        <f>0</f>
        <v>0</v>
      </c>
      <c r="CX236">
        <f>0</f>
        <v>0</v>
      </c>
      <c r="CY236">
        <f>0</f>
        <v>0</v>
      </c>
      <c r="CZ236">
        <f>0</f>
        <v>0</v>
      </c>
      <c r="DC236" t="s">
        <v>3</v>
      </c>
      <c r="DD236" t="s">
        <v>3</v>
      </c>
      <c r="DE236" t="s">
        <v>3</v>
      </c>
      <c r="DF236" t="s">
        <v>3</v>
      </c>
      <c r="DG236" t="s">
        <v>3</v>
      </c>
      <c r="DH236" t="s">
        <v>3</v>
      </c>
      <c r="DI236" t="s">
        <v>3</v>
      </c>
      <c r="DJ236" t="s">
        <v>3</v>
      </c>
      <c r="DK236" t="s">
        <v>3</v>
      </c>
      <c r="DL236" t="s">
        <v>3</v>
      </c>
      <c r="DM236" t="s">
        <v>3</v>
      </c>
      <c r="DN236">
        <v>0</v>
      </c>
      <c r="DO236">
        <v>0</v>
      </c>
      <c r="DP236">
        <v>1</v>
      </c>
      <c r="DQ236">
        <v>1</v>
      </c>
      <c r="DU236">
        <v>1013</v>
      </c>
      <c r="DV236" t="s">
        <v>317</v>
      </c>
      <c r="DW236" t="s">
        <v>317</v>
      </c>
      <c r="DX236">
        <v>1</v>
      </c>
      <c r="DZ236" t="s">
        <v>3</v>
      </c>
      <c r="EA236" t="s">
        <v>3</v>
      </c>
      <c r="EB236" t="s">
        <v>3</v>
      </c>
      <c r="EC236" t="s">
        <v>3</v>
      </c>
      <c r="EE236">
        <v>101026987</v>
      </c>
      <c r="EF236">
        <v>3</v>
      </c>
      <c r="EG236" t="s">
        <v>157</v>
      </c>
      <c r="EH236">
        <v>0</v>
      </c>
      <c r="EI236" t="s">
        <v>3</v>
      </c>
      <c r="EJ236">
        <v>2</v>
      </c>
      <c r="EK236">
        <v>108001</v>
      </c>
      <c r="EL236" t="s">
        <v>304</v>
      </c>
      <c r="EM236" t="s">
        <v>305</v>
      </c>
      <c r="EO236" t="s">
        <v>3</v>
      </c>
      <c r="EQ236">
        <v>0</v>
      </c>
      <c r="ER236">
        <v>0</v>
      </c>
      <c r="ES236">
        <v>0</v>
      </c>
      <c r="ET236">
        <v>0</v>
      </c>
      <c r="EU236">
        <v>0</v>
      </c>
      <c r="EV236">
        <v>0</v>
      </c>
      <c r="EW236">
        <v>0</v>
      </c>
      <c r="EX236">
        <v>0</v>
      </c>
      <c r="FQ236">
        <v>0</v>
      </c>
      <c r="FR236">
        <v>0</v>
      </c>
      <c r="FS236">
        <v>0</v>
      </c>
      <c r="FX236">
        <v>97</v>
      </c>
      <c r="FY236">
        <v>51</v>
      </c>
      <c r="GA236" t="s">
        <v>3</v>
      </c>
      <c r="GD236">
        <v>1</v>
      </c>
      <c r="GF236">
        <v>274903907</v>
      </c>
      <c r="GG236">
        <v>2</v>
      </c>
      <c r="GH236">
        <v>0</v>
      </c>
      <c r="GI236">
        <v>-2</v>
      </c>
      <c r="GJ236">
        <v>0</v>
      </c>
      <c r="GK236">
        <v>0</v>
      </c>
      <c r="GL236">
        <f t="shared" si="114"/>
        <v>0</v>
      </c>
      <c r="GM236">
        <f t="shared" si="115"/>
        <v>29.03</v>
      </c>
      <c r="GN236">
        <f t="shared" si="116"/>
        <v>0</v>
      </c>
      <c r="GO236">
        <f t="shared" si="117"/>
        <v>29.03</v>
      </c>
      <c r="GP236">
        <f t="shared" si="118"/>
        <v>0</v>
      </c>
      <c r="GR236">
        <v>0</v>
      </c>
      <c r="GS236">
        <v>0</v>
      </c>
      <c r="GT236">
        <v>0</v>
      </c>
      <c r="GU236" t="s">
        <v>3</v>
      </c>
      <c r="GV236">
        <f t="shared" si="119"/>
        <v>0</v>
      </c>
      <c r="GW236">
        <v>1</v>
      </c>
      <c r="GX236">
        <f t="shared" si="120"/>
        <v>0</v>
      </c>
      <c r="HA236">
        <v>0</v>
      </c>
      <c r="HB236">
        <v>0</v>
      </c>
      <c r="HC236">
        <f>0</f>
        <v>0</v>
      </c>
      <c r="HE236" t="s">
        <v>3</v>
      </c>
      <c r="HF236" t="s">
        <v>3</v>
      </c>
      <c r="HM236" t="s">
        <v>3</v>
      </c>
      <c r="HN236" t="s">
        <v>306</v>
      </c>
      <c r="HO236" t="s">
        <v>307</v>
      </c>
      <c r="HP236" t="s">
        <v>304</v>
      </c>
      <c r="HQ236" t="s">
        <v>304</v>
      </c>
      <c r="HS236">
        <v>0</v>
      </c>
      <c r="IK236">
        <v>0</v>
      </c>
    </row>
    <row r="237" spans="1:245" x14ac:dyDescent="0.2">
      <c r="A237">
        <v>17</v>
      </c>
      <c r="B237">
        <v>1</v>
      </c>
      <c r="C237">
        <f>ROW(SmtRes!A197)</f>
        <v>197</v>
      </c>
      <c r="D237">
        <f>ROW(EtalonRes!A194)</f>
        <v>194</v>
      </c>
      <c r="E237" t="s">
        <v>401</v>
      </c>
      <c r="F237" t="s">
        <v>402</v>
      </c>
      <c r="G237" t="s">
        <v>403</v>
      </c>
      <c r="H237" t="s">
        <v>22</v>
      </c>
      <c r="I237">
        <v>0.3</v>
      </c>
      <c r="J237">
        <v>0</v>
      </c>
      <c r="K237">
        <v>0.3</v>
      </c>
      <c r="O237">
        <f>ROUND(CP237,2)</f>
        <v>853.26</v>
      </c>
      <c r="P237">
        <f>SUMIF(SmtRes!AQ187:'SmtRes'!AQ197,"=1",SmtRes!DF187:'SmtRes'!DF197)</f>
        <v>31.01</v>
      </c>
      <c r="Q237">
        <f>SUMIF(SmtRes!AQ187:'SmtRes'!AQ197,"=1",SmtRes!DG187:'SmtRes'!DG197)</f>
        <v>9.2099999999999991</v>
      </c>
      <c r="R237">
        <f>SUMIF(SmtRes!AQ187:'SmtRes'!AQ197,"=1",SmtRes!DH187:'SmtRes'!DH197)</f>
        <v>6.85</v>
      </c>
      <c r="S237">
        <f>SUMIF(SmtRes!AQ187:'SmtRes'!AQ197,"=1",SmtRes!DI187:'SmtRes'!DI197)</f>
        <v>806.19</v>
      </c>
      <c r="T237">
        <f t="shared" si="107"/>
        <v>0</v>
      </c>
      <c r="U237">
        <f>SUMIF(SmtRes!AQ187:'SmtRes'!AQ197,"=1",SmtRes!CV187:'SmtRes'!CV197)</f>
        <v>1.1420999999999999</v>
      </c>
      <c r="V237">
        <f>SUMIF(SmtRes!AQ187:'SmtRes'!AQ197,"=1",SmtRes!CW187:'SmtRes'!CW197)</f>
        <v>8.0999999999999996E-3</v>
      </c>
      <c r="W237">
        <f t="shared" si="108"/>
        <v>0</v>
      </c>
      <c r="X237">
        <f t="shared" si="109"/>
        <v>788.65</v>
      </c>
      <c r="Y237">
        <f t="shared" si="110"/>
        <v>414.65</v>
      </c>
      <c r="AA237">
        <v>104121951</v>
      </c>
      <c r="AB237">
        <f t="shared" si="111"/>
        <v>2819.0646000000002</v>
      </c>
      <c r="AC237">
        <f>ROUND((SUM(SmtRes!BQ187:'SmtRes'!BQ197)),6)</f>
        <v>101.09610000000001</v>
      </c>
      <c r="AD237">
        <f>ROUND((((SUM(SmtRes!BR187:'SmtRes'!BR197))-(SUM(SmtRes!BS187:'SmtRes'!BS197)))+AE237),6)</f>
        <v>30.683340000000001</v>
      </c>
      <c r="AE237">
        <f>ROUND((SUM(SmtRes!BS187:'SmtRes'!BS197)),6)</f>
        <v>22.841460000000001</v>
      </c>
      <c r="AF237">
        <f>ROUND((SUM(SmtRes!BT187:'SmtRes'!BT197)),6)</f>
        <v>2687.2851599999999</v>
      </c>
      <c r="AG237">
        <f t="shared" si="112"/>
        <v>0</v>
      </c>
      <c r="AH237">
        <f>(SUM(SmtRes!BU187:'SmtRes'!BU197))</f>
        <v>3.8069999999999999</v>
      </c>
      <c r="AI237">
        <f>(SUM(SmtRes!BV187:'SmtRes'!BV197))</f>
        <v>2.7000000000000003E-2</v>
      </c>
      <c r="AJ237">
        <f t="shared" si="113"/>
        <v>0</v>
      </c>
      <c r="AK237">
        <v>2131.3257000000003</v>
      </c>
      <c r="AL237">
        <v>101.09610000000001</v>
      </c>
      <c r="AM237">
        <v>22.728400000000001</v>
      </c>
      <c r="AN237">
        <v>16.919599999999999</v>
      </c>
      <c r="AO237">
        <v>1990.5816</v>
      </c>
      <c r="AP237">
        <v>0</v>
      </c>
      <c r="AQ237">
        <v>2.82</v>
      </c>
      <c r="AR237">
        <v>0.02</v>
      </c>
      <c r="AS237">
        <v>0</v>
      </c>
      <c r="AT237">
        <v>97</v>
      </c>
      <c r="AU237">
        <v>51</v>
      </c>
      <c r="AV237">
        <v>1</v>
      </c>
      <c r="AW237">
        <v>1</v>
      </c>
      <c r="AZ237">
        <v>1</v>
      </c>
      <c r="BA237">
        <v>1</v>
      </c>
      <c r="BB237">
        <v>1</v>
      </c>
      <c r="BC237">
        <v>1</v>
      </c>
      <c r="BD237" t="s">
        <v>3</v>
      </c>
      <c r="BE237" t="s">
        <v>3</v>
      </c>
      <c r="BF237" t="s">
        <v>3</v>
      </c>
      <c r="BG237" t="s">
        <v>3</v>
      </c>
      <c r="BH237">
        <v>0</v>
      </c>
      <c r="BI237">
        <v>2</v>
      </c>
      <c r="BJ237" t="s">
        <v>404</v>
      </c>
      <c r="BM237">
        <v>108001</v>
      </c>
      <c r="BN237">
        <v>0</v>
      </c>
      <c r="BO237" t="s">
        <v>3</v>
      </c>
      <c r="BP237">
        <v>0</v>
      </c>
      <c r="BQ237">
        <v>3</v>
      </c>
      <c r="BR237">
        <v>0</v>
      </c>
      <c r="BS237">
        <v>1</v>
      </c>
      <c r="BT237">
        <v>1</v>
      </c>
      <c r="BU237">
        <v>1</v>
      </c>
      <c r="BV237">
        <v>1</v>
      </c>
      <c r="BW237">
        <v>1</v>
      </c>
      <c r="BX237">
        <v>1</v>
      </c>
      <c r="BY237" t="s">
        <v>3</v>
      </c>
      <c r="BZ237">
        <v>97</v>
      </c>
      <c r="CA237">
        <v>51</v>
      </c>
      <c r="CB237" t="s">
        <v>3</v>
      </c>
      <c r="CE237">
        <v>0</v>
      </c>
      <c r="CF237">
        <v>0</v>
      </c>
      <c r="CG237">
        <v>0</v>
      </c>
      <c r="CM237">
        <v>0</v>
      </c>
      <c r="CN237" t="s">
        <v>813</v>
      </c>
      <c r="CO237">
        <v>0</v>
      </c>
      <c r="CP237">
        <f>(P237+Q237+S237+R237)</f>
        <v>853.2600000000001</v>
      </c>
      <c r="CQ237">
        <f>SUMIF(SmtRes!AQ187:'SmtRes'!AQ197,"=1",SmtRes!AA187:'SmtRes'!AA197)</f>
        <v>174.7</v>
      </c>
      <c r="CR237">
        <f>SUMIF(SmtRes!AQ187:'SmtRes'!AQ197,"=1",SmtRes!AB187:'SmtRes'!AB197)</f>
        <v>2272.84</v>
      </c>
      <c r="CS237">
        <f>SUMIF(SmtRes!AQ187:'SmtRes'!AQ197,"=1",SmtRes!AC187:'SmtRes'!AC197)</f>
        <v>1691.96</v>
      </c>
      <c r="CT237">
        <f>SUMIF(SmtRes!AQ187:'SmtRes'!AQ197,"=1",SmtRes!AD187:'SmtRes'!AD197)</f>
        <v>705.88</v>
      </c>
      <c r="CU237">
        <f>AG237</f>
        <v>0</v>
      </c>
      <c r="CV237">
        <f>SUMIF(SmtRes!AQ187:'SmtRes'!AQ197,"=1",SmtRes!BU187:'SmtRes'!BU197)</f>
        <v>3.8069999999999999</v>
      </c>
      <c r="CW237">
        <f>SUMIF(SmtRes!AQ187:'SmtRes'!AQ197,"=1",SmtRes!BV187:'SmtRes'!BV197)</f>
        <v>2.7000000000000003E-2</v>
      </c>
      <c r="CX237">
        <f>AJ237</f>
        <v>0</v>
      </c>
      <c r="CY237">
        <f>(((S237+R237)*AT237)/100)</f>
        <v>788.64880000000005</v>
      </c>
      <c r="CZ237">
        <f>(((S237+R237)*AU237)/100)</f>
        <v>414.65039999999999</v>
      </c>
      <c r="DB237">
        <v>43</v>
      </c>
      <c r="DC237" t="s">
        <v>3</v>
      </c>
      <c r="DD237" t="s">
        <v>3</v>
      </c>
      <c r="DE237" t="s">
        <v>312</v>
      </c>
      <c r="DF237" t="s">
        <v>312</v>
      </c>
      <c r="DG237" t="s">
        <v>312</v>
      </c>
      <c r="DH237" t="s">
        <v>3</v>
      </c>
      <c r="DI237" t="s">
        <v>312</v>
      </c>
      <c r="DJ237" t="s">
        <v>312</v>
      </c>
      <c r="DK237" t="s">
        <v>3</v>
      </c>
      <c r="DL237" t="s">
        <v>3</v>
      </c>
      <c r="DM237" t="s">
        <v>3</v>
      </c>
      <c r="DN237">
        <v>0</v>
      </c>
      <c r="DO237">
        <v>0</v>
      </c>
      <c r="DP237">
        <v>1</v>
      </c>
      <c r="DQ237">
        <v>1</v>
      </c>
      <c r="DU237">
        <v>1003</v>
      </c>
      <c r="DV237" t="s">
        <v>22</v>
      </c>
      <c r="DW237" t="s">
        <v>22</v>
      </c>
      <c r="DX237">
        <v>100</v>
      </c>
      <c r="DZ237" t="s">
        <v>3</v>
      </c>
      <c r="EA237" t="s">
        <v>3</v>
      </c>
      <c r="EB237" t="s">
        <v>3</v>
      </c>
      <c r="EC237" t="s">
        <v>3</v>
      </c>
      <c r="EE237">
        <v>101026987</v>
      </c>
      <c r="EF237">
        <v>3</v>
      </c>
      <c r="EG237" t="s">
        <v>157</v>
      </c>
      <c r="EH237">
        <v>0</v>
      </c>
      <c r="EI237" t="s">
        <v>3</v>
      </c>
      <c r="EJ237">
        <v>2</v>
      </c>
      <c r="EK237">
        <v>108001</v>
      </c>
      <c r="EL237" t="s">
        <v>304</v>
      </c>
      <c r="EM237" t="s">
        <v>305</v>
      </c>
      <c r="EO237" t="s">
        <v>313</v>
      </c>
      <c r="EQ237">
        <v>0</v>
      </c>
      <c r="ER237">
        <v>0</v>
      </c>
      <c r="ES237">
        <v>0</v>
      </c>
      <c r="ET237">
        <v>0</v>
      </c>
      <c r="EU237">
        <v>0</v>
      </c>
      <c r="EV237">
        <v>0</v>
      </c>
      <c r="EW237">
        <v>2.82</v>
      </c>
      <c r="EX237">
        <v>0.02</v>
      </c>
      <c r="EY237">
        <v>0</v>
      </c>
      <c r="FQ237">
        <v>0</v>
      </c>
      <c r="FR237">
        <v>0</v>
      </c>
      <c r="FS237">
        <v>0</v>
      </c>
      <c r="FX237">
        <v>97</v>
      </c>
      <c r="FY237">
        <v>51</v>
      </c>
      <c r="GA237" t="s">
        <v>3</v>
      </c>
      <c r="GD237">
        <v>1</v>
      </c>
      <c r="GF237">
        <v>-140651320</v>
      </c>
      <c r="GG237">
        <v>2</v>
      </c>
      <c r="GH237">
        <v>1</v>
      </c>
      <c r="GI237">
        <v>-2</v>
      </c>
      <c r="GJ237">
        <v>0</v>
      </c>
      <c r="GK237">
        <v>0</v>
      </c>
      <c r="GL237">
        <f t="shared" si="114"/>
        <v>0</v>
      </c>
      <c r="GM237">
        <f t="shared" si="115"/>
        <v>2056.56</v>
      </c>
      <c r="GN237">
        <f t="shared" si="116"/>
        <v>0</v>
      </c>
      <c r="GO237">
        <f t="shared" si="117"/>
        <v>2056.56</v>
      </c>
      <c r="GP237">
        <f t="shared" si="118"/>
        <v>0</v>
      </c>
      <c r="GR237">
        <v>0</v>
      </c>
      <c r="GS237">
        <v>3</v>
      </c>
      <c r="GT237">
        <v>0</v>
      </c>
      <c r="GU237" t="s">
        <v>3</v>
      </c>
      <c r="GV237">
        <f t="shared" si="119"/>
        <v>0</v>
      </c>
      <c r="GW237">
        <v>1</v>
      </c>
      <c r="GX237">
        <f t="shared" si="120"/>
        <v>0</v>
      </c>
      <c r="HA237">
        <v>0</v>
      </c>
      <c r="HB237">
        <v>0</v>
      </c>
      <c r="HC237">
        <f>GV237*GW237</f>
        <v>0</v>
      </c>
      <c r="HE237" t="s">
        <v>3</v>
      </c>
      <c r="HF237" t="s">
        <v>3</v>
      </c>
      <c r="HM237" t="s">
        <v>3</v>
      </c>
      <c r="HN237" t="s">
        <v>306</v>
      </c>
      <c r="HO237" t="s">
        <v>307</v>
      </c>
      <c r="HP237" t="s">
        <v>304</v>
      </c>
      <c r="HQ237" t="s">
        <v>304</v>
      </c>
      <c r="HS237">
        <v>0</v>
      </c>
      <c r="IK237">
        <v>0</v>
      </c>
    </row>
    <row r="238" spans="1:245" x14ac:dyDescent="0.2">
      <c r="A238">
        <v>18</v>
      </c>
      <c r="B238">
        <v>1</v>
      </c>
      <c r="C238">
        <v>196</v>
      </c>
      <c r="E238" t="s">
        <v>405</v>
      </c>
      <c r="F238" t="s">
        <v>406</v>
      </c>
      <c r="G238" t="s">
        <v>407</v>
      </c>
      <c r="H238" t="s">
        <v>381</v>
      </c>
      <c r="I238">
        <f>I237*J238</f>
        <v>0.03</v>
      </c>
      <c r="J238">
        <v>0.1</v>
      </c>
      <c r="K238">
        <v>0.1</v>
      </c>
      <c r="O238">
        <f>ROUND(CP238,2)</f>
        <v>1361.07</v>
      </c>
      <c r="P238">
        <f>ROUND(CQ238*I238,2)</f>
        <v>1361.07</v>
      </c>
      <c r="Q238">
        <f>ROUND(CR238*I238,2)</f>
        <v>0</v>
      </c>
      <c r="R238">
        <f>ROUND(CS238*I238,2)</f>
        <v>0</v>
      </c>
      <c r="S238">
        <f>ROUND(CT238*I238,2)</f>
        <v>0</v>
      </c>
      <c r="T238">
        <f t="shared" si="107"/>
        <v>0</v>
      </c>
      <c r="U238">
        <f>ROUND(CV238*I238,7)</f>
        <v>0</v>
      </c>
      <c r="V238">
        <f>ROUND(CW238*I238,7)</f>
        <v>0</v>
      </c>
      <c r="W238">
        <f t="shared" si="108"/>
        <v>0</v>
      </c>
      <c r="X238">
        <f t="shared" si="109"/>
        <v>0</v>
      </c>
      <c r="Y238">
        <f t="shared" si="110"/>
        <v>0</v>
      </c>
      <c r="AA238">
        <v>104121951</v>
      </c>
      <c r="AB238">
        <f t="shared" si="111"/>
        <v>45368.9</v>
      </c>
      <c r="AC238">
        <f>ROUND((ES238),6)</f>
        <v>45368.9</v>
      </c>
      <c r="AD238">
        <f>ROUND((((ET238)-(EU238))+AE238),6)</f>
        <v>0</v>
      </c>
      <c r="AE238">
        <f t="shared" ref="AE238:AF241" si="124">ROUND((EU238),6)</f>
        <v>0</v>
      </c>
      <c r="AF238">
        <f t="shared" si="124"/>
        <v>0</v>
      </c>
      <c r="AG238">
        <f t="shared" si="112"/>
        <v>0</v>
      </c>
      <c r="AH238">
        <f t="shared" ref="AH238:AI241" si="125">(EW238)</f>
        <v>0</v>
      </c>
      <c r="AI238">
        <f t="shared" si="125"/>
        <v>0</v>
      </c>
      <c r="AJ238">
        <f t="shared" si="113"/>
        <v>0</v>
      </c>
      <c r="AK238">
        <v>45368.9</v>
      </c>
      <c r="AL238">
        <v>45368.9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  <c r="AS238">
        <v>0</v>
      </c>
      <c r="AT238">
        <v>97</v>
      </c>
      <c r="AU238">
        <v>51</v>
      </c>
      <c r="AV238">
        <v>1</v>
      </c>
      <c r="AW238">
        <v>1</v>
      </c>
      <c r="AZ238">
        <v>1</v>
      </c>
      <c r="BA238">
        <v>1</v>
      </c>
      <c r="BB238">
        <v>1</v>
      </c>
      <c r="BC238">
        <v>1</v>
      </c>
      <c r="BD238" t="s">
        <v>3</v>
      </c>
      <c r="BE238" t="s">
        <v>3</v>
      </c>
      <c r="BF238" t="s">
        <v>3</v>
      </c>
      <c r="BG238" t="s">
        <v>3</v>
      </c>
      <c r="BH238">
        <v>3</v>
      </c>
      <c r="BI238">
        <v>2</v>
      </c>
      <c r="BJ238" t="s">
        <v>408</v>
      </c>
      <c r="BM238">
        <v>108001</v>
      </c>
      <c r="BN238">
        <v>0</v>
      </c>
      <c r="BO238" t="s">
        <v>3</v>
      </c>
      <c r="BP238">
        <v>0</v>
      </c>
      <c r="BQ238">
        <v>3</v>
      </c>
      <c r="BR238">
        <v>0</v>
      </c>
      <c r="BS238">
        <v>1</v>
      </c>
      <c r="BT238">
        <v>1</v>
      </c>
      <c r="BU238">
        <v>1</v>
      </c>
      <c r="BV238">
        <v>1</v>
      </c>
      <c r="BW238">
        <v>1</v>
      </c>
      <c r="BX238">
        <v>1</v>
      </c>
      <c r="BY238" t="s">
        <v>3</v>
      </c>
      <c r="BZ238">
        <v>97</v>
      </c>
      <c r="CA238">
        <v>51</v>
      </c>
      <c r="CB238" t="s">
        <v>3</v>
      </c>
      <c r="CE238">
        <v>0</v>
      </c>
      <c r="CF238">
        <v>0</v>
      </c>
      <c r="CG238">
        <v>0</v>
      </c>
      <c r="CM238">
        <v>0</v>
      </c>
      <c r="CN238" t="s">
        <v>3</v>
      </c>
      <c r="CO238">
        <v>0</v>
      </c>
      <c r="CP238">
        <f>(P238+Q238+S238+R238)</f>
        <v>1361.07</v>
      </c>
      <c r="CQ238">
        <f>ROUND(AL238*BC238,2)</f>
        <v>45368.9</v>
      </c>
      <c r="CR238">
        <f>ROUND(AM238*BB238,2)</f>
        <v>0</v>
      </c>
      <c r="CS238">
        <f>ROUND(AN238*BS238,2)</f>
        <v>0</v>
      </c>
      <c r="CT238">
        <f>ROUND(AO238*BA238,2)</f>
        <v>0</v>
      </c>
      <c r="CU238">
        <f>AG238</f>
        <v>0</v>
      </c>
      <c r="CV238">
        <f>AH238</f>
        <v>0</v>
      </c>
      <c r="CW238">
        <f>AI238</f>
        <v>0</v>
      </c>
      <c r="CX238">
        <f>AJ238</f>
        <v>0</v>
      </c>
      <c r="CY238">
        <f>(((S238+R238)*AT238)/100)</f>
        <v>0</v>
      </c>
      <c r="CZ238">
        <f>(((S238+R238)*AU238)/100)</f>
        <v>0</v>
      </c>
      <c r="DC238" t="s">
        <v>3</v>
      </c>
      <c r="DD238" t="s">
        <v>3</v>
      </c>
      <c r="DE238" t="s">
        <v>3</v>
      </c>
      <c r="DF238" t="s">
        <v>3</v>
      </c>
      <c r="DG238" t="s">
        <v>3</v>
      </c>
      <c r="DH238" t="s">
        <v>3</v>
      </c>
      <c r="DI238" t="s">
        <v>3</v>
      </c>
      <c r="DJ238" t="s">
        <v>3</v>
      </c>
      <c r="DK238" t="s">
        <v>3</v>
      </c>
      <c r="DL238" t="s">
        <v>3</v>
      </c>
      <c r="DM238" t="s">
        <v>3</v>
      </c>
      <c r="DN238">
        <v>0</v>
      </c>
      <c r="DO238">
        <v>0</v>
      </c>
      <c r="DP238">
        <v>1</v>
      </c>
      <c r="DQ238">
        <v>1</v>
      </c>
      <c r="DU238">
        <v>1013</v>
      </c>
      <c r="DV238" t="s">
        <v>381</v>
      </c>
      <c r="DW238" t="s">
        <v>383</v>
      </c>
      <c r="DX238">
        <v>1</v>
      </c>
      <c r="DZ238" t="s">
        <v>3</v>
      </c>
      <c r="EA238" t="s">
        <v>3</v>
      </c>
      <c r="EB238" t="s">
        <v>3</v>
      </c>
      <c r="EC238" t="s">
        <v>3</v>
      </c>
      <c r="EE238">
        <v>101026987</v>
      </c>
      <c r="EF238">
        <v>3</v>
      </c>
      <c r="EG238" t="s">
        <v>157</v>
      </c>
      <c r="EH238">
        <v>0</v>
      </c>
      <c r="EI238" t="s">
        <v>3</v>
      </c>
      <c r="EJ238">
        <v>2</v>
      </c>
      <c r="EK238">
        <v>108001</v>
      </c>
      <c r="EL238" t="s">
        <v>304</v>
      </c>
      <c r="EM238" t="s">
        <v>305</v>
      </c>
      <c r="EO238" t="s">
        <v>3</v>
      </c>
      <c r="EQ238">
        <v>0</v>
      </c>
      <c r="ER238">
        <v>45368.9</v>
      </c>
      <c r="ES238">
        <v>45368.9</v>
      </c>
      <c r="ET238">
        <v>0</v>
      </c>
      <c r="EU238">
        <v>0</v>
      </c>
      <c r="EV238">
        <v>0</v>
      </c>
      <c r="EW238">
        <v>0</v>
      </c>
      <c r="EX238">
        <v>0</v>
      </c>
      <c r="FQ238">
        <v>0</v>
      </c>
      <c r="FR238">
        <v>0</v>
      </c>
      <c r="FS238">
        <v>0</v>
      </c>
      <c r="FX238">
        <v>97</v>
      </c>
      <c r="FY238">
        <v>51</v>
      </c>
      <c r="GA238" t="s">
        <v>3</v>
      </c>
      <c r="GD238">
        <v>1</v>
      </c>
      <c r="GE238">
        <v>47048.63</v>
      </c>
      <c r="GF238">
        <v>-291009528</v>
      </c>
      <c r="GG238">
        <v>2</v>
      </c>
      <c r="GH238">
        <v>1</v>
      </c>
      <c r="GI238">
        <v>-2</v>
      </c>
      <c r="GJ238">
        <v>0</v>
      </c>
      <c r="GK238">
        <v>0</v>
      </c>
      <c r="GL238">
        <f t="shared" si="114"/>
        <v>0</v>
      </c>
      <c r="GM238">
        <f t="shared" si="115"/>
        <v>1361.07</v>
      </c>
      <c r="GN238">
        <f t="shared" si="116"/>
        <v>0</v>
      </c>
      <c r="GO238">
        <f t="shared" si="117"/>
        <v>1361.07</v>
      </c>
      <c r="GP238">
        <f t="shared" si="118"/>
        <v>0</v>
      </c>
      <c r="GR238">
        <v>3</v>
      </c>
      <c r="GS238">
        <v>3</v>
      </c>
      <c r="GT238">
        <v>0</v>
      </c>
      <c r="GU238" t="s">
        <v>3</v>
      </c>
      <c r="GV238">
        <f t="shared" si="119"/>
        <v>0</v>
      </c>
      <c r="GW238">
        <v>1</v>
      </c>
      <c r="GX238">
        <f t="shared" si="120"/>
        <v>0</v>
      </c>
      <c r="HA238">
        <v>0</v>
      </c>
      <c r="HB238">
        <v>0</v>
      </c>
      <c r="HC238">
        <f>GV238*GW238</f>
        <v>0</v>
      </c>
      <c r="HE238" t="s">
        <v>3</v>
      </c>
      <c r="HF238" t="s">
        <v>3</v>
      </c>
      <c r="HM238" t="s">
        <v>3</v>
      </c>
      <c r="HN238" t="s">
        <v>306</v>
      </c>
      <c r="HO238" t="s">
        <v>307</v>
      </c>
      <c r="HP238" t="s">
        <v>304</v>
      </c>
      <c r="HQ238" t="s">
        <v>304</v>
      </c>
      <c r="HS238">
        <v>0</v>
      </c>
      <c r="IK238">
        <v>0</v>
      </c>
    </row>
    <row r="239" spans="1:245" x14ac:dyDescent="0.2">
      <c r="A239">
        <v>18</v>
      </c>
      <c r="B239">
        <v>1</v>
      </c>
      <c r="C239">
        <v>197</v>
      </c>
      <c r="E239" t="s">
        <v>409</v>
      </c>
      <c r="F239" t="s">
        <v>315</v>
      </c>
      <c r="G239" t="s">
        <v>316</v>
      </c>
      <c r="H239" t="s">
        <v>317</v>
      </c>
      <c r="I239">
        <f>J239</f>
        <v>2</v>
      </c>
      <c r="J239">
        <v>2</v>
      </c>
      <c r="K239">
        <v>2</v>
      </c>
      <c r="O239">
        <f>ROUND(P239,2)</f>
        <v>11.94</v>
      </c>
      <c r="P239">
        <f>ROUND(ROUND(ROUND(SUMIF(SmtRes!AQ187:'SmtRes'!AQ197,"=1",SmtRes!CU187:'SmtRes'!CU197),2),2)*I239/100,2)</f>
        <v>11.94</v>
      </c>
      <c r="Q239">
        <f>ROUND(CR239*I239,2)</f>
        <v>0</v>
      </c>
      <c r="R239">
        <f>ROUND(CS239*I239,2)</f>
        <v>0</v>
      </c>
      <c r="S239">
        <f>ROUND(CT239*I239,2)</f>
        <v>0</v>
      </c>
      <c r="T239">
        <f t="shared" si="107"/>
        <v>0</v>
      </c>
      <c r="U239">
        <f>ROUND(CV239*I239,7)</f>
        <v>0</v>
      </c>
      <c r="V239">
        <f>ROUND(CW239*I239,7)</f>
        <v>0</v>
      </c>
      <c r="W239">
        <f t="shared" si="108"/>
        <v>0</v>
      </c>
      <c r="X239">
        <f t="shared" si="109"/>
        <v>0</v>
      </c>
      <c r="Y239">
        <f t="shared" si="110"/>
        <v>0</v>
      </c>
      <c r="AA239">
        <v>104121951</v>
      </c>
      <c r="AB239">
        <f t="shared" si="111"/>
        <v>0</v>
      </c>
      <c r="AC239">
        <f>ROUND((ES239),6)</f>
        <v>0</v>
      </c>
      <c r="AD239">
        <f>ROUND((((ET239)-(EU239))+AE239),6)</f>
        <v>0</v>
      </c>
      <c r="AE239">
        <f t="shared" si="124"/>
        <v>0</v>
      </c>
      <c r="AF239">
        <f t="shared" si="124"/>
        <v>0</v>
      </c>
      <c r="AG239">
        <f t="shared" si="112"/>
        <v>0</v>
      </c>
      <c r="AH239">
        <f t="shared" si="125"/>
        <v>0</v>
      </c>
      <c r="AI239">
        <f t="shared" si="125"/>
        <v>0</v>
      </c>
      <c r="AJ239">
        <f t="shared" si="113"/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0</v>
      </c>
      <c r="AT239">
        <v>97</v>
      </c>
      <c r="AU239">
        <v>51</v>
      </c>
      <c r="AV239">
        <v>1</v>
      </c>
      <c r="AW239">
        <v>1</v>
      </c>
      <c r="AZ239">
        <v>1</v>
      </c>
      <c r="BA239">
        <v>1</v>
      </c>
      <c r="BB239">
        <v>1</v>
      </c>
      <c r="BC239">
        <v>1</v>
      </c>
      <c r="BD239" t="s">
        <v>3</v>
      </c>
      <c r="BE239" t="s">
        <v>3</v>
      </c>
      <c r="BF239" t="s">
        <v>3</v>
      </c>
      <c r="BG239" t="s">
        <v>3</v>
      </c>
      <c r="BH239">
        <v>3</v>
      </c>
      <c r="BI239">
        <v>2</v>
      </c>
      <c r="BJ239" t="s">
        <v>3</v>
      </c>
      <c r="BM239">
        <v>108001</v>
      </c>
      <c r="BN239">
        <v>0</v>
      </c>
      <c r="BO239" t="s">
        <v>3</v>
      </c>
      <c r="BP239">
        <v>0</v>
      </c>
      <c r="BQ239">
        <v>3</v>
      </c>
      <c r="BR239">
        <v>0</v>
      </c>
      <c r="BS239">
        <v>1</v>
      </c>
      <c r="BT239">
        <v>1</v>
      </c>
      <c r="BU239">
        <v>1</v>
      </c>
      <c r="BV239">
        <v>1</v>
      </c>
      <c r="BW239">
        <v>1</v>
      </c>
      <c r="BX239">
        <v>1</v>
      </c>
      <c r="BY239" t="s">
        <v>3</v>
      </c>
      <c r="BZ239">
        <v>97</v>
      </c>
      <c r="CA239">
        <v>51</v>
      </c>
      <c r="CB239" t="s">
        <v>3</v>
      </c>
      <c r="CE239">
        <v>0</v>
      </c>
      <c r="CF239">
        <v>0</v>
      </c>
      <c r="CG239">
        <v>0</v>
      </c>
      <c r="CM239">
        <v>0</v>
      </c>
      <c r="CN239" t="s">
        <v>3</v>
      </c>
      <c r="CO239">
        <v>0</v>
      </c>
      <c r="CP239">
        <f>0</f>
        <v>0</v>
      </c>
      <c r="CQ239">
        <f>0</f>
        <v>0</v>
      </c>
      <c r="CR239">
        <f>0</f>
        <v>0</v>
      </c>
      <c r="CS239">
        <f>0</f>
        <v>0</v>
      </c>
      <c r="CT239">
        <f>0</f>
        <v>0</v>
      </c>
      <c r="CU239">
        <f>0</f>
        <v>0</v>
      </c>
      <c r="CV239">
        <f>0</f>
        <v>0</v>
      </c>
      <c r="CW239">
        <f>0</f>
        <v>0</v>
      </c>
      <c r="CX239">
        <f>0</f>
        <v>0</v>
      </c>
      <c r="CY239">
        <f>0</f>
        <v>0</v>
      </c>
      <c r="CZ239">
        <f>0</f>
        <v>0</v>
      </c>
      <c r="DC239" t="s">
        <v>3</v>
      </c>
      <c r="DD239" t="s">
        <v>3</v>
      </c>
      <c r="DE239" t="s">
        <v>3</v>
      </c>
      <c r="DF239" t="s">
        <v>3</v>
      </c>
      <c r="DG239" t="s">
        <v>3</v>
      </c>
      <c r="DH239" t="s">
        <v>3</v>
      </c>
      <c r="DI239" t="s">
        <v>3</v>
      </c>
      <c r="DJ239" t="s">
        <v>3</v>
      </c>
      <c r="DK239" t="s">
        <v>3</v>
      </c>
      <c r="DL239" t="s">
        <v>3</v>
      </c>
      <c r="DM239" t="s">
        <v>3</v>
      </c>
      <c r="DN239">
        <v>0</v>
      </c>
      <c r="DO239">
        <v>0</v>
      </c>
      <c r="DP239">
        <v>1</v>
      </c>
      <c r="DQ239">
        <v>1</v>
      </c>
      <c r="DU239">
        <v>1013</v>
      </c>
      <c r="DV239" t="s">
        <v>317</v>
      </c>
      <c r="DW239" t="s">
        <v>317</v>
      </c>
      <c r="DX239">
        <v>1</v>
      </c>
      <c r="DZ239" t="s">
        <v>3</v>
      </c>
      <c r="EA239" t="s">
        <v>3</v>
      </c>
      <c r="EB239" t="s">
        <v>3</v>
      </c>
      <c r="EC239" t="s">
        <v>3</v>
      </c>
      <c r="EE239">
        <v>101026987</v>
      </c>
      <c r="EF239">
        <v>3</v>
      </c>
      <c r="EG239" t="s">
        <v>157</v>
      </c>
      <c r="EH239">
        <v>0</v>
      </c>
      <c r="EI239" t="s">
        <v>3</v>
      </c>
      <c r="EJ239">
        <v>2</v>
      </c>
      <c r="EK239">
        <v>108001</v>
      </c>
      <c r="EL239" t="s">
        <v>304</v>
      </c>
      <c r="EM239" t="s">
        <v>305</v>
      </c>
      <c r="EO239" t="s">
        <v>3</v>
      </c>
      <c r="EQ239">
        <v>0</v>
      </c>
      <c r="ER239">
        <v>0</v>
      </c>
      <c r="ES239">
        <v>0</v>
      </c>
      <c r="ET239">
        <v>0</v>
      </c>
      <c r="EU239">
        <v>0</v>
      </c>
      <c r="EV239">
        <v>0</v>
      </c>
      <c r="EW239">
        <v>0</v>
      </c>
      <c r="EX239">
        <v>0</v>
      </c>
      <c r="FQ239">
        <v>0</v>
      </c>
      <c r="FR239">
        <v>0</v>
      </c>
      <c r="FS239">
        <v>0</v>
      </c>
      <c r="FX239">
        <v>97</v>
      </c>
      <c r="FY239">
        <v>51</v>
      </c>
      <c r="GA239" t="s">
        <v>3</v>
      </c>
      <c r="GD239">
        <v>1</v>
      </c>
      <c r="GF239">
        <v>274903907</v>
      </c>
      <c r="GG239">
        <v>2</v>
      </c>
      <c r="GH239">
        <v>1</v>
      </c>
      <c r="GI239">
        <v>-2</v>
      </c>
      <c r="GJ239">
        <v>0</v>
      </c>
      <c r="GK239">
        <v>0</v>
      </c>
      <c r="GL239">
        <f t="shared" si="114"/>
        <v>0</v>
      </c>
      <c r="GM239">
        <f t="shared" si="115"/>
        <v>11.94</v>
      </c>
      <c r="GN239">
        <f t="shared" si="116"/>
        <v>0</v>
      </c>
      <c r="GO239">
        <f t="shared" si="117"/>
        <v>11.94</v>
      </c>
      <c r="GP239">
        <f t="shared" si="118"/>
        <v>0</v>
      </c>
      <c r="GR239">
        <v>0</v>
      </c>
      <c r="GS239">
        <v>3</v>
      </c>
      <c r="GT239">
        <v>0</v>
      </c>
      <c r="GU239" t="s">
        <v>3</v>
      </c>
      <c r="GV239">
        <f t="shared" si="119"/>
        <v>0</v>
      </c>
      <c r="GW239">
        <v>1</v>
      </c>
      <c r="GX239">
        <f t="shared" si="120"/>
        <v>0</v>
      </c>
      <c r="HA239">
        <v>0</v>
      </c>
      <c r="HB239">
        <v>0</v>
      </c>
      <c r="HC239">
        <f>0</f>
        <v>0</v>
      </c>
      <c r="HE239" t="s">
        <v>3</v>
      </c>
      <c r="HF239" t="s">
        <v>3</v>
      </c>
      <c r="HM239" t="s">
        <v>3</v>
      </c>
      <c r="HN239" t="s">
        <v>306</v>
      </c>
      <c r="HO239" t="s">
        <v>307</v>
      </c>
      <c r="HP239" t="s">
        <v>304</v>
      </c>
      <c r="HQ239" t="s">
        <v>304</v>
      </c>
      <c r="HS239">
        <v>0</v>
      </c>
      <c r="IK239">
        <v>0</v>
      </c>
    </row>
    <row r="240" spans="1:245" x14ac:dyDescent="0.2">
      <c r="A240">
        <v>18</v>
      </c>
      <c r="B240">
        <v>1</v>
      </c>
      <c r="C240">
        <v>194</v>
      </c>
      <c r="E240" t="s">
        <v>410</v>
      </c>
      <c r="F240" t="s">
        <v>411</v>
      </c>
      <c r="G240" t="s">
        <v>412</v>
      </c>
      <c r="H240" t="s">
        <v>281</v>
      </c>
      <c r="I240">
        <f>I237*J240</f>
        <v>0.1</v>
      </c>
      <c r="J240">
        <v>0.33333333333333337</v>
      </c>
      <c r="K240">
        <v>0.3333333</v>
      </c>
      <c r="O240">
        <f>ROUND(CP240,2)</f>
        <v>203.49</v>
      </c>
      <c r="P240">
        <f>ROUND(CQ240*I240,2)</f>
        <v>203.49</v>
      </c>
      <c r="Q240">
        <f>ROUND(CR240*I240,2)</f>
        <v>0</v>
      </c>
      <c r="R240">
        <f>ROUND(CS240*I240,2)</f>
        <v>0</v>
      </c>
      <c r="S240">
        <f>ROUND(CT240*I240,2)</f>
        <v>0</v>
      </c>
      <c r="T240">
        <f t="shared" si="107"/>
        <v>0</v>
      </c>
      <c r="U240">
        <f>ROUND(CV240*I240,7)</f>
        <v>0</v>
      </c>
      <c r="V240">
        <f>ROUND(CW240*I240,7)</f>
        <v>0</v>
      </c>
      <c r="W240">
        <f t="shared" si="108"/>
        <v>0</v>
      </c>
      <c r="X240">
        <f t="shared" si="109"/>
        <v>0</v>
      </c>
      <c r="Y240">
        <f t="shared" si="110"/>
        <v>0</v>
      </c>
      <c r="AA240">
        <v>104121951</v>
      </c>
      <c r="AB240">
        <f t="shared" si="111"/>
        <v>1695.74</v>
      </c>
      <c r="AC240">
        <f>ROUND((ES240),6)</f>
        <v>1695.74</v>
      </c>
      <c r="AD240">
        <f>ROUND((((ET240)-(EU240))+AE240),6)</f>
        <v>0</v>
      </c>
      <c r="AE240">
        <f t="shared" si="124"/>
        <v>0</v>
      </c>
      <c r="AF240">
        <f t="shared" si="124"/>
        <v>0</v>
      </c>
      <c r="AG240">
        <f t="shared" si="112"/>
        <v>0</v>
      </c>
      <c r="AH240">
        <f t="shared" si="125"/>
        <v>0</v>
      </c>
      <c r="AI240">
        <f t="shared" si="125"/>
        <v>0</v>
      </c>
      <c r="AJ240">
        <f t="shared" si="113"/>
        <v>0</v>
      </c>
      <c r="AK240">
        <v>1695.74</v>
      </c>
      <c r="AL240">
        <v>1695.74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  <c r="AS240">
        <v>0</v>
      </c>
      <c r="AT240">
        <v>97</v>
      </c>
      <c r="AU240">
        <v>51</v>
      </c>
      <c r="AV240">
        <v>1</v>
      </c>
      <c r="AW240">
        <v>1</v>
      </c>
      <c r="AZ240">
        <v>1</v>
      </c>
      <c r="BA240">
        <v>1</v>
      </c>
      <c r="BB240">
        <v>1</v>
      </c>
      <c r="BC240">
        <v>1.2</v>
      </c>
      <c r="BD240" t="s">
        <v>3</v>
      </c>
      <c r="BE240" t="s">
        <v>3</v>
      </c>
      <c r="BF240" t="s">
        <v>3</v>
      </c>
      <c r="BG240" t="s">
        <v>3</v>
      </c>
      <c r="BH240">
        <v>3</v>
      </c>
      <c r="BI240">
        <v>2</v>
      </c>
      <c r="BJ240" t="s">
        <v>413</v>
      </c>
      <c r="BM240">
        <v>108001</v>
      </c>
      <c r="BN240">
        <v>0</v>
      </c>
      <c r="BO240" t="s">
        <v>411</v>
      </c>
      <c r="BP240">
        <v>1</v>
      </c>
      <c r="BQ240">
        <v>3</v>
      </c>
      <c r="BR240">
        <v>0</v>
      </c>
      <c r="BS240">
        <v>1</v>
      </c>
      <c r="BT240">
        <v>1</v>
      </c>
      <c r="BU240">
        <v>1</v>
      </c>
      <c r="BV240">
        <v>1</v>
      </c>
      <c r="BW240">
        <v>1</v>
      </c>
      <c r="BX240">
        <v>1</v>
      </c>
      <c r="BY240" t="s">
        <v>3</v>
      </c>
      <c r="BZ240">
        <v>97</v>
      </c>
      <c r="CA240">
        <v>51</v>
      </c>
      <c r="CB240" t="s">
        <v>3</v>
      </c>
      <c r="CE240">
        <v>0</v>
      </c>
      <c r="CF240">
        <v>0</v>
      </c>
      <c r="CG240">
        <v>0</v>
      </c>
      <c r="CM240">
        <v>0</v>
      </c>
      <c r="CN240" t="s">
        <v>3</v>
      </c>
      <c r="CO240">
        <v>0</v>
      </c>
      <c r="CP240">
        <f>(P240+Q240+S240+R240)</f>
        <v>203.49</v>
      </c>
      <c r="CQ240">
        <f>ROUND(AL240*BC240,2)</f>
        <v>2034.89</v>
      </c>
      <c r="CR240">
        <f>ROUND(AM240*BB240,2)</f>
        <v>0</v>
      </c>
      <c r="CS240">
        <f>ROUND(AN240*BS240,2)</f>
        <v>0</v>
      </c>
      <c r="CT240">
        <f>ROUND(AO240*BA240,2)</f>
        <v>0</v>
      </c>
      <c r="CU240">
        <f t="shared" ref="CU240:CX241" si="126">AG240</f>
        <v>0</v>
      </c>
      <c r="CV240">
        <f t="shared" si="126"/>
        <v>0</v>
      </c>
      <c r="CW240">
        <f t="shared" si="126"/>
        <v>0</v>
      </c>
      <c r="CX240">
        <f t="shared" si="126"/>
        <v>0</v>
      </c>
      <c r="CY240">
        <f>(((S240+R240)*AT240)/100)</f>
        <v>0</v>
      </c>
      <c r="CZ240">
        <f>(((S240+R240)*AU240)/100)</f>
        <v>0</v>
      </c>
      <c r="DC240" t="s">
        <v>3</v>
      </c>
      <c r="DD240" t="s">
        <v>3</v>
      </c>
      <c r="DE240" t="s">
        <v>3</v>
      </c>
      <c r="DF240" t="s">
        <v>3</v>
      </c>
      <c r="DG240" t="s">
        <v>3</v>
      </c>
      <c r="DH240" t="s">
        <v>3</v>
      </c>
      <c r="DI240" t="s">
        <v>3</v>
      </c>
      <c r="DJ240" t="s">
        <v>3</v>
      </c>
      <c r="DK240" t="s">
        <v>3</v>
      </c>
      <c r="DL240" t="s">
        <v>3</v>
      </c>
      <c r="DM240" t="s">
        <v>3</v>
      </c>
      <c r="DN240">
        <v>0</v>
      </c>
      <c r="DO240">
        <v>0</v>
      </c>
      <c r="DP240">
        <v>1</v>
      </c>
      <c r="DQ240">
        <v>1</v>
      </c>
      <c r="DU240">
        <v>1013</v>
      </c>
      <c r="DV240" t="s">
        <v>281</v>
      </c>
      <c r="DW240" t="s">
        <v>281</v>
      </c>
      <c r="DX240">
        <v>1</v>
      </c>
      <c r="DZ240" t="s">
        <v>3</v>
      </c>
      <c r="EA240" t="s">
        <v>3</v>
      </c>
      <c r="EB240" t="s">
        <v>3</v>
      </c>
      <c r="EC240" t="s">
        <v>3</v>
      </c>
      <c r="EE240">
        <v>101026987</v>
      </c>
      <c r="EF240">
        <v>3</v>
      </c>
      <c r="EG240" t="s">
        <v>157</v>
      </c>
      <c r="EH240">
        <v>0</v>
      </c>
      <c r="EI240" t="s">
        <v>3</v>
      </c>
      <c r="EJ240">
        <v>2</v>
      </c>
      <c r="EK240">
        <v>108001</v>
      </c>
      <c r="EL240" t="s">
        <v>304</v>
      </c>
      <c r="EM240" t="s">
        <v>305</v>
      </c>
      <c r="EO240" t="s">
        <v>3</v>
      </c>
      <c r="EQ240">
        <v>0</v>
      </c>
      <c r="ER240">
        <v>1695.74</v>
      </c>
      <c r="ES240">
        <v>1695.74</v>
      </c>
      <c r="ET240">
        <v>0</v>
      </c>
      <c r="EU240">
        <v>0</v>
      </c>
      <c r="EV240">
        <v>0</v>
      </c>
      <c r="EW240">
        <v>0</v>
      </c>
      <c r="EX240">
        <v>0</v>
      </c>
      <c r="FQ240">
        <v>0</v>
      </c>
      <c r="FR240">
        <v>0</v>
      </c>
      <c r="FS240">
        <v>0</v>
      </c>
      <c r="FX240">
        <v>97</v>
      </c>
      <c r="FY240">
        <v>51</v>
      </c>
      <c r="GA240" t="s">
        <v>3</v>
      </c>
      <c r="GD240">
        <v>1</v>
      </c>
      <c r="GF240">
        <v>737006025</v>
      </c>
      <c r="GG240">
        <v>2</v>
      </c>
      <c r="GH240">
        <v>1</v>
      </c>
      <c r="GI240">
        <v>2</v>
      </c>
      <c r="GJ240">
        <v>0</v>
      </c>
      <c r="GK240">
        <v>0</v>
      </c>
      <c r="GL240">
        <f t="shared" si="114"/>
        <v>0</v>
      </c>
      <c r="GM240">
        <f t="shared" si="115"/>
        <v>203.49</v>
      </c>
      <c r="GN240">
        <f t="shared" si="116"/>
        <v>0</v>
      </c>
      <c r="GO240">
        <f t="shared" si="117"/>
        <v>203.49</v>
      </c>
      <c r="GP240">
        <f t="shared" si="118"/>
        <v>0</v>
      </c>
      <c r="GR240">
        <v>0</v>
      </c>
      <c r="GS240">
        <v>3</v>
      </c>
      <c r="GT240">
        <v>0</v>
      </c>
      <c r="GU240" t="s">
        <v>3</v>
      </c>
      <c r="GV240">
        <f t="shared" si="119"/>
        <v>0</v>
      </c>
      <c r="GW240">
        <v>1</v>
      </c>
      <c r="GX240">
        <f t="shared" si="120"/>
        <v>0</v>
      </c>
      <c r="HA240">
        <v>0</v>
      </c>
      <c r="HB240">
        <v>0</v>
      </c>
      <c r="HC240">
        <f>GV240*GW240</f>
        <v>0</v>
      </c>
      <c r="HE240" t="s">
        <v>3</v>
      </c>
      <c r="HF240" t="s">
        <v>3</v>
      </c>
      <c r="HM240" t="s">
        <v>3</v>
      </c>
      <c r="HN240" t="s">
        <v>306</v>
      </c>
      <c r="HO240" t="s">
        <v>307</v>
      </c>
      <c r="HP240" t="s">
        <v>304</v>
      </c>
      <c r="HQ240" t="s">
        <v>304</v>
      </c>
      <c r="HS240">
        <v>0</v>
      </c>
      <c r="IK240">
        <v>0</v>
      </c>
    </row>
    <row r="241" spans="1:245" x14ac:dyDescent="0.2">
      <c r="A241">
        <v>18</v>
      </c>
      <c r="B241">
        <v>1</v>
      </c>
      <c r="C241">
        <v>195</v>
      </c>
      <c r="E241" t="s">
        <v>414</v>
      </c>
      <c r="F241" t="s">
        <v>415</v>
      </c>
      <c r="G241" t="s">
        <v>416</v>
      </c>
      <c r="H241" t="s">
        <v>281</v>
      </c>
      <c r="I241">
        <f>I237*J241</f>
        <v>0.01</v>
      </c>
      <c r="J241">
        <v>3.3333333333333333E-2</v>
      </c>
      <c r="K241">
        <v>3.3333300000000003E-2</v>
      </c>
      <c r="O241">
        <f>ROUND(CP241,2)</f>
        <v>33.46</v>
      </c>
      <c r="P241">
        <f>ROUND(CQ241*I241,2)</f>
        <v>33.46</v>
      </c>
      <c r="Q241">
        <f>ROUND(CR241*I241,2)</f>
        <v>0</v>
      </c>
      <c r="R241">
        <f>ROUND(CS241*I241,2)</f>
        <v>0</v>
      </c>
      <c r="S241">
        <f>ROUND(CT241*I241,2)</f>
        <v>0</v>
      </c>
      <c r="T241">
        <f t="shared" si="107"/>
        <v>0</v>
      </c>
      <c r="U241">
        <f>ROUND(CV241*I241,7)</f>
        <v>0</v>
      </c>
      <c r="V241">
        <f>ROUND(CW241*I241,7)</f>
        <v>0</v>
      </c>
      <c r="W241">
        <f t="shared" si="108"/>
        <v>0</v>
      </c>
      <c r="X241">
        <f t="shared" si="109"/>
        <v>0</v>
      </c>
      <c r="Y241">
        <f t="shared" si="110"/>
        <v>0</v>
      </c>
      <c r="AA241">
        <v>104121951</v>
      </c>
      <c r="AB241">
        <f t="shared" si="111"/>
        <v>2788.5</v>
      </c>
      <c r="AC241">
        <f>ROUND((ES241),6)</f>
        <v>2788.5</v>
      </c>
      <c r="AD241">
        <f>ROUND((((ET241)-(EU241))+AE241),6)</f>
        <v>0</v>
      </c>
      <c r="AE241">
        <f t="shared" si="124"/>
        <v>0</v>
      </c>
      <c r="AF241">
        <f t="shared" si="124"/>
        <v>0</v>
      </c>
      <c r="AG241">
        <f t="shared" si="112"/>
        <v>0</v>
      </c>
      <c r="AH241">
        <f t="shared" si="125"/>
        <v>0</v>
      </c>
      <c r="AI241">
        <f t="shared" si="125"/>
        <v>0</v>
      </c>
      <c r="AJ241">
        <f t="shared" si="113"/>
        <v>0</v>
      </c>
      <c r="AK241">
        <v>2788.5</v>
      </c>
      <c r="AL241">
        <v>2788.5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0</v>
      </c>
      <c r="AT241">
        <v>97</v>
      </c>
      <c r="AU241">
        <v>51</v>
      </c>
      <c r="AV241">
        <v>1</v>
      </c>
      <c r="AW241">
        <v>1</v>
      </c>
      <c r="AZ241">
        <v>1</v>
      </c>
      <c r="BA241">
        <v>1</v>
      </c>
      <c r="BB241">
        <v>1</v>
      </c>
      <c r="BC241">
        <v>1.2</v>
      </c>
      <c r="BD241" t="s">
        <v>3</v>
      </c>
      <c r="BE241" t="s">
        <v>3</v>
      </c>
      <c r="BF241" t="s">
        <v>3</v>
      </c>
      <c r="BG241" t="s">
        <v>3</v>
      </c>
      <c r="BH241">
        <v>3</v>
      </c>
      <c r="BI241">
        <v>2</v>
      </c>
      <c r="BJ241" t="s">
        <v>417</v>
      </c>
      <c r="BM241">
        <v>108001</v>
      </c>
      <c r="BN241">
        <v>0</v>
      </c>
      <c r="BO241" t="s">
        <v>415</v>
      </c>
      <c r="BP241">
        <v>1</v>
      </c>
      <c r="BQ241">
        <v>3</v>
      </c>
      <c r="BR241">
        <v>0</v>
      </c>
      <c r="BS241">
        <v>1</v>
      </c>
      <c r="BT241">
        <v>1</v>
      </c>
      <c r="BU241">
        <v>1</v>
      </c>
      <c r="BV241">
        <v>1</v>
      </c>
      <c r="BW241">
        <v>1</v>
      </c>
      <c r="BX241">
        <v>1</v>
      </c>
      <c r="BY241" t="s">
        <v>3</v>
      </c>
      <c r="BZ241">
        <v>97</v>
      </c>
      <c r="CA241">
        <v>51</v>
      </c>
      <c r="CB241" t="s">
        <v>3</v>
      </c>
      <c r="CE241">
        <v>0</v>
      </c>
      <c r="CF241">
        <v>0</v>
      </c>
      <c r="CG241">
        <v>0</v>
      </c>
      <c r="CM241">
        <v>0</v>
      </c>
      <c r="CN241" t="s">
        <v>3</v>
      </c>
      <c r="CO241">
        <v>0</v>
      </c>
      <c r="CP241">
        <f>(P241+Q241+S241+R241)</f>
        <v>33.46</v>
      </c>
      <c r="CQ241">
        <f>ROUND(AL241*BC241,2)</f>
        <v>3346.2</v>
      </c>
      <c r="CR241">
        <f>ROUND(AM241*BB241,2)</f>
        <v>0</v>
      </c>
      <c r="CS241">
        <f>ROUND(AN241*BS241,2)</f>
        <v>0</v>
      </c>
      <c r="CT241">
        <f>ROUND(AO241*BA241,2)</f>
        <v>0</v>
      </c>
      <c r="CU241">
        <f t="shared" si="126"/>
        <v>0</v>
      </c>
      <c r="CV241">
        <f t="shared" si="126"/>
        <v>0</v>
      </c>
      <c r="CW241">
        <f t="shared" si="126"/>
        <v>0</v>
      </c>
      <c r="CX241">
        <f t="shared" si="126"/>
        <v>0</v>
      </c>
      <c r="CY241">
        <f>(((S241+R241)*AT241)/100)</f>
        <v>0</v>
      </c>
      <c r="CZ241">
        <f>(((S241+R241)*AU241)/100)</f>
        <v>0</v>
      </c>
      <c r="DC241" t="s">
        <v>3</v>
      </c>
      <c r="DD241" t="s">
        <v>3</v>
      </c>
      <c r="DE241" t="s">
        <v>3</v>
      </c>
      <c r="DF241" t="s">
        <v>3</v>
      </c>
      <c r="DG241" t="s">
        <v>3</v>
      </c>
      <c r="DH241" t="s">
        <v>3</v>
      </c>
      <c r="DI241" t="s">
        <v>3</v>
      </c>
      <c r="DJ241" t="s">
        <v>3</v>
      </c>
      <c r="DK241" t="s">
        <v>3</v>
      </c>
      <c r="DL241" t="s">
        <v>3</v>
      </c>
      <c r="DM241" t="s">
        <v>3</v>
      </c>
      <c r="DN241">
        <v>0</v>
      </c>
      <c r="DO241">
        <v>0</v>
      </c>
      <c r="DP241">
        <v>1</v>
      </c>
      <c r="DQ241">
        <v>1</v>
      </c>
      <c r="DU241">
        <v>1013</v>
      </c>
      <c r="DV241" t="s">
        <v>281</v>
      </c>
      <c r="DW241" t="s">
        <v>281</v>
      </c>
      <c r="DX241">
        <v>1</v>
      </c>
      <c r="DZ241" t="s">
        <v>3</v>
      </c>
      <c r="EA241" t="s">
        <v>3</v>
      </c>
      <c r="EB241" t="s">
        <v>3</v>
      </c>
      <c r="EC241" t="s">
        <v>3</v>
      </c>
      <c r="EE241">
        <v>101026987</v>
      </c>
      <c r="EF241">
        <v>3</v>
      </c>
      <c r="EG241" t="s">
        <v>157</v>
      </c>
      <c r="EH241">
        <v>0</v>
      </c>
      <c r="EI241" t="s">
        <v>3</v>
      </c>
      <c r="EJ241">
        <v>2</v>
      </c>
      <c r="EK241">
        <v>108001</v>
      </c>
      <c r="EL241" t="s">
        <v>304</v>
      </c>
      <c r="EM241" t="s">
        <v>305</v>
      </c>
      <c r="EO241" t="s">
        <v>3</v>
      </c>
      <c r="EQ241">
        <v>0</v>
      </c>
      <c r="ER241">
        <v>2788.5</v>
      </c>
      <c r="ES241">
        <v>2788.5</v>
      </c>
      <c r="ET241">
        <v>0</v>
      </c>
      <c r="EU241">
        <v>0</v>
      </c>
      <c r="EV241">
        <v>0</v>
      </c>
      <c r="EW241">
        <v>0</v>
      </c>
      <c r="EX241">
        <v>0</v>
      </c>
      <c r="FQ241">
        <v>0</v>
      </c>
      <c r="FR241">
        <v>0</v>
      </c>
      <c r="FS241">
        <v>0</v>
      </c>
      <c r="FX241">
        <v>97</v>
      </c>
      <c r="FY241">
        <v>51</v>
      </c>
      <c r="GA241" t="s">
        <v>3</v>
      </c>
      <c r="GD241">
        <v>1</v>
      </c>
      <c r="GF241">
        <v>1801435297</v>
      </c>
      <c r="GG241">
        <v>2</v>
      </c>
      <c r="GH241">
        <v>1</v>
      </c>
      <c r="GI241">
        <v>2</v>
      </c>
      <c r="GJ241">
        <v>0</v>
      </c>
      <c r="GK241">
        <v>0</v>
      </c>
      <c r="GL241">
        <f t="shared" si="114"/>
        <v>0</v>
      </c>
      <c r="GM241">
        <f t="shared" si="115"/>
        <v>33.46</v>
      </c>
      <c r="GN241">
        <f t="shared" si="116"/>
        <v>0</v>
      </c>
      <c r="GO241">
        <f t="shared" si="117"/>
        <v>33.46</v>
      </c>
      <c r="GP241">
        <f t="shared" si="118"/>
        <v>0</v>
      </c>
      <c r="GR241">
        <v>0</v>
      </c>
      <c r="GS241">
        <v>3</v>
      </c>
      <c r="GT241">
        <v>0</v>
      </c>
      <c r="GU241" t="s">
        <v>3</v>
      </c>
      <c r="GV241">
        <f t="shared" si="119"/>
        <v>0</v>
      </c>
      <c r="GW241">
        <v>1</v>
      </c>
      <c r="GX241">
        <f t="shared" si="120"/>
        <v>0</v>
      </c>
      <c r="HA241">
        <v>0</v>
      </c>
      <c r="HB241">
        <v>0</v>
      </c>
      <c r="HC241">
        <f>GV241*GW241</f>
        <v>0</v>
      </c>
      <c r="HE241" t="s">
        <v>3</v>
      </c>
      <c r="HF241" t="s">
        <v>3</v>
      </c>
      <c r="HM241" t="s">
        <v>3</v>
      </c>
      <c r="HN241" t="s">
        <v>306</v>
      </c>
      <c r="HO241" t="s">
        <v>307</v>
      </c>
      <c r="HP241" t="s">
        <v>304</v>
      </c>
      <c r="HQ241" t="s">
        <v>304</v>
      </c>
      <c r="HS241">
        <v>0</v>
      </c>
      <c r="IK241">
        <v>0</v>
      </c>
    </row>
    <row r="242" spans="1:245" x14ac:dyDescent="0.2">
      <c r="A242">
        <v>17</v>
      </c>
      <c r="B242">
        <v>1</v>
      </c>
      <c r="C242">
        <f>ROW(SmtRes!A206)</f>
        <v>206</v>
      </c>
      <c r="D242">
        <f>ROW(EtalonRes!A202)</f>
        <v>202</v>
      </c>
      <c r="E242" t="s">
        <v>418</v>
      </c>
      <c r="F242" t="s">
        <v>419</v>
      </c>
      <c r="G242" t="s">
        <v>420</v>
      </c>
      <c r="H242" t="s">
        <v>22</v>
      </c>
      <c r="I242">
        <v>0.25</v>
      </c>
      <c r="J242">
        <v>0</v>
      </c>
      <c r="K242">
        <v>0.25</v>
      </c>
      <c r="O242">
        <f>ROUND(CP242,2)</f>
        <v>935.7</v>
      </c>
      <c r="P242">
        <f>SUMIF(SmtRes!AQ198:'SmtRes'!AQ206,"=1",SmtRes!DF198:'SmtRes'!DF206)</f>
        <v>26.56</v>
      </c>
      <c r="Q242">
        <f>SUMIF(SmtRes!AQ198:'SmtRes'!AQ206,"=1",SmtRes!DG198:'SmtRes'!DG206)</f>
        <v>7.67</v>
      </c>
      <c r="R242">
        <f>SUMIF(SmtRes!AQ198:'SmtRes'!AQ206,"=1",SmtRes!DH198:'SmtRes'!DH206)</f>
        <v>5.71</v>
      </c>
      <c r="S242">
        <f>SUMIF(SmtRes!AQ198:'SmtRes'!AQ206,"=1",SmtRes!DI198:'SmtRes'!DI206)</f>
        <v>895.76</v>
      </c>
      <c r="T242">
        <f t="shared" si="107"/>
        <v>0</v>
      </c>
      <c r="U242">
        <f>SUMIF(SmtRes!AQ198:'SmtRes'!AQ206,"=1",SmtRes!CV198:'SmtRes'!CV206)</f>
        <v>1.2689999999999999</v>
      </c>
      <c r="V242">
        <f>SUMIF(SmtRes!AQ198:'SmtRes'!AQ206,"=1",SmtRes!CW198:'SmtRes'!CW206)</f>
        <v>6.7499999999999999E-3</v>
      </c>
      <c r="W242">
        <f t="shared" si="108"/>
        <v>0</v>
      </c>
      <c r="X242">
        <f t="shared" si="109"/>
        <v>874.43</v>
      </c>
      <c r="Y242">
        <f t="shared" si="110"/>
        <v>459.75</v>
      </c>
      <c r="AA242">
        <v>104121951</v>
      </c>
      <c r="AB242">
        <f t="shared" si="111"/>
        <v>3716.71182</v>
      </c>
      <c r="AC242">
        <f>ROUND((SUM(SmtRes!BQ198:'SmtRes'!BQ206)),6)</f>
        <v>102.9816</v>
      </c>
      <c r="AD242">
        <f>ROUND((((SUM(SmtRes!BR198:'SmtRes'!BR206))-(SUM(SmtRes!BS198:'SmtRes'!BS206)))+AE242),6)</f>
        <v>30.683340000000001</v>
      </c>
      <c r="AE242">
        <f>ROUND((SUM(SmtRes!BS198:'SmtRes'!BS206)),6)</f>
        <v>22.841460000000001</v>
      </c>
      <c r="AF242">
        <f>ROUND((SUM(SmtRes!BT198:'SmtRes'!BT206)),6)</f>
        <v>3583.0468799999999</v>
      </c>
      <c r="AG242">
        <f t="shared" si="112"/>
        <v>0</v>
      </c>
      <c r="AH242">
        <f>(SUM(SmtRes!BU198:'SmtRes'!BU206))</f>
        <v>5.0759999999999996</v>
      </c>
      <c r="AI242">
        <f>(SUM(SmtRes!BV198:'SmtRes'!BV206))</f>
        <v>2.7000000000000003E-2</v>
      </c>
      <c r="AJ242">
        <f t="shared" si="113"/>
        <v>0</v>
      </c>
      <c r="AK242">
        <v>2796.7384000000002</v>
      </c>
      <c r="AL242">
        <v>102.9816</v>
      </c>
      <c r="AM242">
        <v>22.728400000000001</v>
      </c>
      <c r="AN242">
        <v>16.919599999999999</v>
      </c>
      <c r="AO242">
        <v>2654.1088</v>
      </c>
      <c r="AP242">
        <v>0</v>
      </c>
      <c r="AQ242">
        <v>3.76</v>
      </c>
      <c r="AR242">
        <v>0.02</v>
      </c>
      <c r="AS242">
        <v>0</v>
      </c>
      <c r="AT242">
        <v>97</v>
      </c>
      <c r="AU242">
        <v>51</v>
      </c>
      <c r="AV242">
        <v>1</v>
      </c>
      <c r="AW242">
        <v>1</v>
      </c>
      <c r="AZ242">
        <v>1</v>
      </c>
      <c r="BA242">
        <v>1</v>
      </c>
      <c r="BB242">
        <v>1</v>
      </c>
      <c r="BC242">
        <v>1</v>
      </c>
      <c r="BD242" t="s">
        <v>3</v>
      </c>
      <c r="BE242" t="s">
        <v>3</v>
      </c>
      <c r="BF242" t="s">
        <v>3</v>
      </c>
      <c r="BG242" t="s">
        <v>3</v>
      </c>
      <c r="BH242">
        <v>0</v>
      </c>
      <c r="BI242">
        <v>2</v>
      </c>
      <c r="BJ242" t="s">
        <v>421</v>
      </c>
      <c r="BM242">
        <v>108001</v>
      </c>
      <c r="BN242">
        <v>0</v>
      </c>
      <c r="BO242" t="s">
        <v>3</v>
      </c>
      <c r="BP242">
        <v>0</v>
      </c>
      <c r="BQ242">
        <v>3</v>
      </c>
      <c r="BR242">
        <v>0</v>
      </c>
      <c r="BS242">
        <v>1</v>
      </c>
      <c r="BT242">
        <v>1</v>
      </c>
      <c r="BU242">
        <v>1</v>
      </c>
      <c r="BV242">
        <v>1</v>
      </c>
      <c r="BW242">
        <v>1</v>
      </c>
      <c r="BX242">
        <v>1</v>
      </c>
      <c r="BY242" t="s">
        <v>3</v>
      </c>
      <c r="BZ242">
        <v>97</v>
      </c>
      <c r="CA242">
        <v>51</v>
      </c>
      <c r="CB242" t="s">
        <v>3</v>
      </c>
      <c r="CE242">
        <v>0</v>
      </c>
      <c r="CF242">
        <v>0</v>
      </c>
      <c r="CG242">
        <v>0</v>
      </c>
      <c r="CM242">
        <v>0</v>
      </c>
      <c r="CN242" t="s">
        <v>813</v>
      </c>
      <c r="CO242">
        <v>0</v>
      </c>
      <c r="CP242">
        <f>(P242+Q242+S242+R242)</f>
        <v>935.7</v>
      </c>
      <c r="CQ242">
        <f>SUMIF(SmtRes!AQ198:'SmtRes'!AQ206,"=1",SmtRes!AA198:'SmtRes'!AA206)</f>
        <v>174.7</v>
      </c>
      <c r="CR242">
        <f>SUMIF(SmtRes!AQ198:'SmtRes'!AQ206,"=1",SmtRes!AB198:'SmtRes'!AB206)</f>
        <v>2272.84</v>
      </c>
      <c r="CS242">
        <f>SUMIF(SmtRes!AQ198:'SmtRes'!AQ206,"=1",SmtRes!AC198:'SmtRes'!AC206)</f>
        <v>1691.96</v>
      </c>
      <c r="CT242">
        <f>SUMIF(SmtRes!AQ198:'SmtRes'!AQ206,"=1",SmtRes!AD198:'SmtRes'!AD206)</f>
        <v>705.88</v>
      </c>
      <c r="CU242">
        <f>AG242</f>
        <v>0</v>
      </c>
      <c r="CV242">
        <f>SUMIF(SmtRes!AQ198:'SmtRes'!AQ206,"=1",SmtRes!BU198:'SmtRes'!BU206)</f>
        <v>5.0759999999999996</v>
      </c>
      <c r="CW242">
        <f>SUMIF(SmtRes!AQ198:'SmtRes'!AQ206,"=1",SmtRes!BV198:'SmtRes'!BV206)</f>
        <v>2.7000000000000003E-2</v>
      </c>
      <c r="CX242">
        <f>AJ242</f>
        <v>0</v>
      </c>
      <c r="CY242">
        <f>(((S242+R242)*AT242)/100)</f>
        <v>874.42589999999996</v>
      </c>
      <c r="CZ242">
        <f>(((S242+R242)*AU242)/100)</f>
        <v>459.74970000000002</v>
      </c>
      <c r="DB242">
        <v>44</v>
      </c>
      <c r="DC242" t="s">
        <v>3</v>
      </c>
      <c r="DD242" t="s">
        <v>3</v>
      </c>
      <c r="DE242" t="s">
        <v>312</v>
      </c>
      <c r="DF242" t="s">
        <v>312</v>
      </c>
      <c r="DG242" t="s">
        <v>312</v>
      </c>
      <c r="DH242" t="s">
        <v>3</v>
      </c>
      <c r="DI242" t="s">
        <v>312</v>
      </c>
      <c r="DJ242" t="s">
        <v>312</v>
      </c>
      <c r="DK242" t="s">
        <v>3</v>
      </c>
      <c r="DL242" t="s">
        <v>3</v>
      </c>
      <c r="DM242" t="s">
        <v>3</v>
      </c>
      <c r="DN242">
        <v>0</v>
      </c>
      <c r="DO242">
        <v>0</v>
      </c>
      <c r="DP242">
        <v>1</v>
      </c>
      <c r="DQ242">
        <v>1</v>
      </c>
      <c r="DU242">
        <v>1003</v>
      </c>
      <c r="DV242" t="s">
        <v>22</v>
      </c>
      <c r="DW242" t="s">
        <v>22</v>
      </c>
      <c r="DX242">
        <v>100</v>
      </c>
      <c r="DZ242" t="s">
        <v>3</v>
      </c>
      <c r="EA242" t="s">
        <v>3</v>
      </c>
      <c r="EB242" t="s">
        <v>3</v>
      </c>
      <c r="EC242" t="s">
        <v>3</v>
      </c>
      <c r="EE242">
        <v>101026987</v>
      </c>
      <c r="EF242">
        <v>3</v>
      </c>
      <c r="EG242" t="s">
        <v>157</v>
      </c>
      <c r="EH242">
        <v>0</v>
      </c>
      <c r="EI242" t="s">
        <v>3</v>
      </c>
      <c r="EJ242">
        <v>2</v>
      </c>
      <c r="EK242">
        <v>108001</v>
      </c>
      <c r="EL242" t="s">
        <v>304</v>
      </c>
      <c r="EM242" t="s">
        <v>305</v>
      </c>
      <c r="EO242" t="s">
        <v>313</v>
      </c>
      <c r="EQ242">
        <v>0</v>
      </c>
      <c r="ER242">
        <v>0</v>
      </c>
      <c r="ES242">
        <v>0</v>
      </c>
      <c r="ET242">
        <v>0</v>
      </c>
      <c r="EU242">
        <v>0</v>
      </c>
      <c r="EV242">
        <v>0</v>
      </c>
      <c r="EW242">
        <v>3.76</v>
      </c>
      <c r="EX242">
        <v>0.02</v>
      </c>
      <c r="EY242">
        <v>0</v>
      </c>
      <c r="FQ242">
        <v>0</v>
      </c>
      <c r="FR242">
        <v>0</v>
      </c>
      <c r="FS242">
        <v>0</v>
      </c>
      <c r="FX242">
        <v>97</v>
      </c>
      <c r="FY242">
        <v>51</v>
      </c>
      <c r="GA242" t="s">
        <v>3</v>
      </c>
      <c r="GD242">
        <v>1</v>
      </c>
      <c r="GF242">
        <v>-930259782</v>
      </c>
      <c r="GG242">
        <v>2</v>
      </c>
      <c r="GH242">
        <v>1</v>
      </c>
      <c r="GI242">
        <v>-2</v>
      </c>
      <c r="GJ242">
        <v>0</v>
      </c>
      <c r="GK242">
        <v>0</v>
      </c>
      <c r="GL242">
        <f t="shared" si="114"/>
        <v>0</v>
      </c>
      <c r="GM242">
        <f t="shared" si="115"/>
        <v>2269.88</v>
      </c>
      <c r="GN242">
        <f t="shared" si="116"/>
        <v>0</v>
      </c>
      <c r="GO242">
        <f t="shared" si="117"/>
        <v>2269.88</v>
      </c>
      <c r="GP242">
        <f t="shared" si="118"/>
        <v>0</v>
      </c>
      <c r="GR242">
        <v>0</v>
      </c>
      <c r="GS242">
        <v>0</v>
      </c>
      <c r="GT242">
        <v>0</v>
      </c>
      <c r="GU242" t="s">
        <v>3</v>
      </c>
      <c r="GV242">
        <f t="shared" si="119"/>
        <v>0</v>
      </c>
      <c r="GW242">
        <v>1</v>
      </c>
      <c r="GX242">
        <f t="shared" si="120"/>
        <v>0</v>
      </c>
      <c r="HA242">
        <v>0</v>
      </c>
      <c r="HB242">
        <v>0</v>
      </c>
      <c r="HC242">
        <f>GV242*GW242</f>
        <v>0</v>
      </c>
      <c r="HE242" t="s">
        <v>3</v>
      </c>
      <c r="HF242" t="s">
        <v>3</v>
      </c>
      <c r="HM242" t="s">
        <v>3</v>
      </c>
      <c r="HN242" t="s">
        <v>306</v>
      </c>
      <c r="HO242" t="s">
        <v>307</v>
      </c>
      <c r="HP242" t="s">
        <v>304</v>
      </c>
      <c r="HQ242" t="s">
        <v>304</v>
      </c>
      <c r="HS242">
        <v>0</v>
      </c>
      <c r="IK242">
        <v>0</v>
      </c>
    </row>
    <row r="243" spans="1:245" x14ac:dyDescent="0.2">
      <c r="A243">
        <v>18</v>
      </c>
      <c r="B243">
        <v>1</v>
      </c>
      <c r="C243">
        <v>205</v>
      </c>
      <c r="E243" t="s">
        <v>422</v>
      </c>
      <c r="F243" t="s">
        <v>379</v>
      </c>
      <c r="G243" t="s">
        <v>380</v>
      </c>
      <c r="H243" t="s">
        <v>381</v>
      </c>
      <c r="I243">
        <f>I242*J243</f>
        <v>2.5000000000000001E-2</v>
      </c>
      <c r="J243">
        <v>0.1</v>
      </c>
      <c r="K243">
        <v>0.1</v>
      </c>
      <c r="O243">
        <f>ROUND(CP243,2)</f>
        <v>1761.25</v>
      </c>
      <c r="P243">
        <f>ROUND(CQ243*I243,2)</f>
        <v>1761.25</v>
      </c>
      <c r="Q243">
        <f>ROUND(CR243*I243,2)</f>
        <v>0</v>
      </c>
      <c r="R243">
        <f>ROUND(CS243*I243,2)</f>
        <v>0</v>
      </c>
      <c r="S243">
        <f>ROUND(CT243*I243,2)</f>
        <v>0</v>
      </c>
      <c r="T243">
        <f t="shared" si="107"/>
        <v>0</v>
      </c>
      <c r="U243">
        <f>ROUND(CV243*I243,7)</f>
        <v>0</v>
      </c>
      <c r="V243">
        <f>ROUND(CW243*I243,7)</f>
        <v>0</v>
      </c>
      <c r="W243">
        <f t="shared" si="108"/>
        <v>0</v>
      </c>
      <c r="X243">
        <f t="shared" si="109"/>
        <v>0</v>
      </c>
      <c r="Y243">
        <f t="shared" si="110"/>
        <v>0</v>
      </c>
      <c r="AA243">
        <v>104121951</v>
      </c>
      <c r="AB243">
        <f t="shared" si="111"/>
        <v>70449.91</v>
      </c>
      <c r="AC243">
        <f>ROUND((ES243),6)</f>
        <v>70449.91</v>
      </c>
      <c r="AD243">
        <f>ROUND((((ET243)-(EU243))+AE243),6)</f>
        <v>0</v>
      </c>
      <c r="AE243">
        <f>ROUND((EU243),6)</f>
        <v>0</v>
      </c>
      <c r="AF243">
        <f>ROUND((EV243),6)</f>
        <v>0</v>
      </c>
      <c r="AG243">
        <f t="shared" si="112"/>
        <v>0</v>
      </c>
      <c r="AH243">
        <f>(EW243)</f>
        <v>0</v>
      </c>
      <c r="AI243">
        <f>(EX243)</f>
        <v>0</v>
      </c>
      <c r="AJ243">
        <f t="shared" si="113"/>
        <v>0</v>
      </c>
      <c r="AK243">
        <v>70449.91</v>
      </c>
      <c r="AL243">
        <v>70449.91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97</v>
      </c>
      <c r="AU243">
        <v>51</v>
      </c>
      <c r="AV243">
        <v>1</v>
      </c>
      <c r="AW243">
        <v>1</v>
      </c>
      <c r="AZ243">
        <v>1</v>
      </c>
      <c r="BA243">
        <v>1</v>
      </c>
      <c r="BB243">
        <v>1</v>
      </c>
      <c r="BC243">
        <v>1</v>
      </c>
      <c r="BD243" t="s">
        <v>3</v>
      </c>
      <c r="BE243" t="s">
        <v>3</v>
      </c>
      <c r="BF243" t="s">
        <v>3</v>
      </c>
      <c r="BG243" t="s">
        <v>3</v>
      </c>
      <c r="BH243">
        <v>3</v>
      </c>
      <c r="BI243">
        <v>2</v>
      </c>
      <c r="BJ243" t="s">
        <v>382</v>
      </c>
      <c r="BM243">
        <v>108001</v>
      </c>
      <c r="BN243">
        <v>0</v>
      </c>
      <c r="BO243" t="s">
        <v>3</v>
      </c>
      <c r="BP243">
        <v>0</v>
      </c>
      <c r="BQ243">
        <v>3</v>
      </c>
      <c r="BR243">
        <v>0</v>
      </c>
      <c r="BS243">
        <v>1</v>
      </c>
      <c r="BT243">
        <v>1</v>
      </c>
      <c r="BU243">
        <v>1</v>
      </c>
      <c r="BV243">
        <v>1</v>
      </c>
      <c r="BW243">
        <v>1</v>
      </c>
      <c r="BX243">
        <v>1</v>
      </c>
      <c r="BY243" t="s">
        <v>3</v>
      </c>
      <c r="BZ243">
        <v>97</v>
      </c>
      <c r="CA243">
        <v>51</v>
      </c>
      <c r="CB243" t="s">
        <v>3</v>
      </c>
      <c r="CE243">
        <v>0</v>
      </c>
      <c r="CF243">
        <v>0</v>
      </c>
      <c r="CG243">
        <v>0</v>
      </c>
      <c r="CM243">
        <v>0</v>
      </c>
      <c r="CN243" t="s">
        <v>3</v>
      </c>
      <c r="CO243">
        <v>0</v>
      </c>
      <c r="CP243">
        <f>(P243+Q243+S243+R243)</f>
        <v>1761.25</v>
      </c>
      <c r="CQ243">
        <f>ROUND(AL243*BC243,2)</f>
        <v>70449.91</v>
      </c>
      <c r="CR243">
        <f>ROUND(AM243*BB243,2)</f>
        <v>0</v>
      </c>
      <c r="CS243">
        <f>ROUND(AN243*BS243,2)</f>
        <v>0</v>
      </c>
      <c r="CT243">
        <f>ROUND(AO243*BA243,2)</f>
        <v>0</v>
      </c>
      <c r="CU243">
        <f>AG243</f>
        <v>0</v>
      </c>
      <c r="CV243">
        <f>AH243</f>
        <v>0</v>
      </c>
      <c r="CW243">
        <f>AI243</f>
        <v>0</v>
      </c>
      <c r="CX243">
        <f>AJ243</f>
        <v>0</v>
      </c>
      <c r="CY243">
        <f>(((S243+R243)*AT243)/100)</f>
        <v>0</v>
      </c>
      <c r="CZ243">
        <f>(((S243+R243)*AU243)/100)</f>
        <v>0</v>
      </c>
      <c r="DC243" t="s">
        <v>3</v>
      </c>
      <c r="DD243" t="s">
        <v>3</v>
      </c>
      <c r="DE243" t="s">
        <v>3</v>
      </c>
      <c r="DF243" t="s">
        <v>3</v>
      </c>
      <c r="DG243" t="s">
        <v>3</v>
      </c>
      <c r="DH243" t="s">
        <v>3</v>
      </c>
      <c r="DI243" t="s">
        <v>3</v>
      </c>
      <c r="DJ243" t="s">
        <v>3</v>
      </c>
      <c r="DK243" t="s">
        <v>3</v>
      </c>
      <c r="DL243" t="s">
        <v>3</v>
      </c>
      <c r="DM243" t="s">
        <v>3</v>
      </c>
      <c r="DN243">
        <v>0</v>
      </c>
      <c r="DO243">
        <v>0</v>
      </c>
      <c r="DP243">
        <v>1</v>
      </c>
      <c r="DQ243">
        <v>1</v>
      </c>
      <c r="DU243">
        <v>1013</v>
      </c>
      <c r="DV243" t="s">
        <v>381</v>
      </c>
      <c r="DW243" t="s">
        <v>383</v>
      </c>
      <c r="DX243">
        <v>1</v>
      </c>
      <c r="DZ243" t="s">
        <v>3</v>
      </c>
      <c r="EA243" t="s">
        <v>3</v>
      </c>
      <c r="EB243" t="s">
        <v>3</v>
      </c>
      <c r="EC243" t="s">
        <v>3</v>
      </c>
      <c r="EE243">
        <v>101026987</v>
      </c>
      <c r="EF243">
        <v>3</v>
      </c>
      <c r="EG243" t="s">
        <v>157</v>
      </c>
      <c r="EH243">
        <v>0</v>
      </c>
      <c r="EI243" t="s">
        <v>3</v>
      </c>
      <c r="EJ243">
        <v>2</v>
      </c>
      <c r="EK243">
        <v>108001</v>
      </c>
      <c r="EL243" t="s">
        <v>304</v>
      </c>
      <c r="EM243" t="s">
        <v>305</v>
      </c>
      <c r="EO243" t="s">
        <v>3</v>
      </c>
      <c r="EQ243">
        <v>0</v>
      </c>
      <c r="ER243">
        <v>70449.91</v>
      </c>
      <c r="ES243">
        <v>70449.91</v>
      </c>
      <c r="ET243">
        <v>0</v>
      </c>
      <c r="EU243">
        <v>0</v>
      </c>
      <c r="EV243">
        <v>0</v>
      </c>
      <c r="EW243">
        <v>0</v>
      </c>
      <c r="EX243">
        <v>0</v>
      </c>
      <c r="FQ243">
        <v>0</v>
      </c>
      <c r="FR243">
        <v>0</v>
      </c>
      <c r="FS243">
        <v>0</v>
      </c>
      <c r="FX243">
        <v>97</v>
      </c>
      <c r="FY243">
        <v>51</v>
      </c>
      <c r="GA243" t="s">
        <v>3</v>
      </c>
      <c r="GD243">
        <v>1</v>
      </c>
      <c r="GE243">
        <v>72551.44</v>
      </c>
      <c r="GF243">
        <v>1901007357</v>
      </c>
      <c r="GG243">
        <v>2</v>
      </c>
      <c r="GH243">
        <v>1</v>
      </c>
      <c r="GI243">
        <v>-2</v>
      </c>
      <c r="GJ243">
        <v>0</v>
      </c>
      <c r="GK243">
        <v>0</v>
      </c>
      <c r="GL243">
        <f t="shared" si="114"/>
        <v>0</v>
      </c>
      <c r="GM243">
        <f t="shared" si="115"/>
        <v>1761.25</v>
      </c>
      <c r="GN243">
        <f t="shared" si="116"/>
        <v>0</v>
      </c>
      <c r="GO243">
        <f t="shared" si="117"/>
        <v>1761.25</v>
      </c>
      <c r="GP243">
        <f t="shared" si="118"/>
        <v>0</v>
      </c>
      <c r="GR243">
        <v>3</v>
      </c>
      <c r="GS243">
        <v>3</v>
      </c>
      <c r="GT243">
        <v>0</v>
      </c>
      <c r="GU243" t="s">
        <v>3</v>
      </c>
      <c r="GV243">
        <f t="shared" si="119"/>
        <v>0</v>
      </c>
      <c r="GW243">
        <v>1</v>
      </c>
      <c r="GX243">
        <f t="shared" si="120"/>
        <v>0</v>
      </c>
      <c r="HA243">
        <v>0</v>
      </c>
      <c r="HB243">
        <v>0</v>
      </c>
      <c r="HC243">
        <f>GV243*GW243</f>
        <v>0</v>
      </c>
      <c r="HE243" t="s">
        <v>3</v>
      </c>
      <c r="HF243" t="s">
        <v>3</v>
      </c>
      <c r="HM243" t="s">
        <v>3</v>
      </c>
      <c r="HN243" t="s">
        <v>306</v>
      </c>
      <c r="HO243" t="s">
        <v>307</v>
      </c>
      <c r="HP243" t="s">
        <v>304</v>
      </c>
      <c r="HQ243" t="s">
        <v>304</v>
      </c>
      <c r="HS243">
        <v>0</v>
      </c>
      <c r="IK243">
        <v>0</v>
      </c>
    </row>
    <row r="244" spans="1:245" x14ac:dyDescent="0.2">
      <c r="A244">
        <v>18</v>
      </c>
      <c r="B244">
        <v>1</v>
      </c>
      <c r="C244">
        <v>206</v>
      </c>
      <c r="E244" t="s">
        <v>423</v>
      </c>
      <c r="F244" t="s">
        <v>315</v>
      </c>
      <c r="G244" t="s">
        <v>316</v>
      </c>
      <c r="H244" t="s">
        <v>317</v>
      </c>
      <c r="I244">
        <f>J244</f>
        <v>2</v>
      </c>
      <c r="J244">
        <v>2</v>
      </c>
      <c r="K244">
        <v>2</v>
      </c>
      <c r="O244">
        <f>ROUND(P244,2)</f>
        <v>13.27</v>
      </c>
      <c r="P244">
        <f>ROUND(ROUND(ROUND(SUMIF(SmtRes!AQ198:'SmtRes'!AQ206,"=1",SmtRes!CU198:'SmtRes'!CU206),2),2)*I244/100,2)</f>
        <v>13.27</v>
      </c>
      <c r="Q244">
        <f>ROUND(CR244*I244,2)</f>
        <v>0</v>
      </c>
      <c r="R244">
        <f>ROUND(CS244*I244,2)</f>
        <v>0</v>
      </c>
      <c r="S244">
        <f>ROUND(CT244*I244,2)</f>
        <v>0</v>
      </c>
      <c r="T244">
        <f t="shared" si="107"/>
        <v>0</v>
      </c>
      <c r="U244">
        <f>ROUND(CV244*I244,7)</f>
        <v>0</v>
      </c>
      <c r="V244">
        <f>ROUND(CW244*I244,7)</f>
        <v>0</v>
      </c>
      <c r="W244">
        <f t="shared" si="108"/>
        <v>0</v>
      </c>
      <c r="X244">
        <f t="shared" si="109"/>
        <v>0</v>
      </c>
      <c r="Y244">
        <f t="shared" si="110"/>
        <v>0</v>
      </c>
      <c r="AA244">
        <v>104121951</v>
      </c>
      <c r="AB244">
        <f t="shared" si="111"/>
        <v>0</v>
      </c>
      <c r="AC244">
        <f>ROUND((ES244),6)</f>
        <v>0</v>
      </c>
      <c r="AD244">
        <f>ROUND((((ET244)-(EU244))+AE244),6)</f>
        <v>0</v>
      </c>
      <c r="AE244">
        <f>ROUND((EU244),6)</f>
        <v>0</v>
      </c>
      <c r="AF244">
        <f>ROUND((EV244),6)</f>
        <v>0</v>
      </c>
      <c r="AG244">
        <f t="shared" si="112"/>
        <v>0</v>
      </c>
      <c r="AH244">
        <f>(EW244)</f>
        <v>0</v>
      </c>
      <c r="AI244">
        <f>(EX244)</f>
        <v>0</v>
      </c>
      <c r="AJ244">
        <f t="shared" si="113"/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97</v>
      </c>
      <c r="AU244">
        <v>51</v>
      </c>
      <c r="AV244">
        <v>1</v>
      </c>
      <c r="AW244">
        <v>1</v>
      </c>
      <c r="AZ244">
        <v>1</v>
      </c>
      <c r="BA244">
        <v>1</v>
      </c>
      <c r="BB244">
        <v>1</v>
      </c>
      <c r="BC244">
        <v>1</v>
      </c>
      <c r="BD244" t="s">
        <v>3</v>
      </c>
      <c r="BE244" t="s">
        <v>3</v>
      </c>
      <c r="BF244" t="s">
        <v>3</v>
      </c>
      <c r="BG244" t="s">
        <v>3</v>
      </c>
      <c r="BH244">
        <v>3</v>
      </c>
      <c r="BI244">
        <v>2</v>
      </c>
      <c r="BJ244" t="s">
        <v>3</v>
      </c>
      <c r="BM244">
        <v>108001</v>
      </c>
      <c r="BN244">
        <v>0</v>
      </c>
      <c r="BO244" t="s">
        <v>3</v>
      </c>
      <c r="BP244">
        <v>0</v>
      </c>
      <c r="BQ244">
        <v>3</v>
      </c>
      <c r="BR244">
        <v>0</v>
      </c>
      <c r="BS244">
        <v>1</v>
      </c>
      <c r="BT244">
        <v>1</v>
      </c>
      <c r="BU244">
        <v>1</v>
      </c>
      <c r="BV244">
        <v>1</v>
      </c>
      <c r="BW244">
        <v>1</v>
      </c>
      <c r="BX244">
        <v>1</v>
      </c>
      <c r="BY244" t="s">
        <v>3</v>
      </c>
      <c r="BZ244">
        <v>97</v>
      </c>
      <c r="CA244">
        <v>51</v>
      </c>
      <c r="CB244" t="s">
        <v>3</v>
      </c>
      <c r="CE244">
        <v>0</v>
      </c>
      <c r="CF244">
        <v>0</v>
      </c>
      <c r="CG244">
        <v>0</v>
      </c>
      <c r="CM244">
        <v>0</v>
      </c>
      <c r="CN244" t="s">
        <v>3</v>
      </c>
      <c r="CO244">
        <v>0</v>
      </c>
      <c r="CP244">
        <f>0</f>
        <v>0</v>
      </c>
      <c r="CQ244">
        <f>0</f>
        <v>0</v>
      </c>
      <c r="CR244">
        <f>0</f>
        <v>0</v>
      </c>
      <c r="CS244">
        <f>0</f>
        <v>0</v>
      </c>
      <c r="CT244">
        <f>0</f>
        <v>0</v>
      </c>
      <c r="CU244">
        <f>0</f>
        <v>0</v>
      </c>
      <c r="CV244">
        <f>0</f>
        <v>0</v>
      </c>
      <c r="CW244">
        <f>0</f>
        <v>0</v>
      </c>
      <c r="CX244">
        <f>0</f>
        <v>0</v>
      </c>
      <c r="CY244">
        <f>0</f>
        <v>0</v>
      </c>
      <c r="CZ244">
        <f>0</f>
        <v>0</v>
      </c>
      <c r="DC244" t="s">
        <v>3</v>
      </c>
      <c r="DD244" t="s">
        <v>3</v>
      </c>
      <c r="DE244" t="s">
        <v>3</v>
      </c>
      <c r="DF244" t="s">
        <v>3</v>
      </c>
      <c r="DG244" t="s">
        <v>3</v>
      </c>
      <c r="DH244" t="s">
        <v>3</v>
      </c>
      <c r="DI244" t="s">
        <v>3</v>
      </c>
      <c r="DJ244" t="s">
        <v>3</v>
      </c>
      <c r="DK244" t="s">
        <v>3</v>
      </c>
      <c r="DL244" t="s">
        <v>3</v>
      </c>
      <c r="DM244" t="s">
        <v>3</v>
      </c>
      <c r="DN244">
        <v>0</v>
      </c>
      <c r="DO244">
        <v>0</v>
      </c>
      <c r="DP244">
        <v>1</v>
      </c>
      <c r="DQ244">
        <v>1</v>
      </c>
      <c r="DU244">
        <v>1013</v>
      </c>
      <c r="DV244" t="s">
        <v>317</v>
      </c>
      <c r="DW244" t="s">
        <v>317</v>
      </c>
      <c r="DX244">
        <v>1</v>
      </c>
      <c r="DZ244" t="s">
        <v>3</v>
      </c>
      <c r="EA244" t="s">
        <v>3</v>
      </c>
      <c r="EB244" t="s">
        <v>3</v>
      </c>
      <c r="EC244" t="s">
        <v>3</v>
      </c>
      <c r="EE244">
        <v>101026987</v>
      </c>
      <c r="EF244">
        <v>3</v>
      </c>
      <c r="EG244" t="s">
        <v>157</v>
      </c>
      <c r="EH244">
        <v>0</v>
      </c>
      <c r="EI244" t="s">
        <v>3</v>
      </c>
      <c r="EJ244">
        <v>2</v>
      </c>
      <c r="EK244">
        <v>108001</v>
      </c>
      <c r="EL244" t="s">
        <v>304</v>
      </c>
      <c r="EM244" t="s">
        <v>305</v>
      </c>
      <c r="EO244" t="s">
        <v>3</v>
      </c>
      <c r="EQ244">
        <v>0</v>
      </c>
      <c r="ER244">
        <v>0</v>
      </c>
      <c r="ES244">
        <v>0</v>
      </c>
      <c r="ET244">
        <v>0</v>
      </c>
      <c r="EU244">
        <v>0</v>
      </c>
      <c r="EV244">
        <v>0</v>
      </c>
      <c r="EW244">
        <v>0</v>
      </c>
      <c r="EX244">
        <v>0</v>
      </c>
      <c r="FQ244">
        <v>0</v>
      </c>
      <c r="FR244">
        <v>0</v>
      </c>
      <c r="FS244">
        <v>0</v>
      </c>
      <c r="FX244">
        <v>97</v>
      </c>
      <c r="FY244">
        <v>51</v>
      </c>
      <c r="GA244" t="s">
        <v>3</v>
      </c>
      <c r="GD244">
        <v>1</v>
      </c>
      <c r="GF244">
        <v>274903907</v>
      </c>
      <c r="GG244">
        <v>2</v>
      </c>
      <c r="GH244">
        <v>0</v>
      </c>
      <c r="GI244">
        <v>-2</v>
      </c>
      <c r="GJ244">
        <v>0</v>
      </c>
      <c r="GK244">
        <v>0</v>
      </c>
      <c r="GL244">
        <f t="shared" si="114"/>
        <v>0</v>
      </c>
      <c r="GM244">
        <f t="shared" si="115"/>
        <v>13.27</v>
      </c>
      <c r="GN244">
        <f t="shared" si="116"/>
        <v>0</v>
      </c>
      <c r="GO244">
        <f t="shared" si="117"/>
        <v>13.27</v>
      </c>
      <c r="GP244">
        <f t="shared" si="118"/>
        <v>0</v>
      </c>
      <c r="GR244">
        <v>0</v>
      </c>
      <c r="GS244">
        <v>0</v>
      </c>
      <c r="GT244">
        <v>0</v>
      </c>
      <c r="GU244" t="s">
        <v>3</v>
      </c>
      <c r="GV244">
        <f t="shared" si="119"/>
        <v>0</v>
      </c>
      <c r="GW244">
        <v>1</v>
      </c>
      <c r="GX244">
        <f t="shared" si="120"/>
        <v>0</v>
      </c>
      <c r="HA244">
        <v>0</v>
      </c>
      <c r="HB244">
        <v>0</v>
      </c>
      <c r="HC244">
        <f>0</f>
        <v>0</v>
      </c>
      <c r="HE244" t="s">
        <v>3</v>
      </c>
      <c r="HF244" t="s">
        <v>3</v>
      </c>
      <c r="HM244" t="s">
        <v>3</v>
      </c>
      <c r="HN244" t="s">
        <v>306</v>
      </c>
      <c r="HO244" t="s">
        <v>307</v>
      </c>
      <c r="HP244" t="s">
        <v>304</v>
      </c>
      <c r="HQ244" t="s">
        <v>304</v>
      </c>
      <c r="HS244">
        <v>0</v>
      </c>
      <c r="IK244">
        <v>0</v>
      </c>
    </row>
    <row r="245" spans="1:245" x14ac:dyDescent="0.2">
      <c r="A245">
        <v>17</v>
      </c>
      <c r="B245">
        <v>1</v>
      </c>
      <c r="C245">
        <f>ROW(SmtRes!A212)</f>
        <v>212</v>
      </c>
      <c r="D245">
        <f>ROW(EtalonRes!A207)</f>
        <v>207</v>
      </c>
      <c r="E245" t="s">
        <v>424</v>
      </c>
      <c r="F245" t="s">
        <v>291</v>
      </c>
      <c r="G245" t="s">
        <v>425</v>
      </c>
      <c r="H245" t="s">
        <v>203</v>
      </c>
      <c r="I245">
        <v>1</v>
      </c>
      <c r="J245">
        <v>0</v>
      </c>
      <c r="K245">
        <v>1</v>
      </c>
      <c r="O245">
        <f>ROUND(CP245,2)</f>
        <v>497.05</v>
      </c>
      <c r="P245">
        <f>SUMIF(SmtRes!AQ207:'SmtRes'!AQ212,"=1",SmtRes!DF207:'SmtRes'!DF212)</f>
        <v>2.4</v>
      </c>
      <c r="Q245">
        <f>SUMIF(SmtRes!AQ207:'SmtRes'!AQ212,"=1",SmtRes!DG207:'SmtRes'!DG212)</f>
        <v>0</v>
      </c>
      <c r="R245">
        <f>SUMIF(SmtRes!AQ207:'SmtRes'!AQ212,"=1",SmtRes!DH207:'SmtRes'!DH212)</f>
        <v>0</v>
      </c>
      <c r="S245">
        <f>SUMIF(SmtRes!AQ207:'SmtRes'!AQ212,"=1",SmtRes!DI207:'SmtRes'!DI212)</f>
        <v>494.65</v>
      </c>
      <c r="T245">
        <f t="shared" si="107"/>
        <v>0</v>
      </c>
      <c r="U245">
        <f>SUMIF(SmtRes!AQ207:'SmtRes'!AQ212,"=1",SmtRes!CV207:'SmtRes'!CV212)</f>
        <v>0.67500000000000004</v>
      </c>
      <c r="V245">
        <f>SUMIF(SmtRes!AQ207:'SmtRes'!AQ212,"=1",SmtRes!CW207:'SmtRes'!CW212)</f>
        <v>0</v>
      </c>
      <c r="W245">
        <f t="shared" si="108"/>
        <v>0</v>
      </c>
      <c r="X245">
        <f t="shared" si="109"/>
        <v>445.19</v>
      </c>
      <c r="Y245">
        <f t="shared" si="110"/>
        <v>227.54</v>
      </c>
      <c r="AA245">
        <v>104121951</v>
      </c>
      <c r="AB245">
        <f t="shared" si="111"/>
        <v>496.73478</v>
      </c>
      <c r="AC245">
        <f>ROUND((SUM(SmtRes!BQ207:'SmtRes'!BQ212)),6)</f>
        <v>2.08128</v>
      </c>
      <c r="AD245">
        <f>ROUND((((0)-(0))+AE245),6)</f>
        <v>0</v>
      </c>
      <c r="AE245">
        <f>ROUND((0),6)</f>
        <v>0</v>
      </c>
      <c r="AF245">
        <f>ROUND((SUM(SmtRes!BT207:'SmtRes'!BT212)),6)</f>
        <v>494.65350000000001</v>
      </c>
      <c r="AG245">
        <f t="shared" si="112"/>
        <v>0</v>
      </c>
      <c r="AH245">
        <f>(SUM(SmtRes!BU207:'SmtRes'!BU212))</f>
        <v>0.67500000000000004</v>
      </c>
      <c r="AI245">
        <f>(0)</f>
        <v>0</v>
      </c>
      <c r="AJ245">
        <f t="shared" si="113"/>
        <v>0</v>
      </c>
      <c r="AK245">
        <v>368.49128010000004</v>
      </c>
      <c r="AL245">
        <v>2.0812801000000003</v>
      </c>
      <c r="AM245">
        <v>0</v>
      </c>
      <c r="AN245">
        <v>0</v>
      </c>
      <c r="AO245">
        <v>366.41</v>
      </c>
      <c r="AP245">
        <v>0</v>
      </c>
      <c r="AQ245">
        <v>0.5</v>
      </c>
      <c r="AR245">
        <v>0</v>
      </c>
      <c r="AS245">
        <v>0</v>
      </c>
      <c r="AT245">
        <v>90</v>
      </c>
      <c r="AU245">
        <v>46</v>
      </c>
      <c r="AV245">
        <v>1</v>
      </c>
      <c r="AW245">
        <v>1</v>
      </c>
      <c r="AZ245">
        <v>1</v>
      </c>
      <c r="BA245">
        <v>1</v>
      </c>
      <c r="BB245">
        <v>1</v>
      </c>
      <c r="BC245">
        <v>1</v>
      </c>
      <c r="BD245" t="s">
        <v>3</v>
      </c>
      <c r="BE245" t="s">
        <v>3</v>
      </c>
      <c r="BF245" t="s">
        <v>3</v>
      </c>
      <c r="BG245" t="s">
        <v>3</v>
      </c>
      <c r="BH245">
        <v>0</v>
      </c>
      <c r="BI245">
        <v>2</v>
      </c>
      <c r="BJ245" t="s">
        <v>293</v>
      </c>
      <c r="BM245">
        <v>110011</v>
      </c>
      <c r="BN245">
        <v>0</v>
      </c>
      <c r="BO245" t="s">
        <v>3</v>
      </c>
      <c r="BP245">
        <v>0</v>
      </c>
      <c r="BQ245">
        <v>3</v>
      </c>
      <c r="BR245">
        <v>0</v>
      </c>
      <c r="BS245">
        <v>1</v>
      </c>
      <c r="BT245">
        <v>1</v>
      </c>
      <c r="BU245">
        <v>1</v>
      </c>
      <c r="BV245">
        <v>1</v>
      </c>
      <c r="BW245">
        <v>1</v>
      </c>
      <c r="BX245">
        <v>1</v>
      </c>
      <c r="BY245" t="s">
        <v>3</v>
      </c>
      <c r="BZ245">
        <v>90</v>
      </c>
      <c r="CA245">
        <v>46</v>
      </c>
      <c r="CB245" t="s">
        <v>3</v>
      </c>
      <c r="CE245">
        <v>0</v>
      </c>
      <c r="CF245">
        <v>0</v>
      </c>
      <c r="CG245">
        <v>0</v>
      </c>
      <c r="CM245">
        <v>0</v>
      </c>
      <c r="CN245" t="s">
        <v>813</v>
      </c>
      <c r="CO245">
        <v>0</v>
      </c>
      <c r="CP245">
        <f>(P245+Q245+S245+R245)</f>
        <v>497.04999999999995</v>
      </c>
      <c r="CQ245">
        <f>SUMIF(SmtRes!AQ207:'SmtRes'!AQ212,"=1",SmtRes!AA207:'SmtRes'!AA212)</f>
        <v>216040.88</v>
      </c>
      <c r="CR245">
        <f>SUMIF(SmtRes!AQ207:'SmtRes'!AQ212,"=1",SmtRes!AB207:'SmtRes'!AB212)</f>
        <v>0</v>
      </c>
      <c r="CS245">
        <f>SUMIF(SmtRes!AQ207:'SmtRes'!AQ212,"=1",SmtRes!AC207:'SmtRes'!AC212)</f>
        <v>0</v>
      </c>
      <c r="CT245">
        <f>SUMIF(SmtRes!AQ207:'SmtRes'!AQ212,"=1",SmtRes!AD207:'SmtRes'!AD212)</f>
        <v>732.82</v>
      </c>
      <c r="CU245">
        <f>AG245</f>
        <v>0</v>
      </c>
      <c r="CV245">
        <f>SUMIF(SmtRes!AQ207:'SmtRes'!AQ212,"=1",SmtRes!BU207:'SmtRes'!BU212)</f>
        <v>0.67500000000000004</v>
      </c>
      <c r="CW245">
        <f>SUMIF(SmtRes!AQ207:'SmtRes'!AQ212,"=1",SmtRes!BV207:'SmtRes'!BV212)</f>
        <v>0</v>
      </c>
      <c r="CX245">
        <f>AJ245</f>
        <v>0</v>
      </c>
      <c r="CY245">
        <f>(((S245+R245)*AT245)/100)</f>
        <v>445.185</v>
      </c>
      <c r="CZ245">
        <f>(((S245+R245)*AU245)/100)</f>
        <v>227.53899999999999</v>
      </c>
      <c r="DB245">
        <v>45</v>
      </c>
      <c r="DC245" t="s">
        <v>3</v>
      </c>
      <c r="DD245" t="s">
        <v>3</v>
      </c>
      <c r="DE245" t="s">
        <v>312</v>
      </c>
      <c r="DF245" t="s">
        <v>312</v>
      </c>
      <c r="DG245" t="s">
        <v>312</v>
      </c>
      <c r="DH245" t="s">
        <v>3</v>
      </c>
      <c r="DI245" t="s">
        <v>312</v>
      </c>
      <c r="DJ245" t="s">
        <v>312</v>
      </c>
      <c r="DK245" t="s">
        <v>3</v>
      </c>
      <c r="DL245" t="s">
        <v>3</v>
      </c>
      <c r="DM245" t="s">
        <v>3</v>
      </c>
      <c r="DN245">
        <v>0</v>
      </c>
      <c r="DO245">
        <v>0</v>
      </c>
      <c r="DP245">
        <v>1</v>
      </c>
      <c r="DQ245">
        <v>1</v>
      </c>
      <c r="DU245">
        <v>1013</v>
      </c>
      <c r="DV245" t="s">
        <v>203</v>
      </c>
      <c r="DW245" t="s">
        <v>203</v>
      </c>
      <c r="DX245">
        <v>1</v>
      </c>
      <c r="DZ245" t="s">
        <v>3</v>
      </c>
      <c r="EA245" t="s">
        <v>3</v>
      </c>
      <c r="EB245" t="s">
        <v>3</v>
      </c>
      <c r="EC245" t="s">
        <v>3</v>
      </c>
      <c r="EE245">
        <v>101027034</v>
      </c>
      <c r="EF245">
        <v>3</v>
      </c>
      <c r="EG245" t="s">
        <v>157</v>
      </c>
      <c r="EH245">
        <v>0</v>
      </c>
      <c r="EI245" t="s">
        <v>3</v>
      </c>
      <c r="EJ245">
        <v>2</v>
      </c>
      <c r="EK245">
        <v>110011</v>
      </c>
      <c r="EL245" t="s">
        <v>295</v>
      </c>
      <c r="EM245" t="s">
        <v>296</v>
      </c>
      <c r="EO245" t="s">
        <v>313</v>
      </c>
      <c r="EQ245">
        <v>0</v>
      </c>
      <c r="ER245">
        <v>0</v>
      </c>
      <c r="ES245">
        <v>0</v>
      </c>
      <c r="ET245">
        <v>0</v>
      </c>
      <c r="EU245">
        <v>0</v>
      </c>
      <c r="EV245">
        <v>0</v>
      </c>
      <c r="EW245">
        <v>0.5</v>
      </c>
      <c r="EX245">
        <v>0</v>
      </c>
      <c r="EY245">
        <v>0</v>
      </c>
      <c r="FQ245">
        <v>0</v>
      </c>
      <c r="FR245">
        <v>0</v>
      </c>
      <c r="FS245">
        <v>0</v>
      </c>
      <c r="FX245">
        <v>90</v>
      </c>
      <c r="FY245">
        <v>46</v>
      </c>
      <c r="GA245" t="s">
        <v>3</v>
      </c>
      <c r="GD245">
        <v>1</v>
      </c>
      <c r="GF245">
        <v>1924883884</v>
      </c>
      <c r="GG245">
        <v>2</v>
      </c>
      <c r="GH245">
        <v>1</v>
      </c>
      <c r="GI245">
        <v>-2</v>
      </c>
      <c r="GJ245">
        <v>0</v>
      </c>
      <c r="GK245">
        <v>0</v>
      </c>
      <c r="GL245">
        <f t="shared" si="114"/>
        <v>0</v>
      </c>
      <c r="GM245">
        <f t="shared" si="115"/>
        <v>1169.78</v>
      </c>
      <c r="GN245">
        <f t="shared" si="116"/>
        <v>0</v>
      </c>
      <c r="GO245">
        <f t="shared" si="117"/>
        <v>1169.78</v>
      </c>
      <c r="GP245">
        <f t="shared" si="118"/>
        <v>0</v>
      </c>
      <c r="GR245">
        <v>0</v>
      </c>
      <c r="GS245">
        <v>3</v>
      </c>
      <c r="GT245">
        <v>0</v>
      </c>
      <c r="GU245" t="s">
        <v>3</v>
      </c>
      <c r="GV245">
        <f t="shared" si="119"/>
        <v>0</v>
      </c>
      <c r="GW245">
        <v>1</v>
      </c>
      <c r="GX245">
        <f t="shared" si="120"/>
        <v>0</v>
      </c>
      <c r="HA245">
        <v>0</v>
      </c>
      <c r="HB245">
        <v>0</v>
      </c>
      <c r="HC245">
        <f>GV245*GW245</f>
        <v>0</v>
      </c>
      <c r="HE245" t="s">
        <v>3</v>
      </c>
      <c r="HF245" t="s">
        <v>3</v>
      </c>
      <c r="HM245" t="s">
        <v>3</v>
      </c>
      <c r="HN245" t="s">
        <v>298</v>
      </c>
      <c r="HO245" t="s">
        <v>299</v>
      </c>
      <c r="HP245" t="s">
        <v>295</v>
      </c>
      <c r="HQ245" t="s">
        <v>295</v>
      </c>
      <c r="HS245">
        <v>0</v>
      </c>
      <c r="IK245">
        <v>0</v>
      </c>
    </row>
    <row r="246" spans="1:245" x14ac:dyDescent="0.2">
      <c r="A246">
        <v>18</v>
      </c>
      <c r="B246">
        <v>1</v>
      </c>
      <c r="C246">
        <v>212</v>
      </c>
      <c r="E246" t="s">
        <v>426</v>
      </c>
      <c r="F246" t="s">
        <v>315</v>
      </c>
      <c r="G246" t="s">
        <v>316</v>
      </c>
      <c r="H246" t="s">
        <v>317</v>
      </c>
      <c r="I246">
        <f>J246</f>
        <v>2</v>
      </c>
      <c r="J246">
        <v>2</v>
      </c>
      <c r="K246">
        <v>2</v>
      </c>
      <c r="O246">
        <f>ROUND(P246,2)</f>
        <v>7.33</v>
      </c>
      <c r="P246">
        <f>ROUND(ROUND(ROUND(SUMIF(SmtRes!AQ207:'SmtRes'!AQ212,"=1",SmtRes!CU207:'SmtRes'!CU212),2),2)*I246/100,2)</f>
        <v>7.33</v>
      </c>
      <c r="Q246">
        <f>ROUND(CR246*I246,2)</f>
        <v>0</v>
      </c>
      <c r="R246">
        <f>ROUND(CS246*I246,2)</f>
        <v>0</v>
      </c>
      <c r="S246">
        <f>ROUND(CT246*I246,2)</f>
        <v>0</v>
      </c>
      <c r="T246">
        <f t="shared" si="107"/>
        <v>0</v>
      </c>
      <c r="U246">
        <f>ROUND(CV246*I246,7)</f>
        <v>0</v>
      </c>
      <c r="V246">
        <f>ROUND(CW246*I246,7)</f>
        <v>0</v>
      </c>
      <c r="W246">
        <f t="shared" si="108"/>
        <v>0</v>
      </c>
      <c r="X246">
        <f t="shared" si="109"/>
        <v>0</v>
      </c>
      <c r="Y246">
        <f t="shared" si="110"/>
        <v>0</v>
      </c>
      <c r="AA246">
        <v>104121951</v>
      </c>
      <c r="AB246">
        <f t="shared" si="111"/>
        <v>0</v>
      </c>
      <c r="AC246">
        <f>ROUND((ES246),6)</f>
        <v>0</v>
      </c>
      <c r="AD246">
        <f>ROUND((((ET246)-(EU246))+AE246),6)</f>
        <v>0</v>
      </c>
      <c r="AE246">
        <f>ROUND((EU246),6)</f>
        <v>0</v>
      </c>
      <c r="AF246">
        <f>ROUND((EV246),6)</f>
        <v>0</v>
      </c>
      <c r="AG246">
        <f t="shared" si="112"/>
        <v>0</v>
      </c>
      <c r="AH246">
        <f>(EW246)</f>
        <v>0</v>
      </c>
      <c r="AI246">
        <f>(EX246)</f>
        <v>0</v>
      </c>
      <c r="AJ246">
        <f t="shared" si="113"/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>
        <v>0</v>
      </c>
      <c r="AT246">
        <v>90</v>
      </c>
      <c r="AU246">
        <v>46</v>
      </c>
      <c r="AV246">
        <v>1</v>
      </c>
      <c r="AW246">
        <v>1</v>
      </c>
      <c r="AZ246">
        <v>1</v>
      </c>
      <c r="BA246">
        <v>1</v>
      </c>
      <c r="BB246">
        <v>1</v>
      </c>
      <c r="BC246">
        <v>1</v>
      </c>
      <c r="BD246" t="s">
        <v>3</v>
      </c>
      <c r="BE246" t="s">
        <v>3</v>
      </c>
      <c r="BF246" t="s">
        <v>3</v>
      </c>
      <c r="BG246" t="s">
        <v>3</v>
      </c>
      <c r="BH246">
        <v>3</v>
      </c>
      <c r="BI246">
        <v>2</v>
      </c>
      <c r="BJ246" t="s">
        <v>3</v>
      </c>
      <c r="BM246">
        <v>110011</v>
      </c>
      <c r="BN246">
        <v>0</v>
      </c>
      <c r="BO246" t="s">
        <v>3</v>
      </c>
      <c r="BP246">
        <v>0</v>
      </c>
      <c r="BQ246">
        <v>3</v>
      </c>
      <c r="BR246">
        <v>0</v>
      </c>
      <c r="BS246">
        <v>1</v>
      </c>
      <c r="BT246">
        <v>1</v>
      </c>
      <c r="BU246">
        <v>1</v>
      </c>
      <c r="BV246">
        <v>1</v>
      </c>
      <c r="BW246">
        <v>1</v>
      </c>
      <c r="BX246">
        <v>1</v>
      </c>
      <c r="BY246" t="s">
        <v>3</v>
      </c>
      <c r="BZ246">
        <v>90</v>
      </c>
      <c r="CA246">
        <v>46</v>
      </c>
      <c r="CB246" t="s">
        <v>3</v>
      </c>
      <c r="CE246">
        <v>0</v>
      </c>
      <c r="CF246">
        <v>0</v>
      </c>
      <c r="CG246">
        <v>0</v>
      </c>
      <c r="CM246">
        <v>0</v>
      </c>
      <c r="CN246" t="s">
        <v>3</v>
      </c>
      <c r="CO246">
        <v>0</v>
      </c>
      <c r="CP246">
        <f>0</f>
        <v>0</v>
      </c>
      <c r="CQ246">
        <f>0</f>
        <v>0</v>
      </c>
      <c r="CR246">
        <f>0</f>
        <v>0</v>
      </c>
      <c r="CS246">
        <f>0</f>
        <v>0</v>
      </c>
      <c r="CT246">
        <f>0</f>
        <v>0</v>
      </c>
      <c r="CU246">
        <f>0</f>
        <v>0</v>
      </c>
      <c r="CV246">
        <f>0</f>
        <v>0</v>
      </c>
      <c r="CW246">
        <f>0</f>
        <v>0</v>
      </c>
      <c r="CX246">
        <f>0</f>
        <v>0</v>
      </c>
      <c r="CY246">
        <f>0</f>
        <v>0</v>
      </c>
      <c r="CZ246">
        <f>0</f>
        <v>0</v>
      </c>
      <c r="DC246" t="s">
        <v>3</v>
      </c>
      <c r="DD246" t="s">
        <v>3</v>
      </c>
      <c r="DE246" t="s">
        <v>3</v>
      </c>
      <c r="DF246" t="s">
        <v>3</v>
      </c>
      <c r="DG246" t="s">
        <v>3</v>
      </c>
      <c r="DH246" t="s">
        <v>3</v>
      </c>
      <c r="DI246" t="s">
        <v>3</v>
      </c>
      <c r="DJ246" t="s">
        <v>3</v>
      </c>
      <c r="DK246" t="s">
        <v>3</v>
      </c>
      <c r="DL246" t="s">
        <v>3</v>
      </c>
      <c r="DM246" t="s">
        <v>3</v>
      </c>
      <c r="DN246">
        <v>0</v>
      </c>
      <c r="DO246">
        <v>0</v>
      </c>
      <c r="DP246">
        <v>1</v>
      </c>
      <c r="DQ246">
        <v>1</v>
      </c>
      <c r="DU246">
        <v>1013</v>
      </c>
      <c r="DV246" t="s">
        <v>317</v>
      </c>
      <c r="DW246" t="s">
        <v>317</v>
      </c>
      <c r="DX246">
        <v>1</v>
      </c>
      <c r="DZ246" t="s">
        <v>3</v>
      </c>
      <c r="EA246" t="s">
        <v>3</v>
      </c>
      <c r="EB246" t="s">
        <v>3</v>
      </c>
      <c r="EC246" t="s">
        <v>3</v>
      </c>
      <c r="EE246">
        <v>101027034</v>
      </c>
      <c r="EF246">
        <v>3</v>
      </c>
      <c r="EG246" t="s">
        <v>157</v>
      </c>
      <c r="EH246">
        <v>0</v>
      </c>
      <c r="EI246" t="s">
        <v>3</v>
      </c>
      <c r="EJ246">
        <v>2</v>
      </c>
      <c r="EK246">
        <v>110011</v>
      </c>
      <c r="EL246" t="s">
        <v>295</v>
      </c>
      <c r="EM246" t="s">
        <v>296</v>
      </c>
      <c r="EO246" t="s">
        <v>3</v>
      </c>
      <c r="EQ246">
        <v>0</v>
      </c>
      <c r="ER246">
        <v>0</v>
      </c>
      <c r="ES246">
        <v>0</v>
      </c>
      <c r="ET246">
        <v>0</v>
      </c>
      <c r="EU246">
        <v>0</v>
      </c>
      <c r="EV246">
        <v>0</v>
      </c>
      <c r="EW246">
        <v>0</v>
      </c>
      <c r="EX246">
        <v>0</v>
      </c>
      <c r="FQ246">
        <v>0</v>
      </c>
      <c r="FR246">
        <v>0</v>
      </c>
      <c r="FS246">
        <v>0</v>
      </c>
      <c r="FX246">
        <v>90</v>
      </c>
      <c r="FY246">
        <v>46</v>
      </c>
      <c r="GA246" t="s">
        <v>3</v>
      </c>
      <c r="GD246">
        <v>1</v>
      </c>
      <c r="GF246">
        <v>274903907</v>
      </c>
      <c r="GG246">
        <v>2</v>
      </c>
      <c r="GH246">
        <v>1</v>
      </c>
      <c r="GI246">
        <v>-2</v>
      </c>
      <c r="GJ246">
        <v>0</v>
      </c>
      <c r="GK246">
        <v>0</v>
      </c>
      <c r="GL246">
        <f t="shared" si="114"/>
        <v>0</v>
      </c>
      <c r="GM246">
        <f t="shared" si="115"/>
        <v>7.33</v>
      </c>
      <c r="GN246">
        <f t="shared" si="116"/>
        <v>0</v>
      </c>
      <c r="GO246">
        <f t="shared" si="117"/>
        <v>7.33</v>
      </c>
      <c r="GP246">
        <f t="shared" si="118"/>
        <v>0</v>
      </c>
      <c r="GR246">
        <v>0</v>
      </c>
      <c r="GS246">
        <v>3</v>
      </c>
      <c r="GT246">
        <v>0</v>
      </c>
      <c r="GU246" t="s">
        <v>3</v>
      </c>
      <c r="GV246">
        <f t="shared" si="119"/>
        <v>0</v>
      </c>
      <c r="GW246">
        <v>1</v>
      </c>
      <c r="GX246">
        <f t="shared" si="120"/>
        <v>0</v>
      </c>
      <c r="HA246">
        <v>0</v>
      </c>
      <c r="HB246">
        <v>0</v>
      </c>
      <c r="HC246">
        <f>0</f>
        <v>0</v>
      </c>
      <c r="HE246" t="s">
        <v>3</v>
      </c>
      <c r="HF246" t="s">
        <v>3</v>
      </c>
      <c r="HM246" t="s">
        <v>3</v>
      </c>
      <c r="HN246" t="s">
        <v>298</v>
      </c>
      <c r="HO246" t="s">
        <v>299</v>
      </c>
      <c r="HP246" t="s">
        <v>295</v>
      </c>
      <c r="HQ246" t="s">
        <v>295</v>
      </c>
      <c r="HS246">
        <v>0</v>
      </c>
      <c r="IK246">
        <v>0</v>
      </c>
    </row>
    <row r="247" spans="1:245" x14ac:dyDescent="0.2">
      <c r="A247">
        <v>18</v>
      </c>
      <c r="B247">
        <v>1</v>
      </c>
      <c r="C247">
        <v>211</v>
      </c>
      <c r="E247" t="s">
        <v>427</v>
      </c>
      <c r="F247" t="s">
        <v>428</v>
      </c>
      <c r="G247" t="s">
        <v>429</v>
      </c>
      <c r="H247" t="s">
        <v>203</v>
      </c>
      <c r="I247">
        <f>I245*J247</f>
        <v>1</v>
      </c>
      <c r="J247">
        <v>1</v>
      </c>
      <c r="K247">
        <v>1</v>
      </c>
      <c r="O247">
        <f>ROUND(CP247,2)</f>
        <v>89.72</v>
      </c>
      <c r="P247">
        <f>ROUND(CQ247*I247,2)</f>
        <v>89.72</v>
      </c>
      <c r="Q247">
        <f>ROUND(CR247*I247,2)</f>
        <v>0</v>
      </c>
      <c r="R247">
        <f>ROUND(CS247*I247,2)</f>
        <v>0</v>
      </c>
      <c r="S247">
        <f>ROUND(CT247*I247,2)</f>
        <v>0</v>
      </c>
      <c r="T247">
        <f t="shared" si="107"/>
        <v>0</v>
      </c>
      <c r="U247">
        <f>ROUND(CV247*I247,7)</f>
        <v>0</v>
      </c>
      <c r="V247">
        <f>ROUND(CW247*I247,7)</f>
        <v>0</v>
      </c>
      <c r="W247">
        <f t="shared" si="108"/>
        <v>0</v>
      </c>
      <c r="X247">
        <f t="shared" si="109"/>
        <v>0</v>
      </c>
      <c r="Y247">
        <f t="shared" si="110"/>
        <v>0</v>
      </c>
      <c r="AA247">
        <v>104121951</v>
      </c>
      <c r="AB247">
        <f t="shared" si="111"/>
        <v>98.59</v>
      </c>
      <c r="AC247">
        <f>ROUND((ES247),6)</f>
        <v>98.59</v>
      </c>
      <c r="AD247">
        <f>ROUND((((ET247)-(EU247))+AE247),6)</f>
        <v>0</v>
      </c>
      <c r="AE247">
        <f>ROUND((EU247),6)</f>
        <v>0</v>
      </c>
      <c r="AF247">
        <f>ROUND((EV247),6)</f>
        <v>0</v>
      </c>
      <c r="AG247">
        <f t="shared" si="112"/>
        <v>0</v>
      </c>
      <c r="AH247">
        <f>(EW247)</f>
        <v>0</v>
      </c>
      <c r="AI247">
        <f>(EX247)</f>
        <v>0</v>
      </c>
      <c r="AJ247">
        <f t="shared" si="113"/>
        <v>0</v>
      </c>
      <c r="AK247">
        <v>98.59</v>
      </c>
      <c r="AL247">
        <v>98.59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90</v>
      </c>
      <c r="AU247">
        <v>46</v>
      </c>
      <c r="AV247">
        <v>1</v>
      </c>
      <c r="AW247">
        <v>1</v>
      </c>
      <c r="AZ247">
        <v>1</v>
      </c>
      <c r="BA247">
        <v>1</v>
      </c>
      <c r="BB247">
        <v>1</v>
      </c>
      <c r="BC247">
        <v>0.91</v>
      </c>
      <c r="BD247" t="s">
        <v>3</v>
      </c>
      <c r="BE247" t="s">
        <v>3</v>
      </c>
      <c r="BF247" t="s">
        <v>3</v>
      </c>
      <c r="BG247" t="s">
        <v>3</v>
      </c>
      <c r="BH247">
        <v>3</v>
      </c>
      <c r="BI247">
        <v>2</v>
      </c>
      <c r="BJ247" t="s">
        <v>430</v>
      </c>
      <c r="BM247">
        <v>110011</v>
      </c>
      <c r="BN247">
        <v>0</v>
      </c>
      <c r="BO247" t="s">
        <v>428</v>
      </c>
      <c r="BP247">
        <v>1</v>
      </c>
      <c r="BQ247">
        <v>3</v>
      </c>
      <c r="BR247">
        <v>0</v>
      </c>
      <c r="BS247">
        <v>1</v>
      </c>
      <c r="BT247">
        <v>1</v>
      </c>
      <c r="BU247">
        <v>1</v>
      </c>
      <c r="BV247">
        <v>1</v>
      </c>
      <c r="BW247">
        <v>1</v>
      </c>
      <c r="BX247">
        <v>1</v>
      </c>
      <c r="BY247" t="s">
        <v>3</v>
      </c>
      <c r="BZ247">
        <v>90</v>
      </c>
      <c r="CA247">
        <v>46</v>
      </c>
      <c r="CB247" t="s">
        <v>3</v>
      </c>
      <c r="CE247">
        <v>0</v>
      </c>
      <c r="CF247">
        <v>0</v>
      </c>
      <c r="CG247">
        <v>0</v>
      </c>
      <c r="CM247">
        <v>0</v>
      </c>
      <c r="CN247" t="s">
        <v>3</v>
      </c>
      <c r="CO247">
        <v>0</v>
      </c>
      <c r="CP247">
        <f>(P247+Q247+S247+R247)</f>
        <v>89.72</v>
      </c>
      <c r="CQ247">
        <f>ROUND(AL247*BC247,2)</f>
        <v>89.72</v>
      </c>
      <c r="CR247">
        <f>ROUND(AM247*BB247,2)</f>
        <v>0</v>
      </c>
      <c r="CS247">
        <f>ROUND(AN247*BS247,2)</f>
        <v>0</v>
      </c>
      <c r="CT247">
        <f>ROUND(AO247*BA247,2)</f>
        <v>0</v>
      </c>
      <c r="CU247">
        <f>AG247</f>
        <v>0</v>
      </c>
      <c r="CV247">
        <f>AH247</f>
        <v>0</v>
      </c>
      <c r="CW247">
        <f>AI247</f>
        <v>0</v>
      </c>
      <c r="CX247">
        <f>AJ247</f>
        <v>0</v>
      </c>
      <c r="CY247">
        <f>(((S247+R247)*AT247)/100)</f>
        <v>0</v>
      </c>
      <c r="CZ247">
        <f>(((S247+R247)*AU247)/100)</f>
        <v>0</v>
      </c>
      <c r="DC247" t="s">
        <v>3</v>
      </c>
      <c r="DD247" t="s">
        <v>3</v>
      </c>
      <c r="DE247" t="s">
        <v>3</v>
      </c>
      <c r="DF247" t="s">
        <v>3</v>
      </c>
      <c r="DG247" t="s">
        <v>3</v>
      </c>
      <c r="DH247" t="s">
        <v>3</v>
      </c>
      <c r="DI247" t="s">
        <v>3</v>
      </c>
      <c r="DJ247" t="s">
        <v>3</v>
      </c>
      <c r="DK247" t="s">
        <v>3</v>
      </c>
      <c r="DL247" t="s">
        <v>3</v>
      </c>
      <c r="DM247" t="s">
        <v>3</v>
      </c>
      <c r="DN247">
        <v>0</v>
      </c>
      <c r="DO247">
        <v>0</v>
      </c>
      <c r="DP247">
        <v>1</v>
      </c>
      <c r="DQ247">
        <v>1</v>
      </c>
      <c r="DU247">
        <v>1013</v>
      </c>
      <c r="DV247" t="s">
        <v>203</v>
      </c>
      <c r="DW247" t="s">
        <v>203</v>
      </c>
      <c r="DX247">
        <v>1</v>
      </c>
      <c r="DZ247" t="s">
        <v>3</v>
      </c>
      <c r="EA247" t="s">
        <v>3</v>
      </c>
      <c r="EB247" t="s">
        <v>3</v>
      </c>
      <c r="EC247" t="s">
        <v>3</v>
      </c>
      <c r="EE247">
        <v>101027034</v>
      </c>
      <c r="EF247">
        <v>3</v>
      </c>
      <c r="EG247" t="s">
        <v>157</v>
      </c>
      <c r="EH247">
        <v>0</v>
      </c>
      <c r="EI247" t="s">
        <v>3</v>
      </c>
      <c r="EJ247">
        <v>2</v>
      </c>
      <c r="EK247">
        <v>110011</v>
      </c>
      <c r="EL247" t="s">
        <v>295</v>
      </c>
      <c r="EM247" t="s">
        <v>296</v>
      </c>
      <c r="EO247" t="s">
        <v>3</v>
      </c>
      <c r="EQ247">
        <v>0</v>
      </c>
      <c r="ER247">
        <v>98.59</v>
      </c>
      <c r="ES247">
        <v>98.59</v>
      </c>
      <c r="ET247">
        <v>0</v>
      </c>
      <c r="EU247">
        <v>0</v>
      </c>
      <c r="EV247">
        <v>0</v>
      </c>
      <c r="EW247">
        <v>0</v>
      </c>
      <c r="EX247">
        <v>0</v>
      </c>
      <c r="FQ247">
        <v>0</v>
      </c>
      <c r="FR247">
        <v>0</v>
      </c>
      <c r="FS247">
        <v>0</v>
      </c>
      <c r="FX247">
        <v>90</v>
      </c>
      <c r="FY247">
        <v>46</v>
      </c>
      <c r="GA247" t="s">
        <v>3</v>
      </c>
      <c r="GD247">
        <v>1</v>
      </c>
      <c r="GF247">
        <v>-754861497</v>
      </c>
      <c r="GG247">
        <v>2</v>
      </c>
      <c r="GH247">
        <v>1</v>
      </c>
      <c r="GI247">
        <v>2</v>
      </c>
      <c r="GJ247">
        <v>0</v>
      </c>
      <c r="GK247">
        <v>0</v>
      </c>
      <c r="GL247">
        <f t="shared" si="114"/>
        <v>0</v>
      </c>
      <c r="GM247">
        <f t="shared" si="115"/>
        <v>89.72</v>
      </c>
      <c r="GN247">
        <f t="shared" si="116"/>
        <v>0</v>
      </c>
      <c r="GO247">
        <f t="shared" si="117"/>
        <v>89.72</v>
      </c>
      <c r="GP247">
        <f t="shared" si="118"/>
        <v>0</v>
      </c>
      <c r="GR247">
        <v>0</v>
      </c>
      <c r="GS247">
        <v>3</v>
      </c>
      <c r="GT247">
        <v>0</v>
      </c>
      <c r="GU247" t="s">
        <v>3</v>
      </c>
      <c r="GV247">
        <f t="shared" si="119"/>
        <v>0</v>
      </c>
      <c r="GW247">
        <v>1</v>
      </c>
      <c r="GX247">
        <f t="shared" si="120"/>
        <v>0</v>
      </c>
      <c r="HA247">
        <v>0</v>
      </c>
      <c r="HB247">
        <v>0</v>
      </c>
      <c r="HC247">
        <f>GV247*GW247</f>
        <v>0</v>
      </c>
      <c r="HE247" t="s">
        <v>3</v>
      </c>
      <c r="HF247" t="s">
        <v>3</v>
      </c>
      <c r="HM247" t="s">
        <v>3</v>
      </c>
      <c r="HN247" t="s">
        <v>298</v>
      </c>
      <c r="HO247" t="s">
        <v>299</v>
      </c>
      <c r="HP247" t="s">
        <v>295</v>
      </c>
      <c r="HQ247" t="s">
        <v>295</v>
      </c>
      <c r="HS247">
        <v>0</v>
      </c>
      <c r="IK247">
        <v>0</v>
      </c>
    </row>
    <row r="248" spans="1:245" x14ac:dyDescent="0.2">
      <c r="A248">
        <v>17</v>
      </c>
      <c r="B248">
        <v>1</v>
      </c>
      <c r="C248">
        <f>ROW(SmtRes!A217)</f>
        <v>217</v>
      </c>
      <c r="D248">
        <f>ROW(EtalonRes!A210)</f>
        <v>210</v>
      </c>
      <c r="E248" t="s">
        <v>431</v>
      </c>
      <c r="F248" t="s">
        <v>432</v>
      </c>
      <c r="G248" t="s">
        <v>433</v>
      </c>
      <c r="H248" t="s">
        <v>203</v>
      </c>
      <c r="I248">
        <v>2</v>
      </c>
      <c r="J248">
        <v>0</v>
      </c>
      <c r="K248">
        <v>2</v>
      </c>
      <c r="O248">
        <f>ROUND(CP248,2)</f>
        <v>2075.58</v>
      </c>
      <c r="P248">
        <f>SUMIF(SmtRes!AQ213:'SmtRes'!AQ217,"=1",SmtRes!DF213:'SmtRes'!DF217)</f>
        <v>7.63</v>
      </c>
      <c r="Q248">
        <f>SUMIF(SmtRes!AQ213:'SmtRes'!AQ217,"=1",SmtRes!DG213:'SmtRes'!DG217)</f>
        <v>0</v>
      </c>
      <c r="R248">
        <f>SUMIF(SmtRes!AQ213:'SmtRes'!AQ217,"=1",SmtRes!DH213:'SmtRes'!DH217)</f>
        <v>0</v>
      </c>
      <c r="S248">
        <f>SUMIF(SmtRes!AQ213:'SmtRes'!AQ217,"=1",SmtRes!DI213:'SmtRes'!DI217)</f>
        <v>2067.9499999999998</v>
      </c>
      <c r="T248">
        <f t="shared" si="107"/>
        <v>0</v>
      </c>
      <c r="U248">
        <f>SUMIF(SmtRes!AQ213:'SmtRes'!AQ217,"=1",SmtRes!CV213:'SmtRes'!CV217)</f>
        <v>2.7810000000000001</v>
      </c>
      <c r="V248">
        <f>SUMIF(SmtRes!AQ213:'SmtRes'!AQ217,"=1",SmtRes!CW213:'SmtRes'!CW217)</f>
        <v>0</v>
      </c>
      <c r="W248">
        <f t="shared" si="108"/>
        <v>0</v>
      </c>
      <c r="X248">
        <f t="shared" si="109"/>
        <v>2005.91</v>
      </c>
      <c r="Y248">
        <f t="shared" si="110"/>
        <v>1054.6500000000001</v>
      </c>
      <c r="AA248">
        <v>104121951</v>
      </c>
      <c r="AB248">
        <f t="shared" si="111"/>
        <v>1037.4744000000001</v>
      </c>
      <c r="AC248">
        <f>ROUND((SUM(SmtRes!BQ213:'SmtRes'!BQ217)),6)</f>
        <v>3.4986000000000002</v>
      </c>
      <c r="AD248">
        <f>ROUND((((0)-(0))+AE248),6)</f>
        <v>0</v>
      </c>
      <c r="AE248">
        <f>ROUND((0),6)</f>
        <v>0</v>
      </c>
      <c r="AF248">
        <f>ROUND((SUM(SmtRes!BT213:'SmtRes'!BT217)),6)</f>
        <v>1033.9757999999999</v>
      </c>
      <c r="AG248">
        <f t="shared" si="112"/>
        <v>0</v>
      </c>
      <c r="AH248">
        <f>(SUM(SmtRes!BU213:'SmtRes'!BU217))</f>
        <v>1.3905000000000001</v>
      </c>
      <c r="AI248">
        <f>(0)</f>
        <v>0</v>
      </c>
      <c r="AJ248">
        <f t="shared" si="113"/>
        <v>0</v>
      </c>
      <c r="AK248">
        <v>769.40660000000003</v>
      </c>
      <c r="AL248">
        <v>3.4986000000000002</v>
      </c>
      <c r="AM248">
        <v>0</v>
      </c>
      <c r="AN248">
        <v>0</v>
      </c>
      <c r="AO248">
        <v>765.90800000000002</v>
      </c>
      <c r="AP248">
        <v>0</v>
      </c>
      <c r="AQ248">
        <v>1.03</v>
      </c>
      <c r="AR248">
        <v>0</v>
      </c>
      <c r="AS248">
        <v>0</v>
      </c>
      <c r="AT248">
        <v>97</v>
      </c>
      <c r="AU248">
        <v>51</v>
      </c>
      <c r="AV248">
        <v>1</v>
      </c>
      <c r="AW248">
        <v>1</v>
      </c>
      <c r="AZ248">
        <v>1</v>
      </c>
      <c r="BA248">
        <v>1</v>
      </c>
      <c r="BB248">
        <v>1</v>
      </c>
      <c r="BC248">
        <v>1</v>
      </c>
      <c r="BD248" t="s">
        <v>3</v>
      </c>
      <c r="BE248" t="s">
        <v>3</v>
      </c>
      <c r="BF248" t="s">
        <v>3</v>
      </c>
      <c r="BG248" t="s">
        <v>3</v>
      </c>
      <c r="BH248">
        <v>0</v>
      </c>
      <c r="BI248">
        <v>2</v>
      </c>
      <c r="BJ248" t="s">
        <v>434</v>
      </c>
      <c r="BM248">
        <v>108001</v>
      </c>
      <c r="BN248">
        <v>0</v>
      </c>
      <c r="BO248" t="s">
        <v>3</v>
      </c>
      <c r="BP248">
        <v>0</v>
      </c>
      <c r="BQ248">
        <v>3</v>
      </c>
      <c r="BR248">
        <v>0</v>
      </c>
      <c r="BS248">
        <v>1</v>
      </c>
      <c r="BT248">
        <v>1</v>
      </c>
      <c r="BU248">
        <v>1</v>
      </c>
      <c r="BV248">
        <v>1</v>
      </c>
      <c r="BW248">
        <v>1</v>
      </c>
      <c r="BX248">
        <v>1</v>
      </c>
      <c r="BY248" t="s">
        <v>3</v>
      </c>
      <c r="BZ248">
        <v>97</v>
      </c>
      <c r="CA248">
        <v>51</v>
      </c>
      <c r="CB248" t="s">
        <v>3</v>
      </c>
      <c r="CE248">
        <v>0</v>
      </c>
      <c r="CF248">
        <v>0</v>
      </c>
      <c r="CG248">
        <v>0</v>
      </c>
      <c r="CM248">
        <v>0</v>
      </c>
      <c r="CN248" t="s">
        <v>813</v>
      </c>
      <c r="CO248">
        <v>0</v>
      </c>
      <c r="CP248">
        <f>(P248+Q248+S248+R248)</f>
        <v>2075.58</v>
      </c>
      <c r="CQ248">
        <f>SUMIF(SmtRes!AQ213:'SmtRes'!AQ217,"=1",SmtRes!AA213:'SmtRes'!AA217)</f>
        <v>190.67</v>
      </c>
      <c r="CR248">
        <f>SUMIF(SmtRes!AQ213:'SmtRes'!AQ217,"=1",SmtRes!AB213:'SmtRes'!AB217)</f>
        <v>0</v>
      </c>
      <c r="CS248">
        <f>SUMIF(SmtRes!AQ213:'SmtRes'!AQ217,"=1",SmtRes!AC213:'SmtRes'!AC217)</f>
        <v>0</v>
      </c>
      <c r="CT248">
        <f>SUMIF(SmtRes!AQ213:'SmtRes'!AQ217,"=1",SmtRes!AD213:'SmtRes'!AD217)</f>
        <v>743.6</v>
      </c>
      <c r="CU248">
        <f>AG248</f>
        <v>0</v>
      </c>
      <c r="CV248">
        <f>SUMIF(SmtRes!AQ213:'SmtRes'!AQ217,"=1",SmtRes!BU213:'SmtRes'!BU217)</f>
        <v>1.3905000000000001</v>
      </c>
      <c r="CW248">
        <f>SUMIF(SmtRes!AQ213:'SmtRes'!AQ217,"=1",SmtRes!BV213:'SmtRes'!BV217)</f>
        <v>0</v>
      </c>
      <c r="CX248">
        <f>AJ248</f>
        <v>0</v>
      </c>
      <c r="CY248">
        <f>(((S248+R248)*AT248)/100)</f>
        <v>2005.9114999999999</v>
      </c>
      <c r="CZ248">
        <f>(((S248+R248)*AU248)/100)</f>
        <v>1054.6544999999999</v>
      </c>
      <c r="DB248">
        <v>46</v>
      </c>
      <c r="DC248" t="s">
        <v>3</v>
      </c>
      <c r="DD248" t="s">
        <v>3</v>
      </c>
      <c r="DE248" t="s">
        <v>312</v>
      </c>
      <c r="DF248" t="s">
        <v>312</v>
      </c>
      <c r="DG248" t="s">
        <v>312</v>
      </c>
      <c r="DH248" t="s">
        <v>3</v>
      </c>
      <c r="DI248" t="s">
        <v>312</v>
      </c>
      <c r="DJ248" t="s">
        <v>312</v>
      </c>
      <c r="DK248" t="s">
        <v>3</v>
      </c>
      <c r="DL248" t="s">
        <v>3</v>
      </c>
      <c r="DM248" t="s">
        <v>3</v>
      </c>
      <c r="DN248">
        <v>0</v>
      </c>
      <c r="DO248">
        <v>0</v>
      </c>
      <c r="DP248">
        <v>1</v>
      </c>
      <c r="DQ248">
        <v>1</v>
      </c>
      <c r="DU248">
        <v>1013</v>
      </c>
      <c r="DV248" t="s">
        <v>203</v>
      </c>
      <c r="DW248" t="s">
        <v>203</v>
      </c>
      <c r="DX248">
        <v>1</v>
      </c>
      <c r="DZ248" t="s">
        <v>3</v>
      </c>
      <c r="EA248" t="s">
        <v>3</v>
      </c>
      <c r="EB248" t="s">
        <v>3</v>
      </c>
      <c r="EC248" t="s">
        <v>3</v>
      </c>
      <c r="EE248">
        <v>101026987</v>
      </c>
      <c r="EF248">
        <v>3</v>
      </c>
      <c r="EG248" t="s">
        <v>157</v>
      </c>
      <c r="EH248">
        <v>0</v>
      </c>
      <c r="EI248" t="s">
        <v>3</v>
      </c>
      <c r="EJ248">
        <v>2</v>
      </c>
      <c r="EK248">
        <v>108001</v>
      </c>
      <c r="EL248" t="s">
        <v>304</v>
      </c>
      <c r="EM248" t="s">
        <v>305</v>
      </c>
      <c r="EO248" t="s">
        <v>313</v>
      </c>
      <c r="EQ248">
        <v>0</v>
      </c>
      <c r="ER248">
        <v>0</v>
      </c>
      <c r="ES248">
        <v>0</v>
      </c>
      <c r="ET248">
        <v>0</v>
      </c>
      <c r="EU248">
        <v>0</v>
      </c>
      <c r="EV248">
        <v>0</v>
      </c>
      <c r="EW248">
        <v>1.03</v>
      </c>
      <c r="EX248">
        <v>0</v>
      </c>
      <c r="EY248">
        <v>0</v>
      </c>
      <c r="FQ248">
        <v>0</v>
      </c>
      <c r="FR248">
        <v>0</v>
      </c>
      <c r="FS248">
        <v>0</v>
      </c>
      <c r="FX248">
        <v>97</v>
      </c>
      <c r="FY248">
        <v>51</v>
      </c>
      <c r="GA248" t="s">
        <v>3</v>
      </c>
      <c r="GD248">
        <v>1</v>
      </c>
      <c r="GF248">
        <v>1920343045</v>
      </c>
      <c r="GG248">
        <v>2</v>
      </c>
      <c r="GH248">
        <v>1</v>
      </c>
      <c r="GI248">
        <v>-2</v>
      </c>
      <c r="GJ248">
        <v>0</v>
      </c>
      <c r="GK248">
        <v>0</v>
      </c>
      <c r="GL248">
        <f t="shared" si="114"/>
        <v>0</v>
      </c>
      <c r="GM248">
        <f t="shared" si="115"/>
        <v>5136.1400000000003</v>
      </c>
      <c r="GN248">
        <f t="shared" si="116"/>
        <v>0</v>
      </c>
      <c r="GO248">
        <f t="shared" si="117"/>
        <v>5136.1400000000003</v>
      </c>
      <c r="GP248">
        <f t="shared" si="118"/>
        <v>0</v>
      </c>
      <c r="GR248">
        <v>0</v>
      </c>
      <c r="GS248">
        <v>3</v>
      </c>
      <c r="GT248">
        <v>0</v>
      </c>
      <c r="GU248" t="s">
        <v>3</v>
      </c>
      <c r="GV248">
        <f t="shared" si="119"/>
        <v>0</v>
      </c>
      <c r="GW248">
        <v>1</v>
      </c>
      <c r="GX248">
        <f t="shared" si="120"/>
        <v>0</v>
      </c>
      <c r="HA248">
        <v>0</v>
      </c>
      <c r="HB248">
        <v>0</v>
      </c>
      <c r="HC248">
        <f>GV248*GW248</f>
        <v>0</v>
      </c>
      <c r="HE248" t="s">
        <v>3</v>
      </c>
      <c r="HF248" t="s">
        <v>3</v>
      </c>
      <c r="HM248" t="s">
        <v>3</v>
      </c>
      <c r="HN248" t="s">
        <v>306</v>
      </c>
      <c r="HO248" t="s">
        <v>307</v>
      </c>
      <c r="HP248" t="s">
        <v>304</v>
      </c>
      <c r="HQ248" t="s">
        <v>304</v>
      </c>
      <c r="HS248">
        <v>0</v>
      </c>
      <c r="IK248">
        <v>0</v>
      </c>
    </row>
    <row r="249" spans="1:245" x14ac:dyDescent="0.2">
      <c r="A249">
        <v>18</v>
      </c>
      <c r="B249">
        <v>1</v>
      </c>
      <c r="C249">
        <v>215</v>
      </c>
      <c r="E249" t="s">
        <v>435</v>
      </c>
      <c r="F249" t="s">
        <v>315</v>
      </c>
      <c r="G249" t="s">
        <v>316</v>
      </c>
      <c r="H249" t="s">
        <v>317</v>
      </c>
      <c r="I249">
        <f>J249</f>
        <v>2</v>
      </c>
      <c r="J249">
        <v>2</v>
      </c>
      <c r="K249">
        <v>2</v>
      </c>
      <c r="O249">
        <f>ROUND(P249,2)</f>
        <v>30.64</v>
      </c>
      <c r="P249">
        <f>ROUND(ROUND(ROUND(SUMIF(SmtRes!AQ213:'SmtRes'!AQ217,"=1",SmtRes!CU213:'SmtRes'!CU217),2),2)*I249/100,2)</f>
        <v>30.64</v>
      </c>
      <c r="Q249">
        <f>ROUND(CR249*I249,2)</f>
        <v>0</v>
      </c>
      <c r="R249">
        <f>ROUND(CS249*I249,2)</f>
        <v>0</v>
      </c>
      <c r="S249">
        <f>ROUND(CT249*I249,2)</f>
        <v>0</v>
      </c>
      <c r="T249">
        <f t="shared" si="107"/>
        <v>0</v>
      </c>
      <c r="U249">
        <f>ROUND(CV249*I249,7)</f>
        <v>0</v>
      </c>
      <c r="V249">
        <f>ROUND(CW249*I249,7)</f>
        <v>0</v>
      </c>
      <c r="W249">
        <f t="shared" si="108"/>
        <v>0</v>
      </c>
      <c r="X249">
        <f t="shared" si="109"/>
        <v>0</v>
      </c>
      <c r="Y249">
        <f t="shared" si="110"/>
        <v>0</v>
      </c>
      <c r="AA249">
        <v>104121951</v>
      </c>
      <c r="AB249">
        <f t="shared" si="111"/>
        <v>0</v>
      </c>
      <c r="AC249">
        <f>ROUND((ES249),6)</f>
        <v>0</v>
      </c>
      <c r="AD249">
        <f>ROUND((((ET249)-(EU249))+AE249),6)</f>
        <v>0</v>
      </c>
      <c r="AE249">
        <f t="shared" ref="AE249:AF251" si="127">ROUND((EU249),6)</f>
        <v>0</v>
      </c>
      <c r="AF249">
        <f t="shared" si="127"/>
        <v>0</v>
      </c>
      <c r="AG249">
        <f t="shared" si="112"/>
        <v>0</v>
      </c>
      <c r="AH249">
        <f t="shared" ref="AH249:AI251" si="128">(EW249)</f>
        <v>0</v>
      </c>
      <c r="AI249">
        <f t="shared" si="128"/>
        <v>0</v>
      </c>
      <c r="AJ249">
        <f t="shared" si="113"/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97</v>
      </c>
      <c r="AU249">
        <v>51</v>
      </c>
      <c r="AV249">
        <v>1</v>
      </c>
      <c r="AW249">
        <v>1</v>
      </c>
      <c r="AZ249">
        <v>1</v>
      </c>
      <c r="BA249">
        <v>1</v>
      </c>
      <c r="BB249">
        <v>1</v>
      </c>
      <c r="BC249">
        <v>1</v>
      </c>
      <c r="BD249" t="s">
        <v>3</v>
      </c>
      <c r="BE249" t="s">
        <v>3</v>
      </c>
      <c r="BF249" t="s">
        <v>3</v>
      </c>
      <c r="BG249" t="s">
        <v>3</v>
      </c>
      <c r="BH249">
        <v>3</v>
      </c>
      <c r="BI249">
        <v>2</v>
      </c>
      <c r="BJ249" t="s">
        <v>3</v>
      </c>
      <c r="BM249">
        <v>108001</v>
      </c>
      <c r="BN249">
        <v>0</v>
      </c>
      <c r="BO249" t="s">
        <v>3</v>
      </c>
      <c r="BP249">
        <v>0</v>
      </c>
      <c r="BQ249">
        <v>3</v>
      </c>
      <c r="BR249">
        <v>0</v>
      </c>
      <c r="BS249">
        <v>1</v>
      </c>
      <c r="BT249">
        <v>1</v>
      </c>
      <c r="BU249">
        <v>1</v>
      </c>
      <c r="BV249">
        <v>1</v>
      </c>
      <c r="BW249">
        <v>1</v>
      </c>
      <c r="BX249">
        <v>1</v>
      </c>
      <c r="BY249" t="s">
        <v>3</v>
      </c>
      <c r="BZ249">
        <v>97</v>
      </c>
      <c r="CA249">
        <v>51</v>
      </c>
      <c r="CB249" t="s">
        <v>3</v>
      </c>
      <c r="CE249">
        <v>0</v>
      </c>
      <c r="CF249">
        <v>0</v>
      </c>
      <c r="CG249">
        <v>0</v>
      </c>
      <c r="CM249">
        <v>0</v>
      </c>
      <c r="CN249" t="s">
        <v>3</v>
      </c>
      <c r="CO249">
        <v>0</v>
      </c>
      <c r="CP249">
        <f>0</f>
        <v>0</v>
      </c>
      <c r="CQ249">
        <f>0</f>
        <v>0</v>
      </c>
      <c r="CR249">
        <f>0</f>
        <v>0</v>
      </c>
      <c r="CS249">
        <f>0</f>
        <v>0</v>
      </c>
      <c r="CT249">
        <f>0</f>
        <v>0</v>
      </c>
      <c r="CU249">
        <f>0</f>
        <v>0</v>
      </c>
      <c r="CV249">
        <f>0</f>
        <v>0</v>
      </c>
      <c r="CW249">
        <f>0</f>
        <v>0</v>
      </c>
      <c r="CX249">
        <f>0</f>
        <v>0</v>
      </c>
      <c r="CY249">
        <f>0</f>
        <v>0</v>
      </c>
      <c r="CZ249">
        <f>0</f>
        <v>0</v>
      </c>
      <c r="DC249" t="s">
        <v>3</v>
      </c>
      <c r="DD249" t="s">
        <v>3</v>
      </c>
      <c r="DE249" t="s">
        <v>3</v>
      </c>
      <c r="DF249" t="s">
        <v>3</v>
      </c>
      <c r="DG249" t="s">
        <v>3</v>
      </c>
      <c r="DH249" t="s">
        <v>3</v>
      </c>
      <c r="DI249" t="s">
        <v>3</v>
      </c>
      <c r="DJ249" t="s">
        <v>3</v>
      </c>
      <c r="DK249" t="s">
        <v>3</v>
      </c>
      <c r="DL249" t="s">
        <v>3</v>
      </c>
      <c r="DM249" t="s">
        <v>3</v>
      </c>
      <c r="DN249">
        <v>0</v>
      </c>
      <c r="DO249">
        <v>0</v>
      </c>
      <c r="DP249">
        <v>1</v>
      </c>
      <c r="DQ249">
        <v>1</v>
      </c>
      <c r="DU249">
        <v>1013</v>
      </c>
      <c r="DV249" t="s">
        <v>317</v>
      </c>
      <c r="DW249" t="s">
        <v>317</v>
      </c>
      <c r="DX249">
        <v>1</v>
      </c>
      <c r="DZ249" t="s">
        <v>3</v>
      </c>
      <c r="EA249" t="s">
        <v>3</v>
      </c>
      <c r="EB249" t="s">
        <v>3</v>
      </c>
      <c r="EC249" t="s">
        <v>3</v>
      </c>
      <c r="EE249">
        <v>101026987</v>
      </c>
      <c r="EF249">
        <v>3</v>
      </c>
      <c r="EG249" t="s">
        <v>157</v>
      </c>
      <c r="EH249">
        <v>0</v>
      </c>
      <c r="EI249" t="s">
        <v>3</v>
      </c>
      <c r="EJ249">
        <v>2</v>
      </c>
      <c r="EK249">
        <v>108001</v>
      </c>
      <c r="EL249" t="s">
        <v>304</v>
      </c>
      <c r="EM249" t="s">
        <v>305</v>
      </c>
      <c r="EO249" t="s">
        <v>3</v>
      </c>
      <c r="EQ249">
        <v>0</v>
      </c>
      <c r="ER249">
        <v>0</v>
      </c>
      <c r="ES249">
        <v>0</v>
      </c>
      <c r="ET249">
        <v>0</v>
      </c>
      <c r="EU249">
        <v>0</v>
      </c>
      <c r="EV249">
        <v>0</v>
      </c>
      <c r="EW249">
        <v>0</v>
      </c>
      <c r="EX249">
        <v>0</v>
      </c>
      <c r="FQ249">
        <v>0</v>
      </c>
      <c r="FR249">
        <v>0</v>
      </c>
      <c r="FS249">
        <v>0</v>
      </c>
      <c r="FX249">
        <v>97</v>
      </c>
      <c r="FY249">
        <v>51</v>
      </c>
      <c r="GA249" t="s">
        <v>3</v>
      </c>
      <c r="GD249">
        <v>1</v>
      </c>
      <c r="GF249">
        <v>274903907</v>
      </c>
      <c r="GG249">
        <v>2</v>
      </c>
      <c r="GH249">
        <v>1</v>
      </c>
      <c r="GI249">
        <v>-2</v>
      </c>
      <c r="GJ249">
        <v>0</v>
      </c>
      <c r="GK249">
        <v>0</v>
      </c>
      <c r="GL249">
        <f t="shared" si="114"/>
        <v>0</v>
      </c>
      <c r="GM249">
        <f t="shared" si="115"/>
        <v>30.64</v>
      </c>
      <c r="GN249">
        <f t="shared" si="116"/>
        <v>0</v>
      </c>
      <c r="GO249">
        <f t="shared" si="117"/>
        <v>30.64</v>
      </c>
      <c r="GP249">
        <f t="shared" si="118"/>
        <v>0</v>
      </c>
      <c r="GR249">
        <v>0</v>
      </c>
      <c r="GS249">
        <v>3</v>
      </c>
      <c r="GT249">
        <v>0</v>
      </c>
      <c r="GU249" t="s">
        <v>3</v>
      </c>
      <c r="GV249">
        <f t="shared" si="119"/>
        <v>0</v>
      </c>
      <c r="GW249">
        <v>1</v>
      </c>
      <c r="GX249">
        <f t="shared" si="120"/>
        <v>0</v>
      </c>
      <c r="HA249">
        <v>0</v>
      </c>
      <c r="HB249">
        <v>0</v>
      </c>
      <c r="HC249">
        <f>0</f>
        <v>0</v>
      </c>
      <c r="HE249" t="s">
        <v>3</v>
      </c>
      <c r="HF249" t="s">
        <v>3</v>
      </c>
      <c r="HM249" t="s">
        <v>3</v>
      </c>
      <c r="HN249" t="s">
        <v>306</v>
      </c>
      <c r="HO249" t="s">
        <v>307</v>
      </c>
      <c r="HP249" t="s">
        <v>304</v>
      </c>
      <c r="HQ249" t="s">
        <v>304</v>
      </c>
      <c r="HS249">
        <v>0</v>
      </c>
      <c r="IK249">
        <v>0</v>
      </c>
    </row>
    <row r="250" spans="1:245" x14ac:dyDescent="0.2">
      <c r="A250">
        <v>18</v>
      </c>
      <c r="B250">
        <v>1</v>
      </c>
      <c r="C250">
        <v>216</v>
      </c>
      <c r="E250" t="s">
        <v>436</v>
      </c>
      <c r="F250" t="s">
        <v>437</v>
      </c>
      <c r="G250" t="s">
        <v>438</v>
      </c>
      <c r="H250" t="s">
        <v>203</v>
      </c>
      <c r="I250">
        <f>I248*J250</f>
        <v>1</v>
      </c>
      <c r="J250">
        <v>0.5</v>
      </c>
      <c r="K250">
        <v>0.5</v>
      </c>
      <c r="O250">
        <f>ROUND(CP250,2)</f>
        <v>184.72</v>
      </c>
      <c r="P250">
        <f>ROUND(CQ250*I250,2)</f>
        <v>184.72</v>
      </c>
      <c r="Q250">
        <f>ROUND(CR250*I250,2)</f>
        <v>0</v>
      </c>
      <c r="R250">
        <f>ROUND(CS250*I250,2)</f>
        <v>0</v>
      </c>
      <c r="S250">
        <f>ROUND(CT250*I250,2)</f>
        <v>0</v>
      </c>
      <c r="T250">
        <f t="shared" si="107"/>
        <v>0</v>
      </c>
      <c r="U250">
        <f>ROUND(CV250*I250,7)</f>
        <v>0</v>
      </c>
      <c r="V250">
        <f>ROUND(CW250*I250,7)</f>
        <v>0</v>
      </c>
      <c r="W250">
        <f t="shared" si="108"/>
        <v>0</v>
      </c>
      <c r="X250">
        <f t="shared" si="109"/>
        <v>0</v>
      </c>
      <c r="Y250">
        <f t="shared" si="110"/>
        <v>0</v>
      </c>
      <c r="AA250">
        <v>104121951</v>
      </c>
      <c r="AB250">
        <f t="shared" si="111"/>
        <v>159.24</v>
      </c>
      <c r="AC250">
        <f>ROUND((ES250),6)</f>
        <v>159.24</v>
      </c>
      <c r="AD250">
        <f>ROUND((((ET250)-(EU250))+AE250),6)</f>
        <v>0</v>
      </c>
      <c r="AE250">
        <f t="shared" si="127"/>
        <v>0</v>
      </c>
      <c r="AF250">
        <f t="shared" si="127"/>
        <v>0</v>
      </c>
      <c r="AG250">
        <f t="shared" si="112"/>
        <v>0</v>
      </c>
      <c r="AH250">
        <f t="shared" si="128"/>
        <v>0</v>
      </c>
      <c r="AI250">
        <f t="shared" si="128"/>
        <v>0</v>
      </c>
      <c r="AJ250">
        <f t="shared" si="113"/>
        <v>0</v>
      </c>
      <c r="AK250">
        <v>159.24</v>
      </c>
      <c r="AL250">
        <v>159.24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1</v>
      </c>
      <c r="AW250">
        <v>1</v>
      </c>
      <c r="AZ250">
        <v>1</v>
      </c>
      <c r="BA250">
        <v>1</v>
      </c>
      <c r="BB250">
        <v>1</v>
      </c>
      <c r="BC250">
        <v>1.1599999999999999</v>
      </c>
      <c r="BD250" t="s">
        <v>3</v>
      </c>
      <c r="BE250" t="s">
        <v>3</v>
      </c>
      <c r="BF250" t="s">
        <v>3</v>
      </c>
      <c r="BG250" t="s">
        <v>3</v>
      </c>
      <c r="BH250">
        <v>3</v>
      </c>
      <c r="BI250">
        <v>3</v>
      </c>
      <c r="BJ250" t="s">
        <v>439</v>
      </c>
      <c r="BM250">
        <v>600001</v>
      </c>
      <c r="BN250">
        <v>0</v>
      </c>
      <c r="BO250" t="s">
        <v>3</v>
      </c>
      <c r="BP250">
        <v>0</v>
      </c>
      <c r="BQ250">
        <v>5</v>
      </c>
      <c r="BR250">
        <v>0</v>
      </c>
      <c r="BS250">
        <v>1</v>
      </c>
      <c r="BT250">
        <v>1</v>
      </c>
      <c r="BU250">
        <v>1</v>
      </c>
      <c r="BV250">
        <v>1</v>
      </c>
      <c r="BW250">
        <v>1</v>
      </c>
      <c r="BX250">
        <v>1</v>
      </c>
      <c r="BY250" t="s">
        <v>3</v>
      </c>
      <c r="BZ250">
        <v>97</v>
      </c>
      <c r="CA250">
        <v>51</v>
      </c>
      <c r="CB250" t="s">
        <v>3</v>
      </c>
      <c r="CE250">
        <v>0</v>
      </c>
      <c r="CF250">
        <v>0</v>
      </c>
      <c r="CG250">
        <v>0</v>
      </c>
      <c r="CM250">
        <v>0</v>
      </c>
      <c r="CN250" t="s">
        <v>3</v>
      </c>
      <c r="CO250">
        <v>0</v>
      </c>
      <c r="CP250">
        <f>(P250+Q250+S250+R250)</f>
        <v>184.72</v>
      </c>
      <c r="CQ250">
        <f>ROUND(AL250*BC250,2)</f>
        <v>184.72</v>
      </c>
      <c r="CR250">
        <f>ROUND(AM250*BB250,2)</f>
        <v>0</v>
      </c>
      <c r="CS250">
        <f>ROUND(AN250*BS250,2)</f>
        <v>0</v>
      </c>
      <c r="CT250">
        <f>ROUND(AO250*BA250,2)</f>
        <v>0</v>
      </c>
      <c r="CU250">
        <f t="shared" ref="CU250:CX251" si="129">AG250</f>
        <v>0</v>
      </c>
      <c r="CV250">
        <f t="shared" si="129"/>
        <v>0</v>
      </c>
      <c r="CW250">
        <f t="shared" si="129"/>
        <v>0</v>
      </c>
      <c r="CX250">
        <f t="shared" si="129"/>
        <v>0</v>
      </c>
      <c r="CY250">
        <f>0</f>
        <v>0</v>
      </c>
      <c r="CZ250">
        <f>0</f>
        <v>0</v>
      </c>
      <c r="DC250" t="s">
        <v>3</v>
      </c>
      <c r="DD250" t="s">
        <v>3</v>
      </c>
      <c r="DE250" t="s">
        <v>3</v>
      </c>
      <c r="DF250" t="s">
        <v>3</v>
      </c>
      <c r="DG250" t="s">
        <v>3</v>
      </c>
      <c r="DH250" t="s">
        <v>3</v>
      </c>
      <c r="DI250" t="s">
        <v>3</v>
      </c>
      <c r="DJ250" t="s">
        <v>3</v>
      </c>
      <c r="DK250" t="s">
        <v>3</v>
      </c>
      <c r="DL250" t="s">
        <v>3</v>
      </c>
      <c r="DM250" t="s">
        <v>3</v>
      </c>
      <c r="DN250">
        <v>0</v>
      </c>
      <c r="DO250">
        <v>0</v>
      </c>
      <c r="DP250">
        <v>1</v>
      </c>
      <c r="DQ250">
        <v>1</v>
      </c>
      <c r="DU250">
        <v>1013</v>
      </c>
      <c r="DV250" t="s">
        <v>203</v>
      </c>
      <c r="DW250" t="s">
        <v>203</v>
      </c>
      <c r="DX250">
        <v>1</v>
      </c>
      <c r="DZ250" t="s">
        <v>3</v>
      </c>
      <c r="EA250" t="s">
        <v>3</v>
      </c>
      <c r="EB250" t="s">
        <v>3</v>
      </c>
      <c r="EC250" t="s">
        <v>3</v>
      </c>
      <c r="EE250">
        <v>101027045</v>
      </c>
      <c r="EF250">
        <v>5</v>
      </c>
      <c r="EG250" t="s">
        <v>361</v>
      </c>
      <c r="EH250">
        <v>0</v>
      </c>
      <c r="EI250" t="s">
        <v>3</v>
      </c>
      <c r="EJ250">
        <v>3</v>
      </c>
      <c r="EK250">
        <v>600001</v>
      </c>
      <c r="EL250" t="s">
        <v>362</v>
      </c>
      <c r="EM250" t="s">
        <v>363</v>
      </c>
      <c r="EO250" t="s">
        <v>3</v>
      </c>
      <c r="EQ250">
        <v>0</v>
      </c>
      <c r="ER250">
        <v>159.24</v>
      </c>
      <c r="ES250">
        <v>159.24</v>
      </c>
      <c r="ET250">
        <v>0</v>
      </c>
      <c r="EU250">
        <v>0</v>
      </c>
      <c r="EV250">
        <v>0</v>
      </c>
      <c r="EW250">
        <v>0</v>
      </c>
      <c r="EX250">
        <v>0</v>
      </c>
      <c r="FQ250">
        <v>0</v>
      </c>
      <c r="FR250">
        <f>P250</f>
        <v>184.72</v>
      </c>
      <c r="FS250">
        <v>0</v>
      </c>
      <c r="FX250">
        <v>97</v>
      </c>
      <c r="FY250">
        <v>51</v>
      </c>
      <c r="GA250" t="s">
        <v>3</v>
      </c>
      <c r="GD250">
        <v>1</v>
      </c>
      <c r="GF250">
        <v>-1194747055</v>
      </c>
      <c r="GG250">
        <v>2</v>
      </c>
      <c r="GH250">
        <v>1</v>
      </c>
      <c r="GI250">
        <v>2</v>
      </c>
      <c r="GJ250">
        <v>0</v>
      </c>
      <c r="GK250">
        <v>0</v>
      </c>
      <c r="GL250">
        <f t="shared" si="114"/>
        <v>0</v>
      </c>
      <c r="GM250">
        <f t="shared" si="115"/>
        <v>184.72</v>
      </c>
      <c r="GN250">
        <f t="shared" si="116"/>
        <v>0</v>
      </c>
      <c r="GO250">
        <f t="shared" si="117"/>
        <v>0</v>
      </c>
      <c r="GP250">
        <f t="shared" si="118"/>
        <v>0</v>
      </c>
      <c r="GR250">
        <v>0</v>
      </c>
      <c r="GS250">
        <v>3</v>
      </c>
      <c r="GT250">
        <v>0</v>
      </c>
      <c r="GU250" t="s">
        <v>3</v>
      </c>
      <c r="GV250">
        <f t="shared" si="119"/>
        <v>0</v>
      </c>
      <c r="GW250">
        <v>1</v>
      </c>
      <c r="GX250">
        <f t="shared" si="120"/>
        <v>0</v>
      </c>
      <c r="HA250">
        <v>0</v>
      </c>
      <c r="HB250">
        <v>0</v>
      </c>
      <c r="HC250">
        <f>GV250*GW250</f>
        <v>0</v>
      </c>
      <c r="HE250" t="s">
        <v>3</v>
      </c>
      <c r="HF250" t="s">
        <v>3</v>
      </c>
      <c r="HM250" t="s">
        <v>3</v>
      </c>
      <c r="HN250" t="s">
        <v>3</v>
      </c>
      <c r="HO250" t="s">
        <v>3</v>
      </c>
      <c r="HP250" t="s">
        <v>3</v>
      </c>
      <c r="HQ250" t="s">
        <v>3</v>
      </c>
      <c r="HS250">
        <v>0</v>
      </c>
      <c r="IK250">
        <v>0</v>
      </c>
    </row>
    <row r="251" spans="1:245" x14ac:dyDescent="0.2">
      <c r="A251">
        <v>18</v>
      </c>
      <c r="B251">
        <v>1</v>
      </c>
      <c r="C251">
        <v>217</v>
      </c>
      <c r="E251" t="s">
        <v>440</v>
      </c>
      <c r="F251" t="s">
        <v>441</v>
      </c>
      <c r="G251" t="s">
        <v>442</v>
      </c>
      <c r="H251" t="s">
        <v>203</v>
      </c>
      <c r="I251">
        <f>I248*J251</f>
        <v>1</v>
      </c>
      <c r="J251">
        <v>0.5</v>
      </c>
      <c r="K251">
        <v>0.5</v>
      </c>
      <c r="O251">
        <f>ROUND(CP251,2)</f>
        <v>191.74</v>
      </c>
      <c r="P251">
        <f>ROUND(CQ251*I251,2)</f>
        <v>191.74</v>
      </c>
      <c r="Q251">
        <f>ROUND(CR251*I251,2)</f>
        <v>0</v>
      </c>
      <c r="R251">
        <f>ROUND(CS251*I251,2)</f>
        <v>0</v>
      </c>
      <c r="S251">
        <f>ROUND(CT251*I251,2)</f>
        <v>0</v>
      </c>
      <c r="T251">
        <f t="shared" si="107"/>
        <v>0</v>
      </c>
      <c r="U251">
        <f>ROUND(CV251*I251,7)</f>
        <v>0</v>
      </c>
      <c r="V251">
        <f>ROUND(CW251*I251,7)</f>
        <v>0</v>
      </c>
      <c r="W251">
        <f t="shared" si="108"/>
        <v>0</v>
      </c>
      <c r="X251">
        <f t="shared" si="109"/>
        <v>0</v>
      </c>
      <c r="Y251">
        <f t="shared" si="110"/>
        <v>0</v>
      </c>
      <c r="AA251">
        <v>104121951</v>
      </c>
      <c r="AB251">
        <f t="shared" si="111"/>
        <v>165.29</v>
      </c>
      <c r="AC251">
        <f>ROUND((ES251),6)</f>
        <v>165.29</v>
      </c>
      <c r="AD251">
        <f>ROUND((((ET251)-(EU251))+AE251),6)</f>
        <v>0</v>
      </c>
      <c r="AE251">
        <f t="shared" si="127"/>
        <v>0</v>
      </c>
      <c r="AF251">
        <f t="shared" si="127"/>
        <v>0</v>
      </c>
      <c r="AG251">
        <f t="shared" si="112"/>
        <v>0</v>
      </c>
      <c r="AH251">
        <f t="shared" si="128"/>
        <v>0</v>
      </c>
      <c r="AI251">
        <f t="shared" si="128"/>
        <v>0</v>
      </c>
      <c r="AJ251">
        <f t="shared" si="113"/>
        <v>0</v>
      </c>
      <c r="AK251">
        <v>165.29</v>
      </c>
      <c r="AL251">
        <v>165.29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0</v>
      </c>
      <c r="AT251">
        <v>0</v>
      </c>
      <c r="AU251">
        <v>0</v>
      </c>
      <c r="AV251">
        <v>1</v>
      </c>
      <c r="AW251">
        <v>1</v>
      </c>
      <c r="AZ251">
        <v>1</v>
      </c>
      <c r="BA251">
        <v>1</v>
      </c>
      <c r="BB251">
        <v>1</v>
      </c>
      <c r="BC251">
        <v>1.1599999999999999</v>
      </c>
      <c r="BD251" t="s">
        <v>3</v>
      </c>
      <c r="BE251" t="s">
        <v>3</v>
      </c>
      <c r="BF251" t="s">
        <v>3</v>
      </c>
      <c r="BG251" t="s">
        <v>3</v>
      </c>
      <c r="BH251">
        <v>3</v>
      </c>
      <c r="BI251">
        <v>3</v>
      </c>
      <c r="BJ251" t="s">
        <v>443</v>
      </c>
      <c r="BM251">
        <v>600001</v>
      </c>
      <c r="BN251">
        <v>0</v>
      </c>
      <c r="BO251" t="s">
        <v>3</v>
      </c>
      <c r="BP251">
        <v>0</v>
      </c>
      <c r="BQ251">
        <v>5</v>
      </c>
      <c r="BR251">
        <v>0</v>
      </c>
      <c r="BS251">
        <v>1</v>
      </c>
      <c r="BT251">
        <v>1</v>
      </c>
      <c r="BU251">
        <v>1</v>
      </c>
      <c r="BV251">
        <v>1</v>
      </c>
      <c r="BW251">
        <v>1</v>
      </c>
      <c r="BX251">
        <v>1</v>
      </c>
      <c r="BY251" t="s">
        <v>3</v>
      </c>
      <c r="BZ251">
        <v>97</v>
      </c>
      <c r="CA251">
        <v>51</v>
      </c>
      <c r="CB251" t="s">
        <v>3</v>
      </c>
      <c r="CE251">
        <v>0</v>
      </c>
      <c r="CF251">
        <v>0</v>
      </c>
      <c r="CG251">
        <v>0</v>
      </c>
      <c r="CM251">
        <v>0</v>
      </c>
      <c r="CN251" t="s">
        <v>3</v>
      </c>
      <c r="CO251">
        <v>0</v>
      </c>
      <c r="CP251">
        <f>(P251+Q251+S251+R251)</f>
        <v>191.74</v>
      </c>
      <c r="CQ251">
        <f>ROUND(AL251*BC251,2)</f>
        <v>191.74</v>
      </c>
      <c r="CR251">
        <f>ROUND(AM251*BB251,2)</f>
        <v>0</v>
      </c>
      <c r="CS251">
        <f>ROUND(AN251*BS251,2)</f>
        <v>0</v>
      </c>
      <c r="CT251">
        <f>ROUND(AO251*BA251,2)</f>
        <v>0</v>
      </c>
      <c r="CU251">
        <f t="shared" si="129"/>
        <v>0</v>
      </c>
      <c r="CV251">
        <f t="shared" si="129"/>
        <v>0</v>
      </c>
      <c r="CW251">
        <f t="shared" si="129"/>
        <v>0</v>
      </c>
      <c r="CX251">
        <f t="shared" si="129"/>
        <v>0</v>
      </c>
      <c r="CY251">
        <f>0</f>
        <v>0</v>
      </c>
      <c r="CZ251">
        <f>0</f>
        <v>0</v>
      </c>
      <c r="DC251" t="s">
        <v>3</v>
      </c>
      <c r="DD251" t="s">
        <v>3</v>
      </c>
      <c r="DE251" t="s">
        <v>3</v>
      </c>
      <c r="DF251" t="s">
        <v>3</v>
      </c>
      <c r="DG251" t="s">
        <v>3</v>
      </c>
      <c r="DH251" t="s">
        <v>3</v>
      </c>
      <c r="DI251" t="s">
        <v>3</v>
      </c>
      <c r="DJ251" t="s">
        <v>3</v>
      </c>
      <c r="DK251" t="s">
        <v>3</v>
      </c>
      <c r="DL251" t="s">
        <v>3</v>
      </c>
      <c r="DM251" t="s">
        <v>3</v>
      </c>
      <c r="DN251">
        <v>0</v>
      </c>
      <c r="DO251">
        <v>0</v>
      </c>
      <c r="DP251">
        <v>1</v>
      </c>
      <c r="DQ251">
        <v>1</v>
      </c>
      <c r="DU251">
        <v>1013</v>
      </c>
      <c r="DV251" t="s">
        <v>203</v>
      </c>
      <c r="DW251" t="s">
        <v>203</v>
      </c>
      <c r="DX251">
        <v>1</v>
      </c>
      <c r="DZ251" t="s">
        <v>3</v>
      </c>
      <c r="EA251" t="s">
        <v>3</v>
      </c>
      <c r="EB251" t="s">
        <v>3</v>
      </c>
      <c r="EC251" t="s">
        <v>3</v>
      </c>
      <c r="EE251">
        <v>101027045</v>
      </c>
      <c r="EF251">
        <v>5</v>
      </c>
      <c r="EG251" t="s">
        <v>361</v>
      </c>
      <c r="EH251">
        <v>0</v>
      </c>
      <c r="EI251" t="s">
        <v>3</v>
      </c>
      <c r="EJ251">
        <v>3</v>
      </c>
      <c r="EK251">
        <v>600001</v>
      </c>
      <c r="EL251" t="s">
        <v>362</v>
      </c>
      <c r="EM251" t="s">
        <v>363</v>
      </c>
      <c r="EO251" t="s">
        <v>3</v>
      </c>
      <c r="EQ251">
        <v>0</v>
      </c>
      <c r="ER251">
        <v>165.29</v>
      </c>
      <c r="ES251">
        <v>165.29</v>
      </c>
      <c r="ET251">
        <v>0</v>
      </c>
      <c r="EU251">
        <v>0</v>
      </c>
      <c r="EV251">
        <v>0</v>
      </c>
      <c r="EW251">
        <v>0</v>
      </c>
      <c r="EX251">
        <v>0</v>
      </c>
      <c r="FQ251">
        <v>0</v>
      </c>
      <c r="FR251">
        <f>P251</f>
        <v>191.74</v>
      </c>
      <c r="FS251">
        <v>0</v>
      </c>
      <c r="FX251">
        <v>97</v>
      </c>
      <c r="FY251">
        <v>51</v>
      </c>
      <c r="GA251" t="s">
        <v>3</v>
      </c>
      <c r="GD251">
        <v>1</v>
      </c>
      <c r="GF251">
        <v>-508778994</v>
      </c>
      <c r="GG251">
        <v>2</v>
      </c>
      <c r="GH251">
        <v>1</v>
      </c>
      <c r="GI251">
        <v>2</v>
      </c>
      <c r="GJ251">
        <v>0</v>
      </c>
      <c r="GK251">
        <v>0</v>
      </c>
      <c r="GL251">
        <f t="shared" si="114"/>
        <v>0</v>
      </c>
      <c r="GM251">
        <f t="shared" si="115"/>
        <v>191.74</v>
      </c>
      <c r="GN251">
        <f t="shared" si="116"/>
        <v>0</v>
      </c>
      <c r="GO251">
        <f t="shared" si="117"/>
        <v>0</v>
      </c>
      <c r="GP251">
        <f t="shared" si="118"/>
        <v>0</v>
      </c>
      <c r="GR251">
        <v>0</v>
      </c>
      <c r="GS251">
        <v>3</v>
      </c>
      <c r="GT251">
        <v>0</v>
      </c>
      <c r="GU251" t="s">
        <v>3</v>
      </c>
      <c r="GV251">
        <f t="shared" si="119"/>
        <v>0</v>
      </c>
      <c r="GW251">
        <v>1</v>
      </c>
      <c r="GX251">
        <f t="shared" si="120"/>
        <v>0</v>
      </c>
      <c r="HA251">
        <v>0</v>
      </c>
      <c r="HB251">
        <v>0</v>
      </c>
      <c r="HC251">
        <f>GV251*GW251</f>
        <v>0</v>
      </c>
      <c r="HE251" t="s">
        <v>3</v>
      </c>
      <c r="HF251" t="s">
        <v>3</v>
      </c>
      <c r="HM251" t="s">
        <v>3</v>
      </c>
      <c r="HN251" t="s">
        <v>3</v>
      </c>
      <c r="HO251" t="s">
        <v>3</v>
      </c>
      <c r="HP251" t="s">
        <v>3</v>
      </c>
      <c r="HQ251" t="s">
        <v>3</v>
      </c>
      <c r="HS251">
        <v>0</v>
      </c>
      <c r="IK251">
        <v>0</v>
      </c>
    </row>
    <row r="252" spans="1:245" x14ac:dyDescent="0.2">
      <c r="A252">
        <v>17</v>
      </c>
      <c r="B252">
        <v>1</v>
      </c>
      <c r="C252">
        <f>ROW(SmtRes!A221)</f>
        <v>221</v>
      </c>
      <c r="D252">
        <f>ROW(EtalonRes!A213)</f>
        <v>213</v>
      </c>
      <c r="E252" t="s">
        <v>444</v>
      </c>
      <c r="F252" t="s">
        <v>445</v>
      </c>
      <c r="G252" t="s">
        <v>446</v>
      </c>
      <c r="H252" t="s">
        <v>203</v>
      </c>
      <c r="I252">
        <v>1</v>
      </c>
      <c r="J252">
        <v>0</v>
      </c>
      <c r="K252">
        <v>1</v>
      </c>
      <c r="O252">
        <f>ROUND(CP252,2)</f>
        <v>527.91</v>
      </c>
      <c r="P252">
        <f>SUMIF(SmtRes!AQ218:'SmtRes'!AQ221,"=1",SmtRes!DF218:'SmtRes'!DF221)</f>
        <v>5.9</v>
      </c>
      <c r="Q252">
        <f>SUMIF(SmtRes!AQ218:'SmtRes'!AQ221,"=1",SmtRes!DG218:'SmtRes'!DG221)</f>
        <v>0</v>
      </c>
      <c r="R252">
        <f>SUMIF(SmtRes!AQ218:'SmtRes'!AQ221,"=1",SmtRes!DH218:'SmtRes'!DH221)</f>
        <v>0</v>
      </c>
      <c r="S252">
        <f>SUMIF(SmtRes!AQ218:'SmtRes'!AQ221,"=1",SmtRes!DI218:'SmtRes'!DI221)</f>
        <v>522.01</v>
      </c>
      <c r="T252">
        <f t="shared" si="107"/>
        <v>0</v>
      </c>
      <c r="U252">
        <f>SUMIF(SmtRes!AQ218:'SmtRes'!AQ221,"=1",SmtRes!CV218:'SmtRes'!CV221)</f>
        <v>0.70199999999999996</v>
      </c>
      <c r="V252">
        <f>SUMIF(SmtRes!AQ218:'SmtRes'!AQ221,"=1",SmtRes!CW218:'SmtRes'!CW221)</f>
        <v>0</v>
      </c>
      <c r="W252">
        <f t="shared" si="108"/>
        <v>0</v>
      </c>
      <c r="X252">
        <f t="shared" si="109"/>
        <v>469.81</v>
      </c>
      <c r="Y252">
        <f t="shared" si="110"/>
        <v>240.12</v>
      </c>
      <c r="AA252">
        <v>104121951</v>
      </c>
      <c r="AB252">
        <f t="shared" si="111"/>
        <v>527.41750000000002</v>
      </c>
      <c r="AC252">
        <f>ROUND((SUM(SmtRes!BQ218:'SmtRes'!BQ221)),6)</f>
        <v>5.4103000000000003</v>
      </c>
      <c r="AD252">
        <f>ROUND((((0)-(0))+AE252),6)</f>
        <v>0</v>
      </c>
      <c r="AE252">
        <f>ROUND((0),6)</f>
        <v>0</v>
      </c>
      <c r="AF252">
        <f>ROUND((SUM(SmtRes!BT218:'SmtRes'!BT221)),6)</f>
        <v>522.00720000000001</v>
      </c>
      <c r="AG252">
        <f t="shared" si="112"/>
        <v>0</v>
      </c>
      <c r="AH252">
        <f>(SUM(SmtRes!BU218:'SmtRes'!BU221))</f>
        <v>0.70200000000000007</v>
      </c>
      <c r="AI252">
        <f>(0)</f>
        <v>0</v>
      </c>
      <c r="AJ252">
        <f t="shared" si="113"/>
        <v>0</v>
      </c>
      <c r="AK252">
        <v>392.08230000000003</v>
      </c>
      <c r="AL252">
        <v>5.4103000000000012</v>
      </c>
      <c r="AM252">
        <v>0</v>
      </c>
      <c r="AN252">
        <v>0</v>
      </c>
      <c r="AO252">
        <v>386.67200000000003</v>
      </c>
      <c r="AP252">
        <v>0</v>
      </c>
      <c r="AQ252">
        <v>0.52</v>
      </c>
      <c r="AR252">
        <v>0</v>
      </c>
      <c r="AS252">
        <v>0</v>
      </c>
      <c r="AT252">
        <v>90</v>
      </c>
      <c r="AU252">
        <v>46</v>
      </c>
      <c r="AV252">
        <v>1</v>
      </c>
      <c r="AW252">
        <v>1</v>
      </c>
      <c r="AZ252">
        <v>1</v>
      </c>
      <c r="BA252">
        <v>1</v>
      </c>
      <c r="BB252">
        <v>1</v>
      </c>
      <c r="BC252">
        <v>1</v>
      </c>
      <c r="BD252" t="s">
        <v>3</v>
      </c>
      <c r="BE252" t="s">
        <v>3</v>
      </c>
      <c r="BF252" t="s">
        <v>3</v>
      </c>
      <c r="BG252" t="s">
        <v>3</v>
      </c>
      <c r="BH252">
        <v>0</v>
      </c>
      <c r="BI252">
        <v>2</v>
      </c>
      <c r="BJ252" t="s">
        <v>447</v>
      </c>
      <c r="BM252">
        <v>111001</v>
      </c>
      <c r="BN252">
        <v>0</v>
      </c>
      <c r="BO252" t="s">
        <v>3</v>
      </c>
      <c r="BP252">
        <v>0</v>
      </c>
      <c r="BQ252">
        <v>3</v>
      </c>
      <c r="BR252">
        <v>0</v>
      </c>
      <c r="BS252">
        <v>1</v>
      </c>
      <c r="BT252">
        <v>1</v>
      </c>
      <c r="BU252">
        <v>1</v>
      </c>
      <c r="BV252">
        <v>1</v>
      </c>
      <c r="BW252">
        <v>1</v>
      </c>
      <c r="BX252">
        <v>1</v>
      </c>
      <c r="BY252" t="s">
        <v>3</v>
      </c>
      <c r="BZ252">
        <v>90</v>
      </c>
      <c r="CA252">
        <v>46</v>
      </c>
      <c r="CB252" t="s">
        <v>3</v>
      </c>
      <c r="CE252">
        <v>0</v>
      </c>
      <c r="CF252">
        <v>0</v>
      </c>
      <c r="CG252">
        <v>0</v>
      </c>
      <c r="CM252">
        <v>0</v>
      </c>
      <c r="CN252" t="s">
        <v>813</v>
      </c>
      <c r="CO252">
        <v>0</v>
      </c>
      <c r="CP252">
        <f>(P252+Q252+S252+R252)</f>
        <v>527.91</v>
      </c>
      <c r="CQ252">
        <f>SUMIF(SmtRes!AQ218:'SmtRes'!AQ221,"=1",SmtRes!AA218:'SmtRes'!AA221)</f>
        <v>168.49</v>
      </c>
      <c r="CR252">
        <f>SUMIF(SmtRes!AQ218:'SmtRes'!AQ221,"=1",SmtRes!AB218:'SmtRes'!AB221)</f>
        <v>0</v>
      </c>
      <c r="CS252">
        <f>SUMIF(SmtRes!AQ218:'SmtRes'!AQ221,"=1",SmtRes!AC218:'SmtRes'!AC221)</f>
        <v>0</v>
      </c>
      <c r="CT252">
        <f>SUMIF(SmtRes!AQ218:'SmtRes'!AQ221,"=1",SmtRes!AD218:'SmtRes'!AD221)</f>
        <v>743.6</v>
      </c>
      <c r="CU252">
        <f>AG252</f>
        <v>0</v>
      </c>
      <c r="CV252">
        <f>SUMIF(SmtRes!AQ218:'SmtRes'!AQ221,"=1",SmtRes!BU218:'SmtRes'!BU221)</f>
        <v>0.70200000000000007</v>
      </c>
      <c r="CW252">
        <f>SUMIF(SmtRes!AQ218:'SmtRes'!AQ221,"=1",SmtRes!BV218:'SmtRes'!BV221)</f>
        <v>0</v>
      </c>
      <c r="CX252">
        <f>AJ252</f>
        <v>0</v>
      </c>
      <c r="CY252">
        <f>(((S252+R252)*AT252)/100)</f>
        <v>469.80900000000003</v>
      </c>
      <c r="CZ252">
        <f>(((S252+R252)*AU252)/100)</f>
        <v>240.12459999999999</v>
      </c>
      <c r="DB252">
        <v>47</v>
      </c>
      <c r="DC252" t="s">
        <v>3</v>
      </c>
      <c r="DD252" t="s">
        <v>3</v>
      </c>
      <c r="DE252" t="s">
        <v>312</v>
      </c>
      <c r="DF252" t="s">
        <v>312</v>
      </c>
      <c r="DG252" t="s">
        <v>312</v>
      </c>
      <c r="DH252" t="s">
        <v>3</v>
      </c>
      <c r="DI252" t="s">
        <v>312</v>
      </c>
      <c r="DJ252" t="s">
        <v>312</v>
      </c>
      <c r="DK252" t="s">
        <v>3</v>
      </c>
      <c r="DL252" t="s">
        <v>3</v>
      </c>
      <c r="DM252" t="s">
        <v>3</v>
      </c>
      <c r="DN252">
        <v>0</v>
      </c>
      <c r="DO252">
        <v>0</v>
      </c>
      <c r="DP252">
        <v>1</v>
      </c>
      <c r="DQ252">
        <v>1</v>
      </c>
      <c r="DU252">
        <v>1013</v>
      </c>
      <c r="DV252" t="s">
        <v>203</v>
      </c>
      <c r="DW252" t="s">
        <v>203</v>
      </c>
      <c r="DX252">
        <v>1</v>
      </c>
      <c r="DZ252" t="s">
        <v>3</v>
      </c>
      <c r="EA252" t="s">
        <v>3</v>
      </c>
      <c r="EB252" t="s">
        <v>3</v>
      </c>
      <c r="EC252" t="s">
        <v>3</v>
      </c>
      <c r="EE252">
        <v>101026993</v>
      </c>
      <c r="EF252">
        <v>3</v>
      </c>
      <c r="EG252" t="s">
        <v>157</v>
      </c>
      <c r="EH252">
        <v>0</v>
      </c>
      <c r="EI252" t="s">
        <v>3</v>
      </c>
      <c r="EJ252">
        <v>2</v>
      </c>
      <c r="EK252">
        <v>111001</v>
      </c>
      <c r="EL252" t="s">
        <v>448</v>
      </c>
      <c r="EM252" t="s">
        <v>449</v>
      </c>
      <c r="EO252" t="s">
        <v>313</v>
      </c>
      <c r="EQ252">
        <v>0</v>
      </c>
      <c r="ER252">
        <v>0</v>
      </c>
      <c r="ES252">
        <v>0</v>
      </c>
      <c r="ET252">
        <v>0</v>
      </c>
      <c r="EU252">
        <v>0</v>
      </c>
      <c r="EV252">
        <v>0</v>
      </c>
      <c r="EW252">
        <v>0.52</v>
      </c>
      <c r="EX252">
        <v>0</v>
      </c>
      <c r="EY252">
        <v>0</v>
      </c>
      <c r="FQ252">
        <v>0</v>
      </c>
      <c r="FR252">
        <v>0</v>
      </c>
      <c r="FS252">
        <v>0</v>
      </c>
      <c r="FX252">
        <v>90</v>
      </c>
      <c r="FY252">
        <v>46</v>
      </c>
      <c r="GA252" t="s">
        <v>3</v>
      </c>
      <c r="GD252">
        <v>1</v>
      </c>
      <c r="GF252">
        <v>191166837</v>
      </c>
      <c r="GG252">
        <v>2</v>
      </c>
      <c r="GH252">
        <v>1</v>
      </c>
      <c r="GI252">
        <v>-2</v>
      </c>
      <c r="GJ252">
        <v>0</v>
      </c>
      <c r="GK252">
        <v>0</v>
      </c>
      <c r="GL252">
        <f t="shared" si="114"/>
        <v>0</v>
      </c>
      <c r="GM252">
        <f t="shared" si="115"/>
        <v>1237.8399999999999</v>
      </c>
      <c r="GN252">
        <f t="shared" si="116"/>
        <v>0</v>
      </c>
      <c r="GO252">
        <f t="shared" si="117"/>
        <v>1237.8399999999999</v>
      </c>
      <c r="GP252">
        <f t="shared" si="118"/>
        <v>0</v>
      </c>
      <c r="GR252">
        <v>0</v>
      </c>
      <c r="GS252">
        <v>3</v>
      </c>
      <c r="GT252">
        <v>0</v>
      </c>
      <c r="GU252" t="s">
        <v>3</v>
      </c>
      <c r="GV252">
        <f t="shared" si="119"/>
        <v>0</v>
      </c>
      <c r="GW252">
        <v>1</v>
      </c>
      <c r="GX252">
        <f t="shared" si="120"/>
        <v>0</v>
      </c>
      <c r="HA252">
        <v>0</v>
      </c>
      <c r="HB252">
        <v>0</v>
      </c>
      <c r="HC252">
        <f>GV252*GW252</f>
        <v>0</v>
      </c>
      <c r="HE252" t="s">
        <v>3</v>
      </c>
      <c r="HF252" t="s">
        <v>3</v>
      </c>
      <c r="HM252" t="s">
        <v>3</v>
      </c>
      <c r="HN252" t="s">
        <v>450</v>
      </c>
      <c r="HO252" t="s">
        <v>451</v>
      </c>
      <c r="HP252" t="s">
        <v>448</v>
      </c>
      <c r="HQ252" t="s">
        <v>448</v>
      </c>
      <c r="HS252">
        <v>0</v>
      </c>
      <c r="IK252">
        <v>0</v>
      </c>
    </row>
    <row r="253" spans="1:245" x14ac:dyDescent="0.2">
      <c r="A253">
        <v>18</v>
      </c>
      <c r="B253">
        <v>1</v>
      </c>
      <c r="C253">
        <v>221</v>
      </c>
      <c r="E253" t="s">
        <v>452</v>
      </c>
      <c r="F253" t="s">
        <v>315</v>
      </c>
      <c r="G253" t="s">
        <v>316</v>
      </c>
      <c r="H253" t="s">
        <v>317</v>
      </c>
      <c r="I253">
        <f>J253</f>
        <v>2</v>
      </c>
      <c r="J253">
        <v>2</v>
      </c>
      <c r="K253">
        <v>2</v>
      </c>
      <c r="O253">
        <f>ROUND(P253,2)</f>
        <v>7.73</v>
      </c>
      <c r="P253">
        <f>ROUND(ROUND(ROUND(SUMIF(SmtRes!AQ218:'SmtRes'!AQ221,"=1",SmtRes!CU218:'SmtRes'!CU221),2),2)*I253/100,2)</f>
        <v>7.73</v>
      </c>
      <c r="Q253">
        <f>ROUND(CR253*I253,2)</f>
        <v>0</v>
      </c>
      <c r="R253">
        <f>ROUND(CS253*I253,2)</f>
        <v>0</v>
      </c>
      <c r="S253">
        <f>ROUND(CT253*I253,2)</f>
        <v>0</v>
      </c>
      <c r="T253">
        <f t="shared" si="107"/>
        <v>0</v>
      </c>
      <c r="U253">
        <f>ROUND(CV253*I253,7)</f>
        <v>0</v>
      </c>
      <c r="V253">
        <f>ROUND(CW253*I253,7)</f>
        <v>0</v>
      </c>
      <c r="W253">
        <f t="shared" si="108"/>
        <v>0</v>
      </c>
      <c r="X253">
        <f t="shared" si="109"/>
        <v>0</v>
      </c>
      <c r="Y253">
        <f t="shared" si="110"/>
        <v>0</v>
      </c>
      <c r="AA253">
        <v>104121951</v>
      </c>
      <c r="AB253">
        <f t="shared" si="111"/>
        <v>0</v>
      </c>
      <c r="AC253">
        <f>ROUND((ES253),6)</f>
        <v>0</v>
      </c>
      <c r="AD253">
        <f>ROUND((((ET253)-(EU253))+AE253),6)</f>
        <v>0</v>
      </c>
      <c r="AE253">
        <f>ROUND((EU253),6)</f>
        <v>0</v>
      </c>
      <c r="AF253">
        <f>ROUND((EV253),6)</f>
        <v>0</v>
      </c>
      <c r="AG253">
        <f t="shared" si="112"/>
        <v>0</v>
      </c>
      <c r="AH253">
        <f>(EW253)</f>
        <v>0</v>
      </c>
      <c r="AI253">
        <f>(EX253)</f>
        <v>0</v>
      </c>
      <c r="AJ253">
        <f t="shared" si="113"/>
        <v>0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90</v>
      </c>
      <c r="AU253">
        <v>46</v>
      </c>
      <c r="AV253">
        <v>1</v>
      </c>
      <c r="AW253">
        <v>1</v>
      </c>
      <c r="AZ253">
        <v>1</v>
      </c>
      <c r="BA253">
        <v>1</v>
      </c>
      <c r="BB253">
        <v>1</v>
      </c>
      <c r="BC253">
        <v>1</v>
      </c>
      <c r="BD253" t="s">
        <v>3</v>
      </c>
      <c r="BE253" t="s">
        <v>3</v>
      </c>
      <c r="BF253" t="s">
        <v>3</v>
      </c>
      <c r="BG253" t="s">
        <v>3</v>
      </c>
      <c r="BH253">
        <v>3</v>
      </c>
      <c r="BI253">
        <v>2</v>
      </c>
      <c r="BJ253" t="s">
        <v>3</v>
      </c>
      <c r="BM253">
        <v>111001</v>
      </c>
      <c r="BN253">
        <v>0</v>
      </c>
      <c r="BO253" t="s">
        <v>3</v>
      </c>
      <c r="BP253">
        <v>0</v>
      </c>
      <c r="BQ253">
        <v>3</v>
      </c>
      <c r="BR253">
        <v>0</v>
      </c>
      <c r="BS253">
        <v>1</v>
      </c>
      <c r="BT253">
        <v>1</v>
      </c>
      <c r="BU253">
        <v>1</v>
      </c>
      <c r="BV253">
        <v>1</v>
      </c>
      <c r="BW253">
        <v>1</v>
      </c>
      <c r="BX253">
        <v>1</v>
      </c>
      <c r="BY253" t="s">
        <v>3</v>
      </c>
      <c r="BZ253">
        <v>90</v>
      </c>
      <c r="CA253">
        <v>46</v>
      </c>
      <c r="CB253" t="s">
        <v>3</v>
      </c>
      <c r="CE253">
        <v>0</v>
      </c>
      <c r="CF253">
        <v>0</v>
      </c>
      <c r="CG253">
        <v>0</v>
      </c>
      <c r="CM253">
        <v>0</v>
      </c>
      <c r="CN253" t="s">
        <v>3</v>
      </c>
      <c r="CO253">
        <v>0</v>
      </c>
      <c r="CP253">
        <f>0</f>
        <v>0</v>
      </c>
      <c r="CQ253">
        <f>0</f>
        <v>0</v>
      </c>
      <c r="CR253">
        <f>0</f>
        <v>0</v>
      </c>
      <c r="CS253">
        <f>0</f>
        <v>0</v>
      </c>
      <c r="CT253">
        <f>0</f>
        <v>0</v>
      </c>
      <c r="CU253">
        <f>0</f>
        <v>0</v>
      </c>
      <c r="CV253">
        <f>0</f>
        <v>0</v>
      </c>
      <c r="CW253">
        <f>0</f>
        <v>0</v>
      </c>
      <c r="CX253">
        <f>0</f>
        <v>0</v>
      </c>
      <c r="CY253">
        <f>0</f>
        <v>0</v>
      </c>
      <c r="CZ253">
        <f>0</f>
        <v>0</v>
      </c>
      <c r="DC253" t="s">
        <v>3</v>
      </c>
      <c r="DD253" t="s">
        <v>3</v>
      </c>
      <c r="DE253" t="s">
        <v>3</v>
      </c>
      <c r="DF253" t="s">
        <v>3</v>
      </c>
      <c r="DG253" t="s">
        <v>3</v>
      </c>
      <c r="DH253" t="s">
        <v>3</v>
      </c>
      <c r="DI253" t="s">
        <v>3</v>
      </c>
      <c r="DJ253" t="s">
        <v>3</v>
      </c>
      <c r="DK253" t="s">
        <v>3</v>
      </c>
      <c r="DL253" t="s">
        <v>3</v>
      </c>
      <c r="DM253" t="s">
        <v>3</v>
      </c>
      <c r="DN253">
        <v>0</v>
      </c>
      <c r="DO253">
        <v>0</v>
      </c>
      <c r="DP253">
        <v>1</v>
      </c>
      <c r="DQ253">
        <v>1</v>
      </c>
      <c r="DU253">
        <v>1013</v>
      </c>
      <c r="DV253" t="s">
        <v>317</v>
      </c>
      <c r="DW253" t="s">
        <v>317</v>
      </c>
      <c r="DX253">
        <v>1</v>
      </c>
      <c r="DZ253" t="s">
        <v>3</v>
      </c>
      <c r="EA253" t="s">
        <v>3</v>
      </c>
      <c r="EB253" t="s">
        <v>3</v>
      </c>
      <c r="EC253" t="s">
        <v>3</v>
      </c>
      <c r="EE253">
        <v>101026993</v>
      </c>
      <c r="EF253">
        <v>3</v>
      </c>
      <c r="EG253" t="s">
        <v>157</v>
      </c>
      <c r="EH253">
        <v>0</v>
      </c>
      <c r="EI253" t="s">
        <v>3</v>
      </c>
      <c r="EJ253">
        <v>2</v>
      </c>
      <c r="EK253">
        <v>111001</v>
      </c>
      <c r="EL253" t="s">
        <v>448</v>
      </c>
      <c r="EM253" t="s">
        <v>449</v>
      </c>
      <c r="EO253" t="s">
        <v>3</v>
      </c>
      <c r="EQ253">
        <v>0</v>
      </c>
      <c r="ER253">
        <v>0</v>
      </c>
      <c r="ES253">
        <v>0</v>
      </c>
      <c r="ET253">
        <v>0</v>
      </c>
      <c r="EU253">
        <v>0</v>
      </c>
      <c r="EV253">
        <v>0</v>
      </c>
      <c r="EW253">
        <v>0</v>
      </c>
      <c r="EX253">
        <v>0</v>
      </c>
      <c r="FQ253">
        <v>0</v>
      </c>
      <c r="FR253">
        <v>0</v>
      </c>
      <c r="FS253">
        <v>0</v>
      </c>
      <c r="FX253">
        <v>90</v>
      </c>
      <c r="FY253">
        <v>46</v>
      </c>
      <c r="GA253" t="s">
        <v>3</v>
      </c>
      <c r="GD253">
        <v>1</v>
      </c>
      <c r="GF253">
        <v>274903907</v>
      </c>
      <c r="GG253">
        <v>2</v>
      </c>
      <c r="GH253">
        <v>1</v>
      </c>
      <c r="GI253">
        <v>-2</v>
      </c>
      <c r="GJ253">
        <v>0</v>
      </c>
      <c r="GK253">
        <v>0</v>
      </c>
      <c r="GL253">
        <f t="shared" si="114"/>
        <v>0</v>
      </c>
      <c r="GM253">
        <f t="shared" si="115"/>
        <v>7.73</v>
      </c>
      <c r="GN253">
        <f t="shared" si="116"/>
        <v>0</v>
      </c>
      <c r="GO253">
        <f t="shared" si="117"/>
        <v>7.73</v>
      </c>
      <c r="GP253">
        <f t="shared" si="118"/>
        <v>0</v>
      </c>
      <c r="GR253">
        <v>0</v>
      </c>
      <c r="GS253">
        <v>3</v>
      </c>
      <c r="GT253">
        <v>0</v>
      </c>
      <c r="GU253" t="s">
        <v>3</v>
      </c>
      <c r="GV253">
        <f t="shared" si="119"/>
        <v>0</v>
      </c>
      <c r="GW253">
        <v>1</v>
      </c>
      <c r="GX253">
        <f t="shared" si="120"/>
        <v>0</v>
      </c>
      <c r="HA253">
        <v>0</v>
      </c>
      <c r="HB253">
        <v>0</v>
      </c>
      <c r="HC253">
        <f>0</f>
        <v>0</v>
      </c>
      <c r="HE253" t="s">
        <v>3</v>
      </c>
      <c r="HF253" t="s">
        <v>3</v>
      </c>
      <c r="HM253" t="s">
        <v>3</v>
      </c>
      <c r="HN253" t="s">
        <v>450</v>
      </c>
      <c r="HO253" t="s">
        <v>451</v>
      </c>
      <c r="HP253" t="s">
        <v>448</v>
      </c>
      <c r="HQ253" t="s">
        <v>448</v>
      </c>
      <c r="HS253">
        <v>0</v>
      </c>
      <c r="IK253">
        <v>0</v>
      </c>
    </row>
    <row r="254" spans="1:245" x14ac:dyDescent="0.2">
      <c r="A254">
        <v>18</v>
      </c>
      <c r="B254">
        <v>1</v>
      </c>
      <c r="C254">
        <v>220</v>
      </c>
      <c r="E254" t="s">
        <v>453</v>
      </c>
      <c r="F254" t="s">
        <v>454</v>
      </c>
      <c r="G254" t="s">
        <v>455</v>
      </c>
      <c r="H254" t="s">
        <v>281</v>
      </c>
      <c r="I254">
        <f>I252*J254</f>
        <v>0.01</v>
      </c>
      <c r="J254">
        <v>0.01</v>
      </c>
      <c r="K254">
        <v>0.01</v>
      </c>
      <c r="O254">
        <f>ROUND(CP254,2)</f>
        <v>59.74</v>
      </c>
      <c r="P254">
        <f>ROUND(CQ254*I254,2)</f>
        <v>59.74</v>
      </c>
      <c r="Q254">
        <f>ROUND(CR254*I254,2)</f>
        <v>0</v>
      </c>
      <c r="R254">
        <f>ROUND(CS254*I254,2)</f>
        <v>0</v>
      </c>
      <c r="S254">
        <f>ROUND(CT254*I254,2)</f>
        <v>0</v>
      </c>
      <c r="T254">
        <f t="shared" si="107"/>
        <v>0</v>
      </c>
      <c r="U254">
        <f>ROUND(CV254*I254,7)</f>
        <v>0</v>
      </c>
      <c r="V254">
        <f>ROUND(CW254*I254,7)</f>
        <v>0</v>
      </c>
      <c r="W254">
        <f t="shared" si="108"/>
        <v>0</v>
      </c>
      <c r="X254">
        <f t="shared" si="109"/>
        <v>0</v>
      </c>
      <c r="Y254">
        <f t="shared" si="110"/>
        <v>0</v>
      </c>
      <c r="AA254">
        <v>104121951</v>
      </c>
      <c r="AB254">
        <f t="shared" si="111"/>
        <v>4328.8999999999996</v>
      </c>
      <c r="AC254">
        <f>ROUND((ES254),6)</f>
        <v>4328.8999999999996</v>
      </c>
      <c r="AD254">
        <f>ROUND((((ET254)-(EU254))+AE254),6)</f>
        <v>0</v>
      </c>
      <c r="AE254">
        <f>ROUND((EU254),6)</f>
        <v>0</v>
      </c>
      <c r="AF254">
        <f>ROUND((EV254),6)</f>
        <v>0</v>
      </c>
      <c r="AG254">
        <f t="shared" si="112"/>
        <v>0</v>
      </c>
      <c r="AH254">
        <f>(EW254)</f>
        <v>0</v>
      </c>
      <c r="AI254">
        <f>(EX254)</f>
        <v>0</v>
      </c>
      <c r="AJ254">
        <f t="shared" si="113"/>
        <v>0</v>
      </c>
      <c r="AK254">
        <v>4328.8999999999996</v>
      </c>
      <c r="AL254">
        <v>4328.8999999999996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90</v>
      </c>
      <c r="AU254">
        <v>46</v>
      </c>
      <c r="AV254">
        <v>1</v>
      </c>
      <c r="AW254">
        <v>1</v>
      </c>
      <c r="AZ254">
        <v>1</v>
      </c>
      <c r="BA254">
        <v>1</v>
      </c>
      <c r="BB254">
        <v>1</v>
      </c>
      <c r="BC254">
        <v>1.38</v>
      </c>
      <c r="BD254" t="s">
        <v>3</v>
      </c>
      <c r="BE254" t="s">
        <v>3</v>
      </c>
      <c r="BF254" t="s">
        <v>3</v>
      </c>
      <c r="BG254" t="s">
        <v>3</v>
      </c>
      <c r="BH254">
        <v>3</v>
      </c>
      <c r="BI254">
        <v>2</v>
      </c>
      <c r="BJ254" t="s">
        <v>456</v>
      </c>
      <c r="BM254">
        <v>111001</v>
      </c>
      <c r="BN254">
        <v>0</v>
      </c>
      <c r="BO254" t="s">
        <v>454</v>
      </c>
      <c r="BP254">
        <v>1</v>
      </c>
      <c r="BQ254">
        <v>3</v>
      </c>
      <c r="BR254">
        <v>0</v>
      </c>
      <c r="BS254">
        <v>1</v>
      </c>
      <c r="BT254">
        <v>1</v>
      </c>
      <c r="BU254">
        <v>1</v>
      </c>
      <c r="BV254">
        <v>1</v>
      </c>
      <c r="BW254">
        <v>1</v>
      </c>
      <c r="BX254">
        <v>1</v>
      </c>
      <c r="BY254" t="s">
        <v>3</v>
      </c>
      <c r="BZ254">
        <v>90</v>
      </c>
      <c r="CA254">
        <v>46</v>
      </c>
      <c r="CB254" t="s">
        <v>3</v>
      </c>
      <c r="CE254">
        <v>0</v>
      </c>
      <c r="CF254">
        <v>0</v>
      </c>
      <c r="CG254">
        <v>0</v>
      </c>
      <c r="CM254">
        <v>0</v>
      </c>
      <c r="CN254" t="s">
        <v>3</v>
      </c>
      <c r="CO254">
        <v>0</v>
      </c>
      <c r="CP254">
        <f>(P254+Q254+S254+R254)</f>
        <v>59.74</v>
      </c>
      <c r="CQ254">
        <f>ROUND(AL254*BC254,2)</f>
        <v>5973.88</v>
      </c>
      <c r="CR254">
        <f>ROUND(AM254*BB254,2)</f>
        <v>0</v>
      </c>
      <c r="CS254">
        <f>ROUND(AN254*BS254,2)</f>
        <v>0</v>
      </c>
      <c r="CT254">
        <f>ROUND(AO254*BA254,2)</f>
        <v>0</v>
      </c>
      <c r="CU254">
        <f>AG254</f>
        <v>0</v>
      </c>
      <c r="CV254">
        <f>AH254</f>
        <v>0</v>
      </c>
      <c r="CW254">
        <f>AI254</f>
        <v>0</v>
      </c>
      <c r="CX254">
        <f>AJ254</f>
        <v>0</v>
      </c>
      <c r="CY254">
        <f>(((S254+R254)*AT254)/100)</f>
        <v>0</v>
      </c>
      <c r="CZ254">
        <f>(((S254+R254)*AU254)/100)</f>
        <v>0</v>
      </c>
      <c r="DC254" t="s">
        <v>3</v>
      </c>
      <c r="DD254" t="s">
        <v>3</v>
      </c>
      <c r="DE254" t="s">
        <v>3</v>
      </c>
      <c r="DF254" t="s">
        <v>3</v>
      </c>
      <c r="DG254" t="s">
        <v>3</v>
      </c>
      <c r="DH254" t="s">
        <v>3</v>
      </c>
      <c r="DI254" t="s">
        <v>3</v>
      </c>
      <c r="DJ254" t="s">
        <v>3</v>
      </c>
      <c r="DK254" t="s">
        <v>3</v>
      </c>
      <c r="DL254" t="s">
        <v>3</v>
      </c>
      <c r="DM254" t="s">
        <v>3</v>
      </c>
      <c r="DN254">
        <v>0</v>
      </c>
      <c r="DO254">
        <v>0</v>
      </c>
      <c r="DP254">
        <v>1</v>
      </c>
      <c r="DQ254">
        <v>1</v>
      </c>
      <c r="DU254">
        <v>1013</v>
      </c>
      <c r="DV254" t="s">
        <v>281</v>
      </c>
      <c r="DW254" t="s">
        <v>281</v>
      </c>
      <c r="DX254">
        <v>1</v>
      </c>
      <c r="DZ254" t="s">
        <v>3</v>
      </c>
      <c r="EA254" t="s">
        <v>3</v>
      </c>
      <c r="EB254" t="s">
        <v>3</v>
      </c>
      <c r="EC254" t="s">
        <v>3</v>
      </c>
      <c r="EE254">
        <v>101026993</v>
      </c>
      <c r="EF254">
        <v>3</v>
      </c>
      <c r="EG254" t="s">
        <v>157</v>
      </c>
      <c r="EH254">
        <v>0</v>
      </c>
      <c r="EI254" t="s">
        <v>3</v>
      </c>
      <c r="EJ254">
        <v>2</v>
      </c>
      <c r="EK254">
        <v>111001</v>
      </c>
      <c r="EL254" t="s">
        <v>448</v>
      </c>
      <c r="EM254" t="s">
        <v>449</v>
      </c>
      <c r="EO254" t="s">
        <v>3</v>
      </c>
      <c r="EQ254">
        <v>0</v>
      </c>
      <c r="ER254">
        <v>4328.8999999999996</v>
      </c>
      <c r="ES254">
        <v>4328.8999999999996</v>
      </c>
      <c r="ET254">
        <v>0</v>
      </c>
      <c r="EU254">
        <v>0</v>
      </c>
      <c r="EV254">
        <v>0</v>
      </c>
      <c r="EW254">
        <v>0</v>
      </c>
      <c r="EX254">
        <v>0</v>
      </c>
      <c r="FQ254">
        <v>0</v>
      </c>
      <c r="FR254">
        <v>0</v>
      </c>
      <c r="FS254">
        <v>0</v>
      </c>
      <c r="FX254">
        <v>90</v>
      </c>
      <c r="FY254">
        <v>46</v>
      </c>
      <c r="GA254" t="s">
        <v>3</v>
      </c>
      <c r="GD254">
        <v>1</v>
      </c>
      <c r="GF254">
        <v>1045119994</v>
      </c>
      <c r="GG254">
        <v>2</v>
      </c>
      <c r="GH254">
        <v>1</v>
      </c>
      <c r="GI254">
        <v>2</v>
      </c>
      <c r="GJ254">
        <v>0</v>
      </c>
      <c r="GK254">
        <v>0</v>
      </c>
      <c r="GL254">
        <f t="shared" si="114"/>
        <v>0</v>
      </c>
      <c r="GM254">
        <f t="shared" si="115"/>
        <v>59.74</v>
      </c>
      <c r="GN254">
        <f t="shared" si="116"/>
        <v>0</v>
      </c>
      <c r="GO254">
        <f t="shared" si="117"/>
        <v>59.74</v>
      </c>
      <c r="GP254">
        <f t="shared" si="118"/>
        <v>0</v>
      </c>
      <c r="GR254">
        <v>0</v>
      </c>
      <c r="GS254">
        <v>3</v>
      </c>
      <c r="GT254">
        <v>0</v>
      </c>
      <c r="GU254" t="s">
        <v>3</v>
      </c>
      <c r="GV254">
        <f t="shared" si="119"/>
        <v>0</v>
      </c>
      <c r="GW254">
        <v>1</v>
      </c>
      <c r="GX254">
        <f t="shared" si="120"/>
        <v>0</v>
      </c>
      <c r="HA254">
        <v>0</v>
      </c>
      <c r="HB254">
        <v>0</v>
      </c>
      <c r="HC254">
        <f>GV254*GW254</f>
        <v>0</v>
      </c>
      <c r="HE254" t="s">
        <v>3</v>
      </c>
      <c r="HF254" t="s">
        <v>3</v>
      </c>
      <c r="HM254" t="s">
        <v>3</v>
      </c>
      <c r="HN254" t="s">
        <v>450</v>
      </c>
      <c r="HO254" t="s">
        <v>451</v>
      </c>
      <c r="HP254" t="s">
        <v>448</v>
      </c>
      <c r="HQ254" t="s">
        <v>448</v>
      </c>
      <c r="HS254">
        <v>0</v>
      </c>
      <c r="IK254">
        <v>0</v>
      </c>
    </row>
    <row r="255" spans="1:245" x14ac:dyDescent="0.2">
      <c r="A255">
        <v>17</v>
      </c>
      <c r="B255">
        <v>1</v>
      </c>
      <c r="C255">
        <f>ROW(SmtRes!A225)</f>
        <v>225</v>
      </c>
      <c r="D255">
        <f>ROW(EtalonRes!A217)</f>
        <v>217</v>
      </c>
      <c r="E255" t="s">
        <v>457</v>
      </c>
      <c r="F255" t="s">
        <v>458</v>
      </c>
      <c r="G255" t="s">
        <v>459</v>
      </c>
      <c r="H255" t="s">
        <v>194</v>
      </c>
      <c r="I255">
        <v>0.25</v>
      </c>
      <c r="J255">
        <v>0</v>
      </c>
      <c r="K255">
        <v>0.25</v>
      </c>
      <c r="O255">
        <f>ROUND(CP255,2)</f>
        <v>1352.56</v>
      </c>
      <c r="P255">
        <f>SUMIF(SmtRes!AQ222:'SmtRes'!AQ225,"=1",SmtRes!DF222:'SmtRes'!DF225)</f>
        <v>0.89</v>
      </c>
      <c r="Q255">
        <f>SUMIF(SmtRes!AQ222:'SmtRes'!AQ225,"=1",SmtRes!DG222:'SmtRes'!DG225)</f>
        <v>15.67</v>
      </c>
      <c r="R255">
        <f>SUMIF(SmtRes!AQ222:'SmtRes'!AQ225,"=1",SmtRes!DH222:'SmtRes'!DH225)</f>
        <v>429.43</v>
      </c>
      <c r="S255">
        <f>SUMIF(SmtRes!AQ222:'SmtRes'!AQ225,"=1",SmtRes!DI222:'SmtRes'!DI225)</f>
        <v>906.57</v>
      </c>
      <c r="T255">
        <f t="shared" si="107"/>
        <v>0</v>
      </c>
      <c r="U255">
        <f>SUMIF(SmtRes!AQ222:'SmtRes'!AQ225,"=1",SmtRes!CV222:'SmtRes'!CV225)</f>
        <v>1.0925</v>
      </c>
      <c r="V255">
        <f>SUMIF(SmtRes!AQ222:'SmtRes'!AQ225,"=1",SmtRes!CW222:'SmtRes'!CW225)</f>
        <v>0.51749999999999996</v>
      </c>
      <c r="W255">
        <f t="shared" si="108"/>
        <v>0</v>
      </c>
      <c r="X255">
        <f t="shared" si="109"/>
        <v>1229.1199999999999</v>
      </c>
      <c r="Y255">
        <f t="shared" si="110"/>
        <v>587.84</v>
      </c>
      <c r="AA255">
        <v>104121951</v>
      </c>
      <c r="AB255">
        <f t="shared" si="111"/>
        <v>3682.6178500000001</v>
      </c>
      <c r="AC255">
        <f>ROUND((SUM(SmtRes!BQ222:'SmtRes'!BQ225)),6)</f>
        <v>2.3211499999999998</v>
      </c>
      <c r="AD255">
        <f>ROUND((((SUM(SmtRes!BR222:'SmtRes'!BR225))-(SUM(SmtRes!BS222:'SmtRes'!BS225)))+AE255),6)</f>
        <v>54.027000000000001</v>
      </c>
      <c r="AE255">
        <f>ROUND((SUM(SmtRes!BS222:'SmtRes'!BS225)),6)</f>
        <v>1717.7067</v>
      </c>
      <c r="AF255">
        <f>ROUND((SUM(SmtRes!BT222:'SmtRes'!BT225)),6)</f>
        <v>3626.2696999999998</v>
      </c>
      <c r="AG255">
        <f t="shared" si="112"/>
        <v>0</v>
      </c>
      <c r="AH255">
        <f>(SUM(SmtRes!BU222:'SmtRes'!BU225))</f>
        <v>4.3699999999999992</v>
      </c>
      <c r="AI255">
        <f>(SUM(SmtRes!BV222:'SmtRes'!BV225))</f>
        <v>2.0699999999999998</v>
      </c>
      <c r="AJ255">
        <f t="shared" si="113"/>
        <v>0</v>
      </c>
      <c r="AK255">
        <v>4696.237149999999</v>
      </c>
      <c r="AL255">
        <v>2.3211500000000003</v>
      </c>
      <c r="AM255">
        <v>46.980000000000004</v>
      </c>
      <c r="AN255">
        <v>1493.6579999999999</v>
      </c>
      <c r="AO255">
        <v>3153.2779999999998</v>
      </c>
      <c r="AP255">
        <v>0</v>
      </c>
      <c r="AQ255">
        <v>3.8</v>
      </c>
      <c r="AR255">
        <v>1.8</v>
      </c>
      <c r="AS255">
        <v>0</v>
      </c>
      <c r="AT255">
        <v>92</v>
      </c>
      <c r="AU255">
        <v>44</v>
      </c>
      <c r="AV255">
        <v>1</v>
      </c>
      <c r="AW255">
        <v>1</v>
      </c>
      <c r="AZ255">
        <v>1</v>
      </c>
      <c r="BA255">
        <v>1</v>
      </c>
      <c r="BB255">
        <v>1</v>
      </c>
      <c r="BC255">
        <v>1</v>
      </c>
      <c r="BD255" t="s">
        <v>3</v>
      </c>
      <c r="BE255" t="s">
        <v>3</v>
      </c>
      <c r="BF255" t="s">
        <v>3</v>
      </c>
      <c r="BG255" t="s">
        <v>3</v>
      </c>
      <c r="BH255">
        <v>0</v>
      </c>
      <c r="BI255">
        <v>1</v>
      </c>
      <c r="BJ255" t="s">
        <v>460</v>
      </c>
      <c r="BM255">
        <v>69001</v>
      </c>
      <c r="BN255">
        <v>0</v>
      </c>
      <c r="BO255" t="s">
        <v>3</v>
      </c>
      <c r="BP255">
        <v>0</v>
      </c>
      <c r="BQ255">
        <v>6</v>
      </c>
      <c r="BR255">
        <v>0</v>
      </c>
      <c r="BS255">
        <v>1</v>
      </c>
      <c r="BT255">
        <v>1</v>
      </c>
      <c r="BU255">
        <v>1</v>
      </c>
      <c r="BV255">
        <v>1</v>
      </c>
      <c r="BW255">
        <v>1</v>
      </c>
      <c r="BX255">
        <v>1</v>
      </c>
      <c r="BY255" t="s">
        <v>3</v>
      </c>
      <c r="BZ255">
        <v>92</v>
      </c>
      <c r="CA255">
        <v>44</v>
      </c>
      <c r="CB255" t="s">
        <v>3</v>
      </c>
      <c r="CE255">
        <v>0</v>
      </c>
      <c r="CF255">
        <v>0</v>
      </c>
      <c r="CG255">
        <v>0</v>
      </c>
      <c r="CM255">
        <v>0</v>
      </c>
      <c r="CN255" t="s">
        <v>808</v>
      </c>
      <c r="CO255">
        <v>0</v>
      </c>
      <c r="CP255">
        <f>(P255+Q255+S255+R255)</f>
        <v>1352.56</v>
      </c>
      <c r="CQ255">
        <f>SUMIF(SmtRes!AQ222:'SmtRes'!AQ225,"=1",SmtRes!AA222:'SmtRes'!AA225)</f>
        <v>54.64</v>
      </c>
      <c r="CR255">
        <f>SUMIF(SmtRes!AQ222:'SmtRes'!AQ225,"=1",SmtRes!AB222:'SmtRes'!AB225)</f>
        <v>30.28</v>
      </c>
      <c r="CS255">
        <f>SUMIF(SmtRes!AQ222:'SmtRes'!AQ225,"=1",SmtRes!AC222:'SmtRes'!AC225)</f>
        <v>829.81</v>
      </c>
      <c r="CT255">
        <f>SUMIF(SmtRes!AQ222:'SmtRes'!AQ225,"=1",SmtRes!AD222:'SmtRes'!AD225)</f>
        <v>829.81</v>
      </c>
      <c r="CU255">
        <f>AG255</f>
        <v>0</v>
      </c>
      <c r="CV255">
        <f>SUMIF(SmtRes!AQ222:'SmtRes'!AQ225,"=1",SmtRes!BU222:'SmtRes'!BU225)</f>
        <v>4.3699999999999992</v>
      </c>
      <c r="CW255">
        <f>SUMIF(SmtRes!AQ222:'SmtRes'!AQ225,"=1",SmtRes!BV222:'SmtRes'!BV225)</f>
        <v>2.0699999999999998</v>
      </c>
      <c r="CX255">
        <f>AJ255</f>
        <v>0</v>
      </c>
      <c r="CY255">
        <f>(((S255+R255)*AT255)/100)</f>
        <v>1229.1199999999999</v>
      </c>
      <c r="CZ255">
        <f>(((S255+R255)*AU255)/100)</f>
        <v>587.84</v>
      </c>
      <c r="DB255">
        <v>48</v>
      </c>
      <c r="DC255" t="s">
        <v>3</v>
      </c>
      <c r="DD255" t="s">
        <v>3</v>
      </c>
      <c r="DE255" t="s">
        <v>37</v>
      </c>
      <c r="DF255" t="s">
        <v>37</v>
      </c>
      <c r="DG255" t="s">
        <v>37</v>
      </c>
      <c r="DH255" t="s">
        <v>3</v>
      </c>
      <c r="DI255" t="s">
        <v>37</v>
      </c>
      <c r="DJ255" t="s">
        <v>37</v>
      </c>
      <c r="DK255" t="s">
        <v>3</v>
      </c>
      <c r="DL255" t="s">
        <v>3</v>
      </c>
      <c r="DM255" t="s">
        <v>3</v>
      </c>
      <c r="DN255">
        <v>0</v>
      </c>
      <c r="DO255">
        <v>0</v>
      </c>
      <c r="DP255">
        <v>1</v>
      </c>
      <c r="DQ255">
        <v>1</v>
      </c>
      <c r="DU255">
        <v>1003</v>
      </c>
      <c r="DV255" t="s">
        <v>194</v>
      </c>
      <c r="DW255" t="s">
        <v>194</v>
      </c>
      <c r="DX255">
        <v>1</v>
      </c>
      <c r="DZ255" t="s">
        <v>3</v>
      </c>
      <c r="EA255" t="s">
        <v>3</v>
      </c>
      <c r="EB255" t="s">
        <v>3</v>
      </c>
      <c r="EC255" t="s">
        <v>3</v>
      </c>
      <c r="EE255">
        <v>101027236</v>
      </c>
      <c r="EF255">
        <v>6</v>
      </c>
      <c r="EG255" t="s">
        <v>38</v>
      </c>
      <c r="EH255">
        <v>103</v>
      </c>
      <c r="EI255" t="s">
        <v>461</v>
      </c>
      <c r="EJ255">
        <v>1</v>
      </c>
      <c r="EK255">
        <v>69001</v>
      </c>
      <c r="EL255" t="s">
        <v>461</v>
      </c>
      <c r="EM255" t="s">
        <v>462</v>
      </c>
      <c r="EO255" t="s">
        <v>41</v>
      </c>
      <c r="EQ255">
        <v>0</v>
      </c>
      <c r="ER255">
        <v>0</v>
      </c>
      <c r="ES255">
        <v>0</v>
      </c>
      <c r="ET255">
        <v>0</v>
      </c>
      <c r="EU255">
        <v>0</v>
      </c>
      <c r="EV255">
        <v>0</v>
      </c>
      <c r="EW255">
        <v>3.8</v>
      </c>
      <c r="EX255">
        <v>0</v>
      </c>
      <c r="EY255">
        <v>0</v>
      </c>
      <c r="FQ255">
        <v>0</v>
      </c>
      <c r="FR255">
        <v>0</v>
      </c>
      <c r="FS255">
        <v>0</v>
      </c>
      <c r="FX255">
        <v>92</v>
      </c>
      <c r="FY255">
        <v>44</v>
      </c>
      <c r="GA255" t="s">
        <v>3</v>
      </c>
      <c r="GD255">
        <v>1</v>
      </c>
      <c r="GF255">
        <v>-415622153</v>
      </c>
      <c r="GG255">
        <v>2</v>
      </c>
      <c r="GH255">
        <v>1</v>
      </c>
      <c r="GI255">
        <v>-2</v>
      </c>
      <c r="GJ255">
        <v>0</v>
      </c>
      <c r="GK255">
        <v>0</v>
      </c>
      <c r="GL255">
        <f t="shared" si="114"/>
        <v>0</v>
      </c>
      <c r="GM255">
        <f t="shared" si="115"/>
        <v>3169.52</v>
      </c>
      <c r="GN255">
        <f t="shared" si="116"/>
        <v>3169.52</v>
      </c>
      <c r="GO255">
        <f t="shared" si="117"/>
        <v>0</v>
      </c>
      <c r="GP255">
        <f t="shared" si="118"/>
        <v>0</v>
      </c>
      <c r="GR255">
        <v>0</v>
      </c>
      <c r="GS255">
        <v>3</v>
      </c>
      <c r="GT255">
        <v>0</v>
      </c>
      <c r="GU255" t="s">
        <v>3</v>
      </c>
      <c r="GV255">
        <f t="shared" si="119"/>
        <v>0</v>
      </c>
      <c r="GW255">
        <v>1</v>
      </c>
      <c r="GX255">
        <f t="shared" si="120"/>
        <v>0</v>
      </c>
      <c r="HA255">
        <v>0</v>
      </c>
      <c r="HB255">
        <v>0</v>
      </c>
      <c r="HC255">
        <f>GV255*GW255</f>
        <v>0</v>
      </c>
      <c r="HE255" t="s">
        <v>3</v>
      </c>
      <c r="HF255" t="s">
        <v>3</v>
      </c>
      <c r="HM255" t="s">
        <v>3</v>
      </c>
      <c r="HN255" t="s">
        <v>463</v>
      </c>
      <c r="HO255" t="s">
        <v>464</v>
      </c>
      <c r="HP255" t="s">
        <v>461</v>
      </c>
      <c r="HQ255" t="s">
        <v>461</v>
      </c>
      <c r="HS255">
        <v>0</v>
      </c>
      <c r="IK255">
        <v>0</v>
      </c>
    </row>
    <row r="256" spans="1:245" x14ac:dyDescent="0.2">
      <c r="A256">
        <v>18</v>
      </c>
      <c r="B256">
        <v>1</v>
      </c>
      <c r="C256">
        <v>225</v>
      </c>
      <c r="E256" t="s">
        <v>465</v>
      </c>
      <c r="F256" t="s">
        <v>466</v>
      </c>
      <c r="G256" t="s">
        <v>467</v>
      </c>
      <c r="H256" t="s">
        <v>203</v>
      </c>
      <c r="I256">
        <f>I255*J256</f>
        <v>1.4999999999999999E-2</v>
      </c>
      <c r="J256">
        <v>0.06</v>
      </c>
      <c r="K256">
        <v>0.06</v>
      </c>
      <c r="O256">
        <f>ROUND(CP256,2)</f>
        <v>0</v>
      </c>
      <c r="P256">
        <f>ROUND(CQ256*I256,2)</f>
        <v>0</v>
      </c>
      <c r="Q256">
        <f>ROUND(CR256*I256,2)</f>
        <v>0</v>
      </c>
      <c r="R256">
        <f>ROUND(CS256*I256,2)</f>
        <v>0</v>
      </c>
      <c r="S256">
        <f>ROUND(CT256*I256,2)</f>
        <v>0</v>
      </c>
      <c r="T256">
        <f t="shared" si="107"/>
        <v>0</v>
      </c>
      <c r="U256">
        <f>ROUND(CV256*I256,7)</f>
        <v>0</v>
      </c>
      <c r="V256">
        <f>ROUND(CW256*I256,7)</f>
        <v>0</v>
      </c>
      <c r="W256">
        <f t="shared" si="108"/>
        <v>0</v>
      </c>
      <c r="X256">
        <f t="shared" si="109"/>
        <v>0</v>
      </c>
      <c r="Y256">
        <f t="shared" si="110"/>
        <v>0</v>
      </c>
      <c r="AA256">
        <v>104121951</v>
      </c>
      <c r="AB256">
        <f t="shared" si="111"/>
        <v>0</v>
      </c>
      <c r="AC256">
        <f>ROUND((ES256),6)</f>
        <v>0</v>
      </c>
      <c r="AD256">
        <f>ROUND((((ET256)-(EU256))+AE256),6)</f>
        <v>0</v>
      </c>
      <c r="AE256">
        <f>ROUND((EU256),6)</f>
        <v>0</v>
      </c>
      <c r="AF256">
        <f>ROUND((EV256),6)</f>
        <v>0</v>
      </c>
      <c r="AG256">
        <f t="shared" si="112"/>
        <v>0</v>
      </c>
      <c r="AH256">
        <f>(EW256)</f>
        <v>0</v>
      </c>
      <c r="AI256">
        <f>(EX256)</f>
        <v>0</v>
      </c>
      <c r="AJ256">
        <f t="shared" si="113"/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92</v>
      </c>
      <c r="AU256">
        <v>44</v>
      </c>
      <c r="AV256">
        <v>1</v>
      </c>
      <c r="AW256">
        <v>1</v>
      </c>
      <c r="AZ256">
        <v>1</v>
      </c>
      <c r="BA256">
        <v>1</v>
      </c>
      <c r="BB256">
        <v>1</v>
      </c>
      <c r="BC256">
        <v>1</v>
      </c>
      <c r="BD256" t="s">
        <v>3</v>
      </c>
      <c r="BE256" t="s">
        <v>3</v>
      </c>
      <c r="BF256" t="s">
        <v>3</v>
      </c>
      <c r="BG256" t="s">
        <v>3</v>
      </c>
      <c r="BH256">
        <v>3</v>
      </c>
      <c r="BI256">
        <v>1</v>
      </c>
      <c r="BJ256" t="s">
        <v>3</v>
      </c>
      <c r="BM256">
        <v>69001</v>
      </c>
      <c r="BN256">
        <v>0</v>
      </c>
      <c r="BO256" t="s">
        <v>3</v>
      </c>
      <c r="BP256">
        <v>0</v>
      </c>
      <c r="BQ256">
        <v>6</v>
      </c>
      <c r="BR256">
        <v>0</v>
      </c>
      <c r="BS256">
        <v>1</v>
      </c>
      <c r="BT256">
        <v>1</v>
      </c>
      <c r="BU256">
        <v>1</v>
      </c>
      <c r="BV256">
        <v>1</v>
      </c>
      <c r="BW256">
        <v>1</v>
      </c>
      <c r="BX256">
        <v>1</v>
      </c>
      <c r="BY256" t="s">
        <v>3</v>
      </c>
      <c r="BZ256">
        <v>92</v>
      </c>
      <c r="CA256">
        <v>44</v>
      </c>
      <c r="CB256" t="s">
        <v>3</v>
      </c>
      <c r="CE256">
        <v>0</v>
      </c>
      <c r="CF256">
        <v>0</v>
      </c>
      <c r="CG256">
        <v>0</v>
      </c>
      <c r="CM256">
        <v>0</v>
      </c>
      <c r="CN256" t="s">
        <v>3</v>
      </c>
      <c r="CO256">
        <v>0</v>
      </c>
      <c r="CP256">
        <f>(P256+Q256+S256+R256)</f>
        <v>0</v>
      </c>
      <c r="CQ256">
        <f>ROUND(AL256*BC256,2)</f>
        <v>0</v>
      </c>
      <c r="CR256">
        <f>ROUND(AM256*BB256,2)</f>
        <v>0</v>
      </c>
      <c r="CS256">
        <f>ROUND(AN256*BS256,2)</f>
        <v>0</v>
      </c>
      <c r="CT256">
        <f>ROUND(AO256*BA256,2)</f>
        <v>0</v>
      </c>
      <c r="CU256">
        <f>AG256</f>
        <v>0</v>
      </c>
      <c r="CV256">
        <f>AH256</f>
        <v>0</v>
      </c>
      <c r="CW256">
        <f>AI256</f>
        <v>0</v>
      </c>
      <c r="CX256">
        <f>AJ256</f>
        <v>0</v>
      </c>
      <c r="CY256">
        <f>(((S256+R256)*AT256)/100)</f>
        <v>0</v>
      </c>
      <c r="CZ256">
        <f>(((S256+R256)*AU256)/100)</f>
        <v>0</v>
      </c>
      <c r="DC256" t="s">
        <v>3</v>
      </c>
      <c r="DD256" t="s">
        <v>3</v>
      </c>
      <c r="DE256" t="s">
        <v>3</v>
      </c>
      <c r="DF256" t="s">
        <v>3</v>
      </c>
      <c r="DG256" t="s">
        <v>3</v>
      </c>
      <c r="DH256" t="s">
        <v>3</v>
      </c>
      <c r="DI256" t="s">
        <v>3</v>
      </c>
      <c r="DJ256" t="s">
        <v>3</v>
      </c>
      <c r="DK256" t="s">
        <v>3</v>
      </c>
      <c r="DL256" t="s">
        <v>3</v>
      </c>
      <c r="DM256" t="s">
        <v>3</v>
      </c>
      <c r="DN256">
        <v>0</v>
      </c>
      <c r="DO256">
        <v>0</v>
      </c>
      <c r="DP256">
        <v>1</v>
      </c>
      <c r="DQ256">
        <v>1</v>
      </c>
      <c r="DU256">
        <v>1013</v>
      </c>
      <c r="DV256" t="s">
        <v>203</v>
      </c>
      <c r="DW256" t="s">
        <v>203</v>
      </c>
      <c r="DX256">
        <v>1</v>
      </c>
      <c r="DZ256" t="s">
        <v>3</v>
      </c>
      <c r="EA256" t="s">
        <v>3</v>
      </c>
      <c r="EB256" t="s">
        <v>3</v>
      </c>
      <c r="EC256" t="s">
        <v>3</v>
      </c>
      <c r="EE256">
        <v>101027236</v>
      </c>
      <c r="EF256">
        <v>6</v>
      </c>
      <c r="EG256" t="s">
        <v>38</v>
      </c>
      <c r="EH256">
        <v>103</v>
      </c>
      <c r="EI256" t="s">
        <v>461</v>
      </c>
      <c r="EJ256">
        <v>1</v>
      </c>
      <c r="EK256">
        <v>69001</v>
      </c>
      <c r="EL256" t="s">
        <v>461</v>
      </c>
      <c r="EM256" t="s">
        <v>462</v>
      </c>
      <c r="EO256" t="s">
        <v>3</v>
      </c>
      <c r="EQ256">
        <v>0</v>
      </c>
      <c r="ER256">
        <v>0</v>
      </c>
      <c r="ES256">
        <v>0</v>
      </c>
      <c r="ET256">
        <v>0</v>
      </c>
      <c r="EU256">
        <v>0</v>
      </c>
      <c r="EV256">
        <v>0</v>
      </c>
      <c r="EW256">
        <v>0</v>
      </c>
      <c r="EX256">
        <v>0</v>
      </c>
      <c r="FQ256">
        <v>0</v>
      </c>
      <c r="FR256">
        <v>0</v>
      </c>
      <c r="FS256">
        <v>0</v>
      </c>
      <c r="FX256">
        <v>92</v>
      </c>
      <c r="FY256">
        <v>44</v>
      </c>
      <c r="GA256" t="s">
        <v>3</v>
      </c>
      <c r="GD256">
        <v>1</v>
      </c>
      <c r="GF256">
        <v>-529615532</v>
      </c>
      <c r="GG256">
        <v>2</v>
      </c>
      <c r="GH256">
        <v>1</v>
      </c>
      <c r="GI256">
        <v>-2</v>
      </c>
      <c r="GJ256">
        <v>0</v>
      </c>
      <c r="GK256">
        <v>0</v>
      </c>
      <c r="GL256">
        <f t="shared" si="114"/>
        <v>0</v>
      </c>
      <c r="GM256">
        <f t="shared" si="115"/>
        <v>0</v>
      </c>
      <c r="GN256">
        <f t="shared" si="116"/>
        <v>0</v>
      </c>
      <c r="GO256">
        <f t="shared" si="117"/>
        <v>0</v>
      </c>
      <c r="GP256">
        <f t="shared" si="118"/>
        <v>0</v>
      </c>
      <c r="GR256">
        <v>0</v>
      </c>
      <c r="GS256">
        <v>3</v>
      </c>
      <c r="GT256">
        <v>0</v>
      </c>
      <c r="GU256" t="s">
        <v>3</v>
      </c>
      <c r="GV256">
        <f t="shared" si="119"/>
        <v>0</v>
      </c>
      <c r="GW256">
        <v>1</v>
      </c>
      <c r="GX256">
        <f t="shared" si="120"/>
        <v>0</v>
      </c>
      <c r="HA256">
        <v>0</v>
      </c>
      <c r="HB256">
        <v>0</v>
      </c>
      <c r="HC256">
        <f>GV256*GW256</f>
        <v>0</v>
      </c>
      <c r="HE256" t="s">
        <v>3</v>
      </c>
      <c r="HF256" t="s">
        <v>3</v>
      </c>
      <c r="HM256" t="s">
        <v>3</v>
      </c>
      <c r="HN256" t="s">
        <v>463</v>
      </c>
      <c r="HO256" t="s">
        <v>464</v>
      </c>
      <c r="HP256" t="s">
        <v>461</v>
      </c>
      <c r="HQ256" t="s">
        <v>461</v>
      </c>
      <c r="HS256">
        <v>0</v>
      </c>
      <c r="IK256">
        <v>0</v>
      </c>
    </row>
    <row r="258" spans="1:206" x14ac:dyDescent="0.2">
      <c r="A258" s="2">
        <v>51</v>
      </c>
      <c r="B258" s="2">
        <f>B205</f>
        <v>1</v>
      </c>
      <c r="C258" s="2">
        <f>A205</f>
        <v>5</v>
      </c>
      <c r="D258" s="2">
        <f>ROW(A205)</f>
        <v>205</v>
      </c>
      <c r="E258" s="2"/>
      <c r="F258" s="2" t="str">
        <f>IF(F205&lt;&gt;"",F205,"")</f>
        <v>Новый подраздел</v>
      </c>
      <c r="G258" s="2" t="str">
        <f>IF(G205&lt;&gt;"",G205,"")</f>
        <v>Монтажные работы</v>
      </c>
      <c r="H258" s="2">
        <v>0</v>
      </c>
      <c r="I258" s="2"/>
      <c r="J258" s="2"/>
      <c r="K258" s="2"/>
      <c r="L258" s="2"/>
      <c r="M258" s="2"/>
      <c r="N258" s="2"/>
      <c r="O258" s="2">
        <f t="shared" ref="O258:T258" si="130">ROUND(AB258,2)</f>
        <v>44797.29</v>
      </c>
      <c r="P258" s="2">
        <f t="shared" si="130"/>
        <v>22706.48</v>
      </c>
      <c r="Q258" s="2">
        <f t="shared" si="130"/>
        <v>58.57</v>
      </c>
      <c r="R258" s="2">
        <f t="shared" si="130"/>
        <v>464.88</v>
      </c>
      <c r="S258" s="2">
        <f t="shared" si="130"/>
        <v>21567.360000000001</v>
      </c>
      <c r="T258" s="2">
        <f t="shared" si="130"/>
        <v>0</v>
      </c>
      <c r="U258" s="2">
        <f>AH258</f>
        <v>29.881924999999995</v>
      </c>
      <c r="V258" s="2">
        <f>AI258</f>
        <v>0.56096999999999997</v>
      </c>
      <c r="W258" s="2">
        <f>ROUND(AJ258,2)</f>
        <v>0</v>
      </c>
      <c r="X258" s="2">
        <f>ROUND(AK258,2)</f>
        <v>21004.05</v>
      </c>
      <c r="Y258" s="2">
        <f>ROUND(AL258,2)</f>
        <v>10928.32</v>
      </c>
      <c r="Z258" s="2"/>
      <c r="AA258" s="2"/>
      <c r="AB258" s="2">
        <f>ROUND(SUMIF(AA209:AA256,"=104121951",O209:O256),2)</f>
        <v>44797.29</v>
      </c>
      <c r="AC258" s="2">
        <f>ROUND(SUMIF(AA209:AA256,"=104121951",P209:P256),2)</f>
        <v>22706.48</v>
      </c>
      <c r="AD258" s="2">
        <f>ROUND(SUMIF(AA209:AA256,"=104121951",Q209:Q256),2)</f>
        <v>58.57</v>
      </c>
      <c r="AE258" s="2">
        <f>ROUND(SUMIF(AA209:AA256,"=104121951",R209:R256),2)</f>
        <v>464.88</v>
      </c>
      <c r="AF258" s="2">
        <f>ROUND(SUMIF(AA209:AA256,"=104121951",S209:S256),2)</f>
        <v>21567.360000000001</v>
      </c>
      <c r="AG258" s="2">
        <f>ROUND(SUMIF(AA209:AA256,"=104121951",T209:T256),2)</f>
        <v>0</v>
      </c>
      <c r="AH258" s="2">
        <f>SUMIF(AA209:AA256,"=104121951",U209:U256)</f>
        <v>29.881924999999995</v>
      </c>
      <c r="AI258" s="2">
        <f>SUMIF(AA209:AA256,"=104121951",V209:V256)</f>
        <v>0.56096999999999997</v>
      </c>
      <c r="AJ258" s="2">
        <f>ROUND(SUMIF(AA209:AA256,"=104121951",W209:W256),2)</f>
        <v>0</v>
      </c>
      <c r="AK258" s="2">
        <f>ROUND(SUMIF(AA209:AA256,"=104121951",X209:X256),2)</f>
        <v>21004.05</v>
      </c>
      <c r="AL258" s="2">
        <f>ROUND(SUMIF(AA209:AA256,"=104121951",Y209:Y256),2)</f>
        <v>10928.32</v>
      </c>
      <c r="AM258" s="2"/>
      <c r="AN258" s="2"/>
      <c r="AO258" s="2">
        <f t="shared" ref="AO258:BD258" si="131">ROUND(BX258,2)</f>
        <v>0</v>
      </c>
      <c r="AP258" s="2">
        <f t="shared" si="131"/>
        <v>2474.6999999999998</v>
      </c>
      <c r="AQ258" s="2">
        <f t="shared" si="131"/>
        <v>0</v>
      </c>
      <c r="AR258" s="2">
        <f t="shared" si="131"/>
        <v>76729.66</v>
      </c>
      <c r="AS258" s="2">
        <f t="shared" si="131"/>
        <v>3169.52</v>
      </c>
      <c r="AT258" s="2">
        <f t="shared" si="131"/>
        <v>71085.440000000002</v>
      </c>
      <c r="AU258" s="2">
        <f t="shared" si="131"/>
        <v>0</v>
      </c>
      <c r="AV258" s="2">
        <f t="shared" si="131"/>
        <v>22706.48</v>
      </c>
      <c r="AW258" s="2">
        <f t="shared" si="131"/>
        <v>20231.78</v>
      </c>
      <c r="AX258" s="2">
        <f t="shared" si="131"/>
        <v>0</v>
      </c>
      <c r="AY258" s="2">
        <f t="shared" si="131"/>
        <v>20231.78</v>
      </c>
      <c r="AZ258" s="2">
        <f t="shared" si="131"/>
        <v>2474.6999999999998</v>
      </c>
      <c r="BA258" s="2">
        <f t="shared" si="131"/>
        <v>0</v>
      </c>
      <c r="BB258" s="2">
        <f t="shared" si="131"/>
        <v>0</v>
      </c>
      <c r="BC258" s="2">
        <f t="shared" si="131"/>
        <v>0</v>
      </c>
      <c r="BD258" s="2">
        <f t="shared" si="131"/>
        <v>0</v>
      </c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>
        <f>ROUND(SUMIF(AA209:AA256,"=104121951",FQ209:FQ256),2)</f>
        <v>0</v>
      </c>
      <c r="BY258" s="2">
        <f>ROUND(SUMIF(AA209:AA256,"=104121951",FR209:FR256),2)</f>
        <v>2474.6999999999998</v>
      </c>
      <c r="BZ258" s="2">
        <f>ROUND(SUMIF(AA209:AA256,"=104121951",GL209:GL256),2)</f>
        <v>0</v>
      </c>
      <c r="CA258" s="2">
        <f>ROUND(SUMIF(AA209:AA256,"=104121951",GM209:GM256),2)</f>
        <v>76729.66</v>
      </c>
      <c r="CB258" s="2">
        <f>ROUND(SUMIF(AA209:AA256,"=104121951",GN209:GN256),2)</f>
        <v>3169.52</v>
      </c>
      <c r="CC258" s="2">
        <f>ROUND(SUMIF(AA209:AA256,"=104121951",GO209:GO256),2)</f>
        <v>71085.440000000002</v>
      </c>
      <c r="CD258" s="2">
        <f>ROUND(SUMIF(AA209:AA256,"=104121951",GP209:GP256),2)</f>
        <v>0</v>
      </c>
      <c r="CE258" s="2">
        <f>AC258-BX258</f>
        <v>22706.48</v>
      </c>
      <c r="CF258" s="2">
        <f>AC258-BY258</f>
        <v>20231.78</v>
      </c>
      <c r="CG258" s="2">
        <f>BX258-BZ258</f>
        <v>0</v>
      </c>
      <c r="CH258" s="2">
        <f>AC258-BX258-BY258+BZ258</f>
        <v>20231.78</v>
      </c>
      <c r="CI258" s="2">
        <f>BY258-BZ258</f>
        <v>2474.6999999999998</v>
      </c>
      <c r="CJ258" s="2">
        <f>ROUND(SUMIF(AA209:AA256,"=104121951",GX209:GX256),2)</f>
        <v>0</v>
      </c>
      <c r="CK258" s="2">
        <f>ROUND(SUMIF(AA209:AA256,"=104121951",GY209:GY256),2)</f>
        <v>0</v>
      </c>
      <c r="CL258" s="2">
        <f>ROUND(SUMIF(AA209:AA256,"=104121951",GZ209:GZ256),2)</f>
        <v>0</v>
      </c>
      <c r="CM258" s="2">
        <f>ROUND(SUMIF(AA209:AA256,"=104121951",HD209:HD256),2)</f>
        <v>0</v>
      </c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3"/>
      <c r="DH258" s="3"/>
      <c r="DI258" s="3"/>
      <c r="DJ258" s="3"/>
      <c r="DK258" s="3"/>
      <c r="DL258" s="3"/>
      <c r="DM258" s="3"/>
      <c r="DN258" s="3"/>
      <c r="DO258" s="3"/>
      <c r="DP258" s="3"/>
      <c r="DQ258" s="3"/>
      <c r="DR258" s="3"/>
      <c r="DS258" s="3"/>
      <c r="DT258" s="3"/>
      <c r="DU258" s="3"/>
      <c r="DV258" s="3"/>
      <c r="DW258" s="3"/>
      <c r="DX258" s="3"/>
      <c r="DY258" s="3"/>
      <c r="DZ258" s="3"/>
      <c r="EA258" s="3"/>
      <c r="EB258" s="3"/>
      <c r="EC258" s="3"/>
      <c r="ED258" s="3"/>
      <c r="EE258" s="3"/>
      <c r="EF258" s="3"/>
      <c r="EG258" s="3"/>
      <c r="EH258" s="3"/>
      <c r="EI258" s="3"/>
      <c r="EJ258" s="3"/>
      <c r="EK258" s="3"/>
      <c r="EL258" s="3"/>
      <c r="EM258" s="3"/>
      <c r="EN258" s="3"/>
      <c r="EO258" s="3"/>
      <c r="EP258" s="3"/>
      <c r="EQ258" s="3"/>
      <c r="ER258" s="3"/>
      <c r="ES258" s="3"/>
      <c r="ET258" s="3"/>
      <c r="EU258" s="3"/>
      <c r="EV258" s="3"/>
      <c r="EW258" s="3"/>
      <c r="EX258" s="3"/>
      <c r="EY258" s="3"/>
      <c r="EZ258" s="3"/>
      <c r="FA258" s="3"/>
      <c r="FB258" s="3"/>
      <c r="FC258" s="3"/>
      <c r="FD258" s="3"/>
      <c r="FE258" s="3"/>
      <c r="FF258" s="3"/>
      <c r="FG258" s="3"/>
      <c r="FH258" s="3"/>
      <c r="FI258" s="3"/>
      <c r="FJ258" s="3"/>
      <c r="FK258" s="3"/>
      <c r="FL258" s="3"/>
      <c r="FM258" s="3"/>
      <c r="FN258" s="3"/>
      <c r="FO258" s="3"/>
      <c r="FP258" s="3"/>
      <c r="FQ258" s="3"/>
      <c r="FR258" s="3"/>
      <c r="FS258" s="3"/>
      <c r="FT258" s="3"/>
      <c r="FU258" s="3"/>
      <c r="FV258" s="3"/>
      <c r="FW258" s="3"/>
      <c r="FX258" s="3"/>
      <c r="FY258" s="3"/>
      <c r="FZ258" s="3"/>
      <c r="GA258" s="3"/>
      <c r="GB258" s="3"/>
      <c r="GC258" s="3"/>
      <c r="GD258" s="3"/>
      <c r="GE258" s="3"/>
      <c r="GF258" s="3"/>
      <c r="GG258" s="3"/>
      <c r="GH258" s="3"/>
      <c r="GI258" s="3"/>
      <c r="GJ258" s="3"/>
      <c r="GK258" s="3"/>
      <c r="GL258" s="3"/>
      <c r="GM258" s="3"/>
      <c r="GN258" s="3"/>
      <c r="GO258" s="3"/>
      <c r="GP258" s="3"/>
      <c r="GQ258" s="3"/>
      <c r="GR258" s="3"/>
      <c r="GS258" s="3"/>
      <c r="GT258" s="3"/>
      <c r="GU258" s="3"/>
      <c r="GV258" s="3"/>
      <c r="GW258" s="3"/>
      <c r="GX258" s="3">
        <v>0</v>
      </c>
    </row>
    <row r="260" spans="1:206" x14ac:dyDescent="0.2">
      <c r="A260" s="4">
        <v>50</v>
      </c>
      <c r="B260" s="4">
        <v>0</v>
      </c>
      <c r="C260" s="4">
        <v>0</v>
      </c>
      <c r="D260" s="4">
        <v>1</v>
      </c>
      <c r="E260" s="4">
        <v>201</v>
      </c>
      <c r="F260" s="4">
        <f>ROUND(Source!O258,O260)</f>
        <v>44797.29</v>
      </c>
      <c r="G260" s="4" t="s">
        <v>103</v>
      </c>
      <c r="H260" s="4" t="s">
        <v>104</v>
      </c>
      <c r="I260" s="4"/>
      <c r="J260" s="4"/>
      <c r="K260" s="4">
        <v>201</v>
      </c>
      <c r="L260" s="4">
        <v>1</v>
      </c>
      <c r="M260" s="4">
        <v>3</v>
      </c>
      <c r="N260" s="4" t="s">
        <v>3</v>
      </c>
      <c r="O260" s="4">
        <v>2</v>
      </c>
      <c r="P260" s="4"/>
      <c r="Q260" s="4"/>
      <c r="R260" s="4"/>
      <c r="S260" s="4"/>
      <c r="T260" s="4"/>
      <c r="U260" s="4"/>
      <c r="V260" s="4"/>
      <c r="W260" s="4">
        <v>42322.59</v>
      </c>
      <c r="X260" s="4">
        <v>1</v>
      </c>
      <c r="Y260" s="4">
        <v>42322.59</v>
      </c>
      <c r="Z260" s="4"/>
      <c r="AA260" s="4"/>
      <c r="AB260" s="4"/>
    </row>
    <row r="261" spans="1:206" x14ac:dyDescent="0.2">
      <c r="A261" s="4">
        <v>50</v>
      </c>
      <c r="B261" s="4">
        <v>0</v>
      </c>
      <c r="C261" s="4">
        <v>0</v>
      </c>
      <c r="D261" s="4">
        <v>1</v>
      </c>
      <c r="E261" s="4">
        <v>202</v>
      </c>
      <c r="F261" s="4">
        <f>ROUND(Source!P258,O261)</f>
        <v>22706.48</v>
      </c>
      <c r="G261" s="4" t="s">
        <v>105</v>
      </c>
      <c r="H261" s="4" t="s">
        <v>106</v>
      </c>
      <c r="I261" s="4"/>
      <c r="J261" s="4"/>
      <c r="K261" s="4">
        <v>202</v>
      </c>
      <c r="L261" s="4">
        <v>2</v>
      </c>
      <c r="M261" s="4">
        <v>3</v>
      </c>
      <c r="N261" s="4" t="s">
        <v>3</v>
      </c>
      <c r="O261" s="4">
        <v>2</v>
      </c>
      <c r="P261" s="4"/>
      <c r="Q261" s="4"/>
      <c r="R261" s="4"/>
      <c r="S261" s="4"/>
      <c r="T261" s="4"/>
      <c r="U261" s="4"/>
      <c r="V261" s="4"/>
      <c r="W261" s="4">
        <v>22706.48</v>
      </c>
      <c r="X261" s="4">
        <v>1</v>
      </c>
      <c r="Y261" s="4">
        <v>22706.48</v>
      </c>
      <c r="Z261" s="4"/>
      <c r="AA261" s="4"/>
      <c r="AB261" s="4"/>
    </row>
    <row r="262" spans="1:206" x14ac:dyDescent="0.2">
      <c r="A262" s="4">
        <v>50</v>
      </c>
      <c r="B262" s="4">
        <v>0</v>
      </c>
      <c r="C262" s="4">
        <v>0</v>
      </c>
      <c r="D262" s="4">
        <v>1</v>
      </c>
      <c r="E262" s="4">
        <v>222</v>
      </c>
      <c r="F262" s="4">
        <f>ROUND(Source!AO258,O262)</f>
        <v>0</v>
      </c>
      <c r="G262" s="4" t="s">
        <v>107</v>
      </c>
      <c r="H262" s="4" t="s">
        <v>108</v>
      </c>
      <c r="I262" s="4"/>
      <c r="J262" s="4"/>
      <c r="K262" s="4">
        <v>222</v>
      </c>
      <c r="L262" s="4">
        <v>3</v>
      </c>
      <c r="M262" s="4">
        <v>3</v>
      </c>
      <c r="N262" s="4" t="s">
        <v>3</v>
      </c>
      <c r="O262" s="4">
        <v>2</v>
      </c>
      <c r="P262" s="4"/>
      <c r="Q262" s="4"/>
      <c r="R262" s="4"/>
      <c r="S262" s="4"/>
      <c r="T262" s="4"/>
      <c r="U262" s="4"/>
      <c r="V262" s="4"/>
      <c r="W262" s="4">
        <v>0</v>
      </c>
      <c r="X262" s="4">
        <v>1</v>
      </c>
      <c r="Y262" s="4">
        <v>0</v>
      </c>
      <c r="Z262" s="4"/>
      <c r="AA262" s="4"/>
      <c r="AB262" s="4"/>
    </row>
    <row r="263" spans="1:206" x14ac:dyDescent="0.2">
      <c r="A263" s="4">
        <v>50</v>
      </c>
      <c r="B263" s="4">
        <v>0</v>
      </c>
      <c r="C263" s="4">
        <v>0</v>
      </c>
      <c r="D263" s="4">
        <v>1</v>
      </c>
      <c r="E263" s="4">
        <v>225</v>
      </c>
      <c r="F263" s="4">
        <f>ROUND(Source!AV258,O263)</f>
        <v>22706.48</v>
      </c>
      <c r="G263" s="4" t="s">
        <v>109</v>
      </c>
      <c r="H263" s="4" t="s">
        <v>110</v>
      </c>
      <c r="I263" s="4"/>
      <c r="J263" s="4"/>
      <c r="K263" s="4">
        <v>225</v>
      </c>
      <c r="L263" s="4">
        <v>4</v>
      </c>
      <c r="M263" s="4">
        <v>3</v>
      </c>
      <c r="N263" s="4" t="s">
        <v>3</v>
      </c>
      <c r="O263" s="4">
        <v>2</v>
      </c>
      <c r="P263" s="4"/>
      <c r="Q263" s="4"/>
      <c r="R263" s="4"/>
      <c r="S263" s="4"/>
      <c r="T263" s="4"/>
      <c r="U263" s="4"/>
      <c r="V263" s="4"/>
      <c r="W263" s="4">
        <v>22706.48</v>
      </c>
      <c r="X263" s="4">
        <v>1</v>
      </c>
      <c r="Y263" s="4">
        <v>22706.48</v>
      </c>
      <c r="Z263" s="4"/>
      <c r="AA263" s="4"/>
      <c r="AB263" s="4"/>
    </row>
    <row r="264" spans="1:206" x14ac:dyDescent="0.2">
      <c r="A264" s="4">
        <v>50</v>
      </c>
      <c r="B264" s="4">
        <v>0</v>
      </c>
      <c r="C264" s="4">
        <v>0</v>
      </c>
      <c r="D264" s="4">
        <v>1</v>
      </c>
      <c r="E264" s="4">
        <v>226</v>
      </c>
      <c r="F264" s="4">
        <f>ROUND(Source!AW258,O264)</f>
        <v>20231.78</v>
      </c>
      <c r="G264" s="4" t="s">
        <v>111</v>
      </c>
      <c r="H264" s="4" t="s">
        <v>112</v>
      </c>
      <c r="I264" s="4"/>
      <c r="J264" s="4"/>
      <c r="K264" s="4">
        <v>226</v>
      </c>
      <c r="L264" s="4">
        <v>5</v>
      </c>
      <c r="M264" s="4">
        <v>3</v>
      </c>
      <c r="N264" s="4" t="s">
        <v>3</v>
      </c>
      <c r="O264" s="4">
        <v>2</v>
      </c>
      <c r="P264" s="4"/>
      <c r="Q264" s="4"/>
      <c r="R264" s="4"/>
      <c r="S264" s="4"/>
      <c r="T264" s="4"/>
      <c r="U264" s="4"/>
      <c r="V264" s="4"/>
      <c r="W264" s="4">
        <v>20231.78</v>
      </c>
      <c r="X264" s="4">
        <v>1</v>
      </c>
      <c r="Y264" s="4">
        <v>20231.78</v>
      </c>
      <c r="Z264" s="4"/>
      <c r="AA264" s="4"/>
      <c r="AB264" s="4"/>
    </row>
    <row r="265" spans="1:206" x14ac:dyDescent="0.2">
      <c r="A265" s="4">
        <v>50</v>
      </c>
      <c r="B265" s="4">
        <v>0</v>
      </c>
      <c r="C265" s="4">
        <v>0</v>
      </c>
      <c r="D265" s="4">
        <v>1</v>
      </c>
      <c r="E265" s="4">
        <v>227</v>
      </c>
      <c r="F265" s="4">
        <f>ROUND(Source!AX258,O265)</f>
        <v>0</v>
      </c>
      <c r="G265" s="4" t="s">
        <v>113</v>
      </c>
      <c r="H265" s="4" t="s">
        <v>114</v>
      </c>
      <c r="I265" s="4"/>
      <c r="J265" s="4"/>
      <c r="K265" s="4">
        <v>227</v>
      </c>
      <c r="L265" s="4">
        <v>6</v>
      </c>
      <c r="M265" s="4">
        <v>3</v>
      </c>
      <c r="N265" s="4" t="s">
        <v>3</v>
      </c>
      <c r="O265" s="4">
        <v>2</v>
      </c>
      <c r="P265" s="4"/>
      <c r="Q265" s="4"/>
      <c r="R265" s="4"/>
      <c r="S265" s="4"/>
      <c r="T265" s="4"/>
      <c r="U265" s="4"/>
      <c r="V265" s="4"/>
      <c r="W265" s="4">
        <v>0</v>
      </c>
      <c r="X265" s="4">
        <v>1</v>
      </c>
      <c r="Y265" s="4">
        <v>0</v>
      </c>
      <c r="Z265" s="4"/>
      <c r="AA265" s="4"/>
      <c r="AB265" s="4"/>
    </row>
    <row r="266" spans="1:206" x14ac:dyDescent="0.2">
      <c r="A266" s="4">
        <v>50</v>
      </c>
      <c r="B266" s="4">
        <v>0</v>
      </c>
      <c r="C266" s="4">
        <v>0</v>
      </c>
      <c r="D266" s="4">
        <v>1</v>
      </c>
      <c r="E266" s="4">
        <v>228</v>
      </c>
      <c r="F266" s="4">
        <f>ROUND(Source!AY258,O266)</f>
        <v>20231.78</v>
      </c>
      <c r="G266" s="4" t="s">
        <v>115</v>
      </c>
      <c r="H266" s="4" t="s">
        <v>116</v>
      </c>
      <c r="I266" s="4"/>
      <c r="J266" s="4"/>
      <c r="K266" s="4">
        <v>228</v>
      </c>
      <c r="L266" s="4">
        <v>7</v>
      </c>
      <c r="M266" s="4">
        <v>3</v>
      </c>
      <c r="N266" s="4" t="s">
        <v>3</v>
      </c>
      <c r="O266" s="4">
        <v>2</v>
      </c>
      <c r="P266" s="4"/>
      <c r="Q266" s="4"/>
      <c r="R266" s="4"/>
      <c r="S266" s="4"/>
      <c r="T266" s="4"/>
      <c r="U266" s="4"/>
      <c r="V266" s="4"/>
      <c r="W266" s="4">
        <v>20231.78</v>
      </c>
      <c r="X266" s="4">
        <v>1</v>
      </c>
      <c r="Y266" s="4">
        <v>20231.78</v>
      </c>
      <c r="Z266" s="4"/>
      <c r="AA266" s="4"/>
      <c r="AB266" s="4"/>
    </row>
    <row r="267" spans="1:206" x14ac:dyDescent="0.2">
      <c r="A267" s="4">
        <v>50</v>
      </c>
      <c r="B267" s="4">
        <v>0</v>
      </c>
      <c r="C267" s="4">
        <v>0</v>
      </c>
      <c r="D267" s="4">
        <v>1</v>
      </c>
      <c r="E267" s="4">
        <v>216</v>
      </c>
      <c r="F267" s="4">
        <f>ROUND(Source!AP258,O267)</f>
        <v>2474.6999999999998</v>
      </c>
      <c r="G267" s="4" t="s">
        <v>117</v>
      </c>
      <c r="H267" s="4" t="s">
        <v>118</v>
      </c>
      <c r="I267" s="4"/>
      <c r="J267" s="4"/>
      <c r="K267" s="4">
        <v>216</v>
      </c>
      <c r="L267" s="4">
        <v>8</v>
      </c>
      <c r="M267" s="4">
        <v>3</v>
      </c>
      <c r="N267" s="4" t="s">
        <v>3</v>
      </c>
      <c r="O267" s="4">
        <v>2</v>
      </c>
      <c r="P267" s="4"/>
      <c r="Q267" s="4"/>
      <c r="R267" s="4"/>
      <c r="S267" s="4"/>
      <c r="T267" s="4"/>
      <c r="U267" s="4"/>
      <c r="V267" s="4"/>
      <c r="W267" s="4">
        <v>2474.6999999999998</v>
      </c>
      <c r="X267" s="4">
        <v>1</v>
      </c>
      <c r="Y267" s="4">
        <v>2474.6999999999998</v>
      </c>
      <c r="Z267" s="4"/>
      <c r="AA267" s="4"/>
      <c r="AB267" s="4"/>
    </row>
    <row r="268" spans="1:206" x14ac:dyDescent="0.2">
      <c r="A268" s="4">
        <v>50</v>
      </c>
      <c r="B268" s="4">
        <v>0</v>
      </c>
      <c r="C268" s="4">
        <v>0</v>
      </c>
      <c r="D268" s="4">
        <v>1</v>
      </c>
      <c r="E268" s="4">
        <v>223</v>
      </c>
      <c r="F268" s="4">
        <f>ROUND(Source!AQ258,O268)</f>
        <v>0</v>
      </c>
      <c r="G268" s="4" t="s">
        <v>119</v>
      </c>
      <c r="H268" s="4" t="s">
        <v>120</v>
      </c>
      <c r="I268" s="4"/>
      <c r="J268" s="4"/>
      <c r="K268" s="4">
        <v>223</v>
      </c>
      <c r="L268" s="4">
        <v>9</v>
      </c>
      <c r="M268" s="4">
        <v>3</v>
      </c>
      <c r="N268" s="4" t="s">
        <v>3</v>
      </c>
      <c r="O268" s="4">
        <v>2</v>
      </c>
      <c r="P268" s="4"/>
      <c r="Q268" s="4"/>
      <c r="R268" s="4"/>
      <c r="S268" s="4"/>
      <c r="T268" s="4"/>
      <c r="U268" s="4"/>
      <c r="V268" s="4"/>
      <c r="W268" s="4">
        <v>0</v>
      </c>
      <c r="X268" s="4">
        <v>1</v>
      </c>
      <c r="Y268" s="4">
        <v>0</v>
      </c>
      <c r="Z268" s="4"/>
      <c r="AA268" s="4"/>
      <c r="AB268" s="4"/>
    </row>
    <row r="269" spans="1:206" x14ac:dyDescent="0.2">
      <c r="A269" s="4">
        <v>50</v>
      </c>
      <c r="B269" s="4">
        <v>0</v>
      </c>
      <c r="C269" s="4">
        <v>0</v>
      </c>
      <c r="D269" s="4">
        <v>1</v>
      </c>
      <c r="E269" s="4">
        <v>229</v>
      </c>
      <c r="F269" s="4">
        <f>ROUND(Source!AZ258,O269)</f>
        <v>2474.6999999999998</v>
      </c>
      <c r="G269" s="4" t="s">
        <v>121</v>
      </c>
      <c r="H269" s="4" t="s">
        <v>122</v>
      </c>
      <c r="I269" s="4"/>
      <c r="J269" s="4"/>
      <c r="K269" s="4">
        <v>229</v>
      </c>
      <c r="L269" s="4">
        <v>10</v>
      </c>
      <c r="M269" s="4">
        <v>3</v>
      </c>
      <c r="N269" s="4" t="s">
        <v>3</v>
      </c>
      <c r="O269" s="4">
        <v>2</v>
      </c>
      <c r="P269" s="4"/>
      <c r="Q269" s="4"/>
      <c r="R269" s="4"/>
      <c r="S269" s="4"/>
      <c r="T269" s="4"/>
      <c r="U269" s="4"/>
      <c r="V269" s="4"/>
      <c r="W269" s="4">
        <v>2474.6999999999998</v>
      </c>
      <c r="X269" s="4">
        <v>1</v>
      </c>
      <c r="Y269" s="4">
        <v>2474.6999999999998</v>
      </c>
      <c r="Z269" s="4"/>
      <c r="AA269" s="4"/>
      <c r="AB269" s="4"/>
    </row>
    <row r="270" spans="1:206" x14ac:dyDescent="0.2">
      <c r="A270" s="4">
        <v>50</v>
      </c>
      <c r="B270" s="4">
        <v>0</v>
      </c>
      <c r="C270" s="4">
        <v>0</v>
      </c>
      <c r="D270" s="4">
        <v>1</v>
      </c>
      <c r="E270" s="4">
        <v>203</v>
      </c>
      <c r="F270" s="4">
        <f>ROUND(Source!Q258,O270)</f>
        <v>58.57</v>
      </c>
      <c r="G270" s="4" t="s">
        <v>123</v>
      </c>
      <c r="H270" s="4" t="s">
        <v>124</v>
      </c>
      <c r="I270" s="4"/>
      <c r="J270" s="4"/>
      <c r="K270" s="4">
        <v>203</v>
      </c>
      <c r="L270" s="4">
        <v>11</v>
      </c>
      <c r="M270" s="4">
        <v>3</v>
      </c>
      <c r="N270" s="4" t="s">
        <v>3</v>
      </c>
      <c r="O270" s="4">
        <v>2</v>
      </c>
      <c r="P270" s="4"/>
      <c r="Q270" s="4"/>
      <c r="R270" s="4"/>
      <c r="S270" s="4"/>
      <c r="T270" s="4"/>
      <c r="U270" s="4"/>
      <c r="V270" s="4"/>
      <c r="W270" s="4">
        <v>58.57</v>
      </c>
      <c r="X270" s="4">
        <v>1</v>
      </c>
      <c r="Y270" s="4">
        <v>58.57</v>
      </c>
      <c r="Z270" s="4"/>
      <c r="AA270" s="4"/>
      <c r="AB270" s="4"/>
    </row>
    <row r="271" spans="1:206" x14ac:dyDescent="0.2">
      <c r="A271" s="4">
        <v>50</v>
      </c>
      <c r="B271" s="4">
        <v>0</v>
      </c>
      <c r="C271" s="4">
        <v>0</v>
      </c>
      <c r="D271" s="4">
        <v>1</v>
      </c>
      <c r="E271" s="4">
        <v>231</v>
      </c>
      <c r="F271" s="4">
        <f>ROUND(Source!BB258,O271)</f>
        <v>0</v>
      </c>
      <c r="G271" s="4" t="s">
        <v>125</v>
      </c>
      <c r="H271" s="4" t="s">
        <v>126</v>
      </c>
      <c r="I271" s="4"/>
      <c r="J271" s="4"/>
      <c r="K271" s="4">
        <v>231</v>
      </c>
      <c r="L271" s="4">
        <v>12</v>
      </c>
      <c r="M271" s="4">
        <v>3</v>
      </c>
      <c r="N271" s="4" t="s">
        <v>3</v>
      </c>
      <c r="O271" s="4">
        <v>2</v>
      </c>
      <c r="P271" s="4"/>
      <c r="Q271" s="4"/>
      <c r="R271" s="4"/>
      <c r="S271" s="4"/>
      <c r="T271" s="4"/>
      <c r="U271" s="4"/>
      <c r="V271" s="4"/>
      <c r="W271" s="4">
        <v>0</v>
      </c>
      <c r="X271" s="4">
        <v>1</v>
      </c>
      <c r="Y271" s="4">
        <v>0</v>
      </c>
      <c r="Z271" s="4"/>
      <c r="AA271" s="4"/>
      <c r="AB271" s="4"/>
    </row>
    <row r="272" spans="1:206" x14ac:dyDescent="0.2">
      <c r="A272" s="4">
        <v>50</v>
      </c>
      <c r="B272" s="4">
        <v>0</v>
      </c>
      <c r="C272" s="4">
        <v>0</v>
      </c>
      <c r="D272" s="4">
        <v>1</v>
      </c>
      <c r="E272" s="4">
        <v>204</v>
      </c>
      <c r="F272" s="4">
        <f>ROUND(Source!R258,O272)</f>
        <v>464.88</v>
      </c>
      <c r="G272" s="4" t="s">
        <v>127</v>
      </c>
      <c r="H272" s="4" t="s">
        <v>128</v>
      </c>
      <c r="I272" s="4"/>
      <c r="J272" s="4"/>
      <c r="K272" s="4">
        <v>204</v>
      </c>
      <c r="L272" s="4">
        <v>13</v>
      </c>
      <c r="M272" s="4">
        <v>3</v>
      </c>
      <c r="N272" s="4" t="s">
        <v>3</v>
      </c>
      <c r="O272" s="4">
        <v>2</v>
      </c>
      <c r="P272" s="4"/>
      <c r="Q272" s="4"/>
      <c r="R272" s="4"/>
      <c r="S272" s="4"/>
      <c r="T272" s="4"/>
      <c r="U272" s="4"/>
      <c r="V272" s="4"/>
      <c r="W272" s="4">
        <v>464.88</v>
      </c>
      <c r="X272" s="4">
        <v>1</v>
      </c>
      <c r="Y272" s="4">
        <v>464.88</v>
      </c>
      <c r="Z272" s="4"/>
      <c r="AA272" s="4"/>
      <c r="AB272" s="4"/>
    </row>
    <row r="273" spans="1:206" x14ac:dyDescent="0.2">
      <c r="A273" s="4">
        <v>50</v>
      </c>
      <c r="B273" s="4">
        <v>0</v>
      </c>
      <c r="C273" s="4">
        <v>0</v>
      </c>
      <c r="D273" s="4">
        <v>1</v>
      </c>
      <c r="E273" s="4">
        <v>205</v>
      </c>
      <c r="F273" s="4">
        <f>ROUND(Source!S258,O273)</f>
        <v>21567.360000000001</v>
      </c>
      <c r="G273" s="4" t="s">
        <v>129</v>
      </c>
      <c r="H273" s="4" t="s">
        <v>130</v>
      </c>
      <c r="I273" s="4"/>
      <c r="J273" s="4"/>
      <c r="K273" s="4">
        <v>205</v>
      </c>
      <c r="L273" s="4">
        <v>14</v>
      </c>
      <c r="M273" s="4">
        <v>3</v>
      </c>
      <c r="N273" s="4" t="s">
        <v>3</v>
      </c>
      <c r="O273" s="4">
        <v>2</v>
      </c>
      <c r="P273" s="4"/>
      <c r="Q273" s="4"/>
      <c r="R273" s="4"/>
      <c r="S273" s="4"/>
      <c r="T273" s="4"/>
      <c r="U273" s="4"/>
      <c r="V273" s="4"/>
      <c r="W273" s="4">
        <v>21567.359999999997</v>
      </c>
      <c r="X273" s="4">
        <v>1</v>
      </c>
      <c r="Y273" s="4">
        <v>21567.359999999997</v>
      </c>
      <c r="Z273" s="4"/>
      <c r="AA273" s="4"/>
      <c r="AB273" s="4"/>
    </row>
    <row r="274" spans="1:206" x14ac:dyDescent="0.2">
      <c r="A274" s="4">
        <v>50</v>
      </c>
      <c r="B274" s="4">
        <v>0</v>
      </c>
      <c r="C274" s="4">
        <v>0</v>
      </c>
      <c r="D274" s="4">
        <v>1</v>
      </c>
      <c r="E274" s="4">
        <v>232</v>
      </c>
      <c r="F274" s="4">
        <f>ROUND(Source!BC258,O274)</f>
        <v>0</v>
      </c>
      <c r="G274" s="4" t="s">
        <v>131</v>
      </c>
      <c r="H274" s="4" t="s">
        <v>132</v>
      </c>
      <c r="I274" s="4"/>
      <c r="J274" s="4"/>
      <c r="K274" s="4">
        <v>232</v>
      </c>
      <c r="L274" s="4">
        <v>15</v>
      </c>
      <c r="M274" s="4">
        <v>3</v>
      </c>
      <c r="N274" s="4" t="s">
        <v>3</v>
      </c>
      <c r="O274" s="4">
        <v>2</v>
      </c>
      <c r="P274" s="4"/>
      <c r="Q274" s="4"/>
      <c r="R274" s="4"/>
      <c r="S274" s="4"/>
      <c r="T274" s="4"/>
      <c r="U274" s="4"/>
      <c r="V274" s="4"/>
      <c r="W274" s="4">
        <v>0</v>
      </c>
      <c r="X274" s="4">
        <v>1</v>
      </c>
      <c r="Y274" s="4">
        <v>0</v>
      </c>
      <c r="Z274" s="4"/>
      <c r="AA274" s="4"/>
      <c r="AB274" s="4"/>
    </row>
    <row r="275" spans="1:206" x14ac:dyDescent="0.2">
      <c r="A275" s="4">
        <v>50</v>
      </c>
      <c r="B275" s="4">
        <v>0</v>
      </c>
      <c r="C275" s="4">
        <v>0</v>
      </c>
      <c r="D275" s="4">
        <v>1</v>
      </c>
      <c r="E275" s="4">
        <v>214</v>
      </c>
      <c r="F275" s="4">
        <f>ROUND(Source!AS258,O275)</f>
        <v>3169.52</v>
      </c>
      <c r="G275" s="4" t="s">
        <v>133</v>
      </c>
      <c r="H275" s="4" t="s">
        <v>134</v>
      </c>
      <c r="I275" s="4"/>
      <c r="J275" s="4"/>
      <c r="K275" s="4">
        <v>214</v>
      </c>
      <c r="L275" s="4">
        <v>16</v>
      </c>
      <c r="M275" s="4">
        <v>3</v>
      </c>
      <c r="N275" s="4" t="s">
        <v>3</v>
      </c>
      <c r="O275" s="4">
        <v>2</v>
      </c>
      <c r="P275" s="4"/>
      <c r="Q275" s="4"/>
      <c r="R275" s="4"/>
      <c r="S275" s="4"/>
      <c r="T275" s="4"/>
      <c r="U275" s="4"/>
      <c r="V275" s="4"/>
      <c r="W275" s="4">
        <v>3169.52</v>
      </c>
      <c r="X275" s="4">
        <v>1</v>
      </c>
      <c r="Y275" s="4">
        <v>3169.52</v>
      </c>
      <c r="Z275" s="4"/>
      <c r="AA275" s="4"/>
      <c r="AB275" s="4"/>
    </row>
    <row r="276" spans="1:206" x14ac:dyDescent="0.2">
      <c r="A276" s="4">
        <v>50</v>
      </c>
      <c r="B276" s="4">
        <v>0</v>
      </c>
      <c r="C276" s="4">
        <v>0</v>
      </c>
      <c r="D276" s="4">
        <v>1</v>
      </c>
      <c r="E276" s="4">
        <v>215</v>
      </c>
      <c r="F276" s="4">
        <f>ROUND(Source!AT258,O276)</f>
        <v>71085.440000000002</v>
      </c>
      <c r="G276" s="4" t="s">
        <v>135</v>
      </c>
      <c r="H276" s="4" t="s">
        <v>136</v>
      </c>
      <c r="I276" s="4"/>
      <c r="J276" s="4"/>
      <c r="K276" s="4">
        <v>215</v>
      </c>
      <c r="L276" s="4">
        <v>17</v>
      </c>
      <c r="M276" s="4">
        <v>3</v>
      </c>
      <c r="N276" s="4" t="s">
        <v>3</v>
      </c>
      <c r="O276" s="4">
        <v>2</v>
      </c>
      <c r="P276" s="4"/>
      <c r="Q276" s="4"/>
      <c r="R276" s="4"/>
      <c r="S276" s="4"/>
      <c r="T276" s="4"/>
      <c r="U276" s="4"/>
      <c r="V276" s="4"/>
      <c r="W276" s="4">
        <v>71085.440000000002</v>
      </c>
      <c r="X276" s="4">
        <v>1</v>
      </c>
      <c r="Y276" s="4">
        <v>71085.440000000002</v>
      </c>
      <c r="Z276" s="4"/>
      <c r="AA276" s="4"/>
      <c r="AB276" s="4"/>
    </row>
    <row r="277" spans="1:206" x14ac:dyDescent="0.2">
      <c r="A277" s="4">
        <v>50</v>
      </c>
      <c r="B277" s="4">
        <v>0</v>
      </c>
      <c r="C277" s="4">
        <v>0</v>
      </c>
      <c r="D277" s="4">
        <v>1</v>
      </c>
      <c r="E277" s="4">
        <v>217</v>
      </c>
      <c r="F277" s="4">
        <f>ROUND(Source!AU258,O277)</f>
        <v>0</v>
      </c>
      <c r="G277" s="4" t="s">
        <v>137</v>
      </c>
      <c r="H277" s="4" t="s">
        <v>138</v>
      </c>
      <c r="I277" s="4"/>
      <c r="J277" s="4"/>
      <c r="K277" s="4">
        <v>217</v>
      </c>
      <c r="L277" s="4">
        <v>18</v>
      </c>
      <c r="M277" s="4">
        <v>3</v>
      </c>
      <c r="N277" s="4" t="s">
        <v>3</v>
      </c>
      <c r="O277" s="4">
        <v>2</v>
      </c>
      <c r="P277" s="4"/>
      <c r="Q277" s="4"/>
      <c r="R277" s="4"/>
      <c r="S277" s="4"/>
      <c r="T277" s="4"/>
      <c r="U277" s="4"/>
      <c r="V277" s="4"/>
      <c r="W277" s="4">
        <v>0</v>
      </c>
      <c r="X277" s="4">
        <v>1</v>
      </c>
      <c r="Y277" s="4">
        <v>0</v>
      </c>
      <c r="Z277" s="4"/>
      <c r="AA277" s="4"/>
      <c r="AB277" s="4"/>
    </row>
    <row r="278" spans="1:206" x14ac:dyDescent="0.2">
      <c r="A278" s="4">
        <v>50</v>
      </c>
      <c r="B278" s="4">
        <v>0</v>
      </c>
      <c r="C278" s="4">
        <v>0</v>
      </c>
      <c r="D278" s="4">
        <v>1</v>
      </c>
      <c r="E278" s="4">
        <v>230</v>
      </c>
      <c r="F278" s="4">
        <f>ROUND(Source!BA258,O278)</f>
        <v>0</v>
      </c>
      <c r="G278" s="4" t="s">
        <v>139</v>
      </c>
      <c r="H278" s="4" t="s">
        <v>140</v>
      </c>
      <c r="I278" s="4"/>
      <c r="J278" s="4"/>
      <c r="K278" s="4">
        <v>230</v>
      </c>
      <c r="L278" s="4">
        <v>19</v>
      </c>
      <c r="M278" s="4">
        <v>3</v>
      </c>
      <c r="N278" s="4" t="s">
        <v>3</v>
      </c>
      <c r="O278" s="4">
        <v>2</v>
      </c>
      <c r="P278" s="4"/>
      <c r="Q278" s="4"/>
      <c r="R278" s="4"/>
      <c r="S278" s="4"/>
      <c r="T278" s="4"/>
      <c r="U278" s="4"/>
      <c r="V278" s="4"/>
      <c r="W278" s="4">
        <v>0</v>
      </c>
      <c r="X278" s="4">
        <v>1</v>
      </c>
      <c r="Y278" s="4">
        <v>0</v>
      </c>
      <c r="Z278" s="4"/>
      <c r="AA278" s="4"/>
      <c r="AB278" s="4"/>
    </row>
    <row r="279" spans="1:206" x14ac:dyDescent="0.2">
      <c r="A279" s="4">
        <v>50</v>
      </c>
      <c r="B279" s="4">
        <v>0</v>
      </c>
      <c r="C279" s="4">
        <v>0</v>
      </c>
      <c r="D279" s="4">
        <v>1</v>
      </c>
      <c r="E279" s="4">
        <v>206</v>
      </c>
      <c r="F279" s="4">
        <f>ROUND(Source!T258,O279)</f>
        <v>0</v>
      </c>
      <c r="G279" s="4" t="s">
        <v>141</v>
      </c>
      <c r="H279" s="4" t="s">
        <v>142</v>
      </c>
      <c r="I279" s="4"/>
      <c r="J279" s="4"/>
      <c r="K279" s="4">
        <v>206</v>
      </c>
      <c r="L279" s="4">
        <v>20</v>
      </c>
      <c r="M279" s="4">
        <v>3</v>
      </c>
      <c r="N279" s="4" t="s">
        <v>3</v>
      </c>
      <c r="O279" s="4">
        <v>2</v>
      </c>
      <c r="P279" s="4"/>
      <c r="Q279" s="4"/>
      <c r="R279" s="4"/>
      <c r="S279" s="4"/>
      <c r="T279" s="4"/>
      <c r="U279" s="4"/>
      <c r="V279" s="4"/>
      <c r="W279" s="4">
        <v>0</v>
      </c>
      <c r="X279" s="4">
        <v>1</v>
      </c>
      <c r="Y279" s="4">
        <v>0</v>
      </c>
      <c r="Z279" s="4"/>
      <c r="AA279" s="4"/>
      <c r="AB279" s="4"/>
    </row>
    <row r="280" spans="1:206" x14ac:dyDescent="0.2">
      <c r="A280" s="4">
        <v>50</v>
      </c>
      <c r="B280" s="4">
        <v>0</v>
      </c>
      <c r="C280" s="4">
        <v>0</v>
      </c>
      <c r="D280" s="4">
        <v>1</v>
      </c>
      <c r="E280" s="4">
        <v>207</v>
      </c>
      <c r="F280" s="4">
        <f>ROUND(Source!U258,O280)</f>
        <v>29.881924999999999</v>
      </c>
      <c r="G280" s="4" t="s">
        <v>143</v>
      </c>
      <c r="H280" s="4" t="s">
        <v>144</v>
      </c>
      <c r="I280" s="4"/>
      <c r="J280" s="4"/>
      <c r="K280" s="4">
        <v>207</v>
      </c>
      <c r="L280" s="4">
        <v>21</v>
      </c>
      <c r="M280" s="4">
        <v>3</v>
      </c>
      <c r="N280" s="4" t="s">
        <v>3</v>
      </c>
      <c r="O280" s="4">
        <v>7</v>
      </c>
      <c r="P280" s="4"/>
      <c r="Q280" s="4"/>
      <c r="R280" s="4"/>
      <c r="S280" s="4"/>
      <c r="T280" s="4"/>
      <c r="U280" s="4"/>
      <c r="V280" s="4"/>
      <c r="W280" s="4">
        <v>29.881924999999999</v>
      </c>
      <c r="X280" s="4">
        <v>1</v>
      </c>
      <c r="Y280" s="4">
        <v>29.881924999999999</v>
      </c>
      <c r="Z280" s="4"/>
      <c r="AA280" s="4"/>
      <c r="AB280" s="4"/>
    </row>
    <row r="281" spans="1:206" x14ac:dyDescent="0.2">
      <c r="A281" s="4">
        <v>50</v>
      </c>
      <c r="B281" s="4">
        <v>0</v>
      </c>
      <c r="C281" s="4">
        <v>0</v>
      </c>
      <c r="D281" s="4">
        <v>1</v>
      </c>
      <c r="E281" s="4">
        <v>208</v>
      </c>
      <c r="F281" s="4">
        <f>ROUND(Source!V258,O281)</f>
        <v>0.56096999999999997</v>
      </c>
      <c r="G281" s="4" t="s">
        <v>145</v>
      </c>
      <c r="H281" s="4" t="s">
        <v>146</v>
      </c>
      <c r="I281" s="4"/>
      <c r="J281" s="4"/>
      <c r="K281" s="4">
        <v>208</v>
      </c>
      <c r="L281" s="4">
        <v>22</v>
      </c>
      <c r="M281" s="4">
        <v>3</v>
      </c>
      <c r="N281" s="4" t="s">
        <v>3</v>
      </c>
      <c r="O281" s="4">
        <v>7</v>
      </c>
      <c r="P281" s="4"/>
      <c r="Q281" s="4"/>
      <c r="R281" s="4"/>
      <c r="S281" s="4"/>
      <c r="T281" s="4"/>
      <c r="U281" s="4"/>
      <c r="V281" s="4"/>
      <c r="W281" s="4">
        <v>0.56096999999999997</v>
      </c>
      <c r="X281" s="4">
        <v>1</v>
      </c>
      <c r="Y281" s="4">
        <v>0.56096999999999997</v>
      </c>
      <c r="Z281" s="4"/>
      <c r="AA281" s="4"/>
      <c r="AB281" s="4"/>
    </row>
    <row r="282" spans="1:206" x14ac:dyDescent="0.2">
      <c r="A282" s="4">
        <v>50</v>
      </c>
      <c r="B282" s="4">
        <v>0</v>
      </c>
      <c r="C282" s="4">
        <v>0</v>
      </c>
      <c r="D282" s="4">
        <v>1</v>
      </c>
      <c r="E282" s="4">
        <v>209</v>
      </c>
      <c r="F282" s="4">
        <f>ROUND(Source!W258,O282)</f>
        <v>0</v>
      </c>
      <c r="G282" s="4" t="s">
        <v>147</v>
      </c>
      <c r="H282" s="4" t="s">
        <v>148</v>
      </c>
      <c r="I282" s="4"/>
      <c r="J282" s="4"/>
      <c r="K282" s="4">
        <v>209</v>
      </c>
      <c r="L282" s="4">
        <v>23</v>
      </c>
      <c r="M282" s="4">
        <v>3</v>
      </c>
      <c r="N282" s="4" t="s">
        <v>3</v>
      </c>
      <c r="O282" s="4">
        <v>2</v>
      </c>
      <c r="P282" s="4"/>
      <c r="Q282" s="4"/>
      <c r="R282" s="4"/>
      <c r="S282" s="4"/>
      <c r="T282" s="4"/>
      <c r="U282" s="4"/>
      <c r="V282" s="4"/>
      <c r="W282" s="4">
        <v>0</v>
      </c>
      <c r="X282" s="4">
        <v>1</v>
      </c>
      <c r="Y282" s="4">
        <v>0</v>
      </c>
      <c r="Z282" s="4"/>
      <c r="AA282" s="4"/>
      <c r="AB282" s="4"/>
    </row>
    <row r="283" spans="1:206" x14ac:dyDescent="0.2">
      <c r="A283" s="4">
        <v>50</v>
      </c>
      <c r="B283" s="4">
        <v>0</v>
      </c>
      <c r="C283" s="4">
        <v>0</v>
      </c>
      <c r="D283" s="4">
        <v>1</v>
      </c>
      <c r="E283" s="4">
        <v>233</v>
      </c>
      <c r="F283" s="4">
        <f>ROUND(Source!BD258,O283)</f>
        <v>0</v>
      </c>
      <c r="G283" s="4" t="s">
        <v>149</v>
      </c>
      <c r="H283" s="4" t="s">
        <v>150</v>
      </c>
      <c r="I283" s="4"/>
      <c r="J283" s="4"/>
      <c r="K283" s="4">
        <v>233</v>
      </c>
      <c r="L283" s="4">
        <v>24</v>
      </c>
      <c r="M283" s="4">
        <v>3</v>
      </c>
      <c r="N283" s="4" t="s">
        <v>3</v>
      </c>
      <c r="O283" s="4">
        <v>2</v>
      </c>
      <c r="P283" s="4"/>
      <c r="Q283" s="4"/>
      <c r="R283" s="4"/>
      <c r="S283" s="4"/>
      <c r="T283" s="4"/>
      <c r="U283" s="4"/>
      <c r="V283" s="4"/>
      <c r="W283" s="4">
        <v>0</v>
      </c>
      <c r="X283" s="4">
        <v>1</v>
      </c>
      <c r="Y283" s="4">
        <v>0</v>
      </c>
      <c r="Z283" s="4"/>
      <c r="AA283" s="4"/>
      <c r="AB283" s="4"/>
    </row>
    <row r="284" spans="1:206" x14ac:dyDescent="0.2">
      <c r="A284" s="4">
        <v>50</v>
      </c>
      <c r="B284" s="4">
        <v>0</v>
      </c>
      <c r="C284" s="4">
        <v>0</v>
      </c>
      <c r="D284" s="4">
        <v>1</v>
      </c>
      <c r="E284" s="4">
        <v>210</v>
      </c>
      <c r="F284" s="4">
        <f>ROUND(Source!X258,O284)</f>
        <v>21004.05</v>
      </c>
      <c r="G284" s="4" t="s">
        <v>151</v>
      </c>
      <c r="H284" s="4" t="s">
        <v>152</v>
      </c>
      <c r="I284" s="4"/>
      <c r="J284" s="4"/>
      <c r="K284" s="4">
        <v>210</v>
      </c>
      <c r="L284" s="4">
        <v>25</v>
      </c>
      <c r="M284" s="4">
        <v>3</v>
      </c>
      <c r="N284" s="4" t="s">
        <v>3</v>
      </c>
      <c r="O284" s="4">
        <v>2</v>
      </c>
      <c r="P284" s="4"/>
      <c r="Q284" s="4"/>
      <c r="R284" s="4"/>
      <c r="S284" s="4"/>
      <c r="T284" s="4"/>
      <c r="U284" s="4"/>
      <c r="V284" s="4"/>
      <c r="W284" s="4">
        <v>21004.05</v>
      </c>
      <c r="X284" s="4">
        <v>1</v>
      </c>
      <c r="Y284" s="4">
        <v>21004.05</v>
      </c>
      <c r="Z284" s="4"/>
      <c r="AA284" s="4"/>
      <c r="AB284" s="4"/>
    </row>
    <row r="285" spans="1:206" x14ac:dyDescent="0.2">
      <c r="A285" s="4">
        <v>50</v>
      </c>
      <c r="B285" s="4">
        <v>0</v>
      </c>
      <c r="C285" s="4">
        <v>0</v>
      </c>
      <c r="D285" s="4">
        <v>1</v>
      </c>
      <c r="E285" s="4">
        <v>211</v>
      </c>
      <c r="F285" s="4">
        <f>ROUND(Source!Y258,O285)</f>
        <v>10928.32</v>
      </c>
      <c r="G285" s="4" t="s">
        <v>153</v>
      </c>
      <c r="H285" s="4" t="s">
        <v>154</v>
      </c>
      <c r="I285" s="4"/>
      <c r="J285" s="4"/>
      <c r="K285" s="4">
        <v>211</v>
      </c>
      <c r="L285" s="4">
        <v>26</v>
      </c>
      <c r="M285" s="4">
        <v>3</v>
      </c>
      <c r="N285" s="4" t="s">
        <v>3</v>
      </c>
      <c r="O285" s="4">
        <v>2</v>
      </c>
      <c r="P285" s="4"/>
      <c r="Q285" s="4"/>
      <c r="R285" s="4"/>
      <c r="S285" s="4"/>
      <c r="T285" s="4"/>
      <c r="U285" s="4"/>
      <c r="V285" s="4"/>
      <c r="W285" s="4">
        <v>10928.32</v>
      </c>
      <c r="X285" s="4">
        <v>1</v>
      </c>
      <c r="Y285" s="4">
        <v>10928.32</v>
      </c>
      <c r="Z285" s="4"/>
      <c r="AA285" s="4"/>
      <c r="AB285" s="4"/>
    </row>
    <row r="286" spans="1:206" x14ac:dyDescent="0.2">
      <c r="A286" s="4">
        <v>50</v>
      </c>
      <c r="B286" s="4">
        <v>0</v>
      </c>
      <c r="C286" s="4">
        <v>0</v>
      </c>
      <c r="D286" s="4">
        <v>1</v>
      </c>
      <c r="E286" s="4">
        <v>224</v>
      </c>
      <c r="F286" s="4">
        <f>ROUND(Source!AR258,O286)</f>
        <v>76729.66</v>
      </c>
      <c r="G286" s="4" t="s">
        <v>155</v>
      </c>
      <c r="H286" s="4" t="s">
        <v>156</v>
      </c>
      <c r="I286" s="4"/>
      <c r="J286" s="4"/>
      <c r="K286" s="4">
        <v>224</v>
      </c>
      <c r="L286" s="4">
        <v>27</v>
      </c>
      <c r="M286" s="4">
        <v>3</v>
      </c>
      <c r="N286" s="4" t="s">
        <v>3</v>
      </c>
      <c r="O286" s="4">
        <v>2</v>
      </c>
      <c r="P286" s="4"/>
      <c r="Q286" s="4"/>
      <c r="R286" s="4"/>
      <c r="S286" s="4"/>
      <c r="T286" s="4"/>
      <c r="U286" s="4"/>
      <c r="V286" s="4"/>
      <c r="W286" s="4">
        <v>76729.66</v>
      </c>
      <c r="X286" s="4">
        <v>1</v>
      </c>
      <c r="Y286" s="4">
        <v>76729.66</v>
      </c>
      <c r="Z286" s="4"/>
      <c r="AA286" s="4"/>
      <c r="AB286" s="4"/>
    </row>
    <row r="288" spans="1:206" x14ac:dyDescent="0.2">
      <c r="A288" s="2">
        <v>51</v>
      </c>
      <c r="B288" s="2">
        <f>B162</f>
        <v>1</v>
      </c>
      <c r="C288" s="2">
        <f>A162</f>
        <v>4</v>
      </c>
      <c r="D288" s="2">
        <f>ROW(A162)</f>
        <v>162</v>
      </c>
      <c r="E288" s="2"/>
      <c r="F288" s="2" t="str">
        <f>IF(F162&lt;&gt;"",F162,"")</f>
        <v>Новый раздел</v>
      </c>
      <c r="G288" s="2" t="str">
        <f>IF(G162&lt;&gt;"",G162,"")</f>
        <v>Электромонтажные работы</v>
      </c>
      <c r="H288" s="2">
        <v>0</v>
      </c>
      <c r="I288" s="2"/>
      <c r="J288" s="2"/>
      <c r="K288" s="2"/>
      <c r="L288" s="2"/>
      <c r="M288" s="2"/>
      <c r="N288" s="2"/>
      <c r="O288" s="2">
        <f t="shared" ref="O288:T288" si="132">ROUND(O175+O258+AB288,2)</f>
        <v>46169.48</v>
      </c>
      <c r="P288" s="2">
        <f t="shared" si="132"/>
        <v>22706.48</v>
      </c>
      <c r="Q288" s="2">
        <f t="shared" si="132"/>
        <v>58.76</v>
      </c>
      <c r="R288" s="2">
        <f t="shared" si="132"/>
        <v>466.99</v>
      </c>
      <c r="S288" s="2">
        <f t="shared" si="132"/>
        <v>22937.25</v>
      </c>
      <c r="T288" s="2">
        <f t="shared" si="132"/>
        <v>0</v>
      </c>
      <c r="U288" s="2">
        <f>U175+U258+AH288</f>
        <v>31.962258499999997</v>
      </c>
      <c r="V288" s="2">
        <f>V175+V258+AI288</f>
        <v>0.56425649999999994</v>
      </c>
      <c r="W288" s="2">
        <f>ROUND(W175+W258+AJ288,2)</f>
        <v>0</v>
      </c>
      <c r="X288" s="2">
        <f>ROUND(X175+X258+AK288,2)</f>
        <v>22287.85</v>
      </c>
      <c r="Y288" s="2">
        <f>ROUND(Y175+Y258+AL288,2)</f>
        <v>11602.29</v>
      </c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>
        <f t="shared" ref="AO288:BD288" si="133">ROUND(AO175+AO258+BX288,2)</f>
        <v>0</v>
      </c>
      <c r="AP288" s="2">
        <f t="shared" si="133"/>
        <v>2474.6999999999998</v>
      </c>
      <c r="AQ288" s="2">
        <f t="shared" si="133"/>
        <v>0</v>
      </c>
      <c r="AR288" s="2">
        <f t="shared" si="133"/>
        <v>80059.62</v>
      </c>
      <c r="AS288" s="2">
        <f t="shared" si="133"/>
        <v>4629.78</v>
      </c>
      <c r="AT288" s="2">
        <f t="shared" si="133"/>
        <v>72955.14</v>
      </c>
      <c r="AU288" s="2">
        <f t="shared" si="133"/>
        <v>0</v>
      </c>
      <c r="AV288" s="2">
        <f t="shared" si="133"/>
        <v>22706.48</v>
      </c>
      <c r="AW288" s="2">
        <f t="shared" si="133"/>
        <v>20231.78</v>
      </c>
      <c r="AX288" s="2">
        <f t="shared" si="133"/>
        <v>0</v>
      </c>
      <c r="AY288" s="2">
        <f t="shared" si="133"/>
        <v>20231.78</v>
      </c>
      <c r="AZ288" s="2">
        <f t="shared" si="133"/>
        <v>2474.6999999999998</v>
      </c>
      <c r="BA288" s="2">
        <f t="shared" si="133"/>
        <v>0</v>
      </c>
      <c r="BB288" s="2">
        <f t="shared" si="133"/>
        <v>0</v>
      </c>
      <c r="BC288" s="2">
        <f t="shared" si="133"/>
        <v>0</v>
      </c>
      <c r="BD288" s="2">
        <f t="shared" si="133"/>
        <v>0</v>
      </c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3"/>
      <c r="DH288" s="3"/>
      <c r="DI288" s="3"/>
      <c r="DJ288" s="3"/>
      <c r="DK288" s="3"/>
      <c r="DL288" s="3"/>
      <c r="DM288" s="3"/>
      <c r="DN288" s="3"/>
      <c r="DO288" s="3"/>
      <c r="DP288" s="3"/>
      <c r="DQ288" s="3"/>
      <c r="DR288" s="3"/>
      <c r="DS288" s="3"/>
      <c r="DT288" s="3"/>
      <c r="DU288" s="3"/>
      <c r="DV288" s="3"/>
      <c r="DW288" s="3"/>
      <c r="DX288" s="3"/>
      <c r="DY288" s="3"/>
      <c r="DZ288" s="3"/>
      <c r="EA288" s="3"/>
      <c r="EB288" s="3"/>
      <c r="EC288" s="3"/>
      <c r="ED288" s="3"/>
      <c r="EE288" s="3"/>
      <c r="EF288" s="3"/>
      <c r="EG288" s="3"/>
      <c r="EH288" s="3"/>
      <c r="EI288" s="3"/>
      <c r="EJ288" s="3"/>
      <c r="EK288" s="3"/>
      <c r="EL288" s="3"/>
      <c r="EM288" s="3"/>
      <c r="EN288" s="3"/>
      <c r="EO288" s="3"/>
      <c r="EP288" s="3"/>
      <c r="EQ288" s="3"/>
      <c r="ER288" s="3"/>
      <c r="ES288" s="3"/>
      <c r="ET288" s="3"/>
      <c r="EU288" s="3"/>
      <c r="EV288" s="3"/>
      <c r="EW288" s="3"/>
      <c r="EX288" s="3"/>
      <c r="EY288" s="3"/>
      <c r="EZ288" s="3"/>
      <c r="FA288" s="3"/>
      <c r="FB288" s="3"/>
      <c r="FC288" s="3"/>
      <c r="FD288" s="3"/>
      <c r="FE288" s="3"/>
      <c r="FF288" s="3"/>
      <c r="FG288" s="3"/>
      <c r="FH288" s="3"/>
      <c r="FI288" s="3"/>
      <c r="FJ288" s="3"/>
      <c r="FK288" s="3"/>
      <c r="FL288" s="3"/>
      <c r="FM288" s="3"/>
      <c r="FN288" s="3"/>
      <c r="FO288" s="3"/>
      <c r="FP288" s="3"/>
      <c r="FQ288" s="3"/>
      <c r="FR288" s="3"/>
      <c r="FS288" s="3"/>
      <c r="FT288" s="3"/>
      <c r="FU288" s="3"/>
      <c r="FV288" s="3"/>
      <c r="FW288" s="3"/>
      <c r="FX288" s="3"/>
      <c r="FY288" s="3"/>
      <c r="FZ288" s="3"/>
      <c r="GA288" s="3"/>
      <c r="GB288" s="3"/>
      <c r="GC288" s="3"/>
      <c r="GD288" s="3"/>
      <c r="GE288" s="3"/>
      <c r="GF288" s="3"/>
      <c r="GG288" s="3"/>
      <c r="GH288" s="3"/>
      <c r="GI288" s="3"/>
      <c r="GJ288" s="3"/>
      <c r="GK288" s="3"/>
      <c r="GL288" s="3"/>
      <c r="GM288" s="3"/>
      <c r="GN288" s="3"/>
      <c r="GO288" s="3"/>
      <c r="GP288" s="3"/>
      <c r="GQ288" s="3"/>
      <c r="GR288" s="3"/>
      <c r="GS288" s="3"/>
      <c r="GT288" s="3"/>
      <c r="GU288" s="3"/>
      <c r="GV288" s="3"/>
      <c r="GW288" s="3"/>
      <c r="GX288" s="3">
        <v>0</v>
      </c>
    </row>
    <row r="290" spans="1:28" x14ac:dyDescent="0.2">
      <c r="A290" s="4">
        <v>50</v>
      </c>
      <c r="B290" s="4">
        <v>0</v>
      </c>
      <c r="C290" s="4">
        <v>0</v>
      </c>
      <c r="D290" s="4">
        <v>1</v>
      </c>
      <c r="E290" s="4">
        <v>201</v>
      </c>
      <c r="F290" s="4">
        <f>ROUND(Source!O288,O290)</f>
        <v>46169.48</v>
      </c>
      <c r="G290" s="4" t="s">
        <v>103</v>
      </c>
      <c r="H290" s="4" t="s">
        <v>104</v>
      </c>
      <c r="I290" s="4"/>
      <c r="J290" s="4"/>
      <c r="K290" s="4">
        <v>201</v>
      </c>
      <c r="L290" s="4">
        <v>1</v>
      </c>
      <c r="M290" s="4">
        <v>3</v>
      </c>
      <c r="N290" s="4" t="s">
        <v>3</v>
      </c>
      <c r="O290" s="4">
        <v>2</v>
      </c>
      <c r="P290" s="4"/>
      <c r="Q290" s="4"/>
      <c r="R290" s="4"/>
      <c r="S290" s="4"/>
      <c r="T290" s="4"/>
      <c r="U290" s="4"/>
      <c r="V290" s="4"/>
      <c r="W290" s="4">
        <v>43694.779999999992</v>
      </c>
      <c r="X290" s="4">
        <v>1</v>
      </c>
      <c r="Y290" s="4">
        <v>43694.779999999992</v>
      </c>
      <c r="Z290" s="4"/>
      <c r="AA290" s="4"/>
      <c r="AB290" s="4"/>
    </row>
    <row r="291" spans="1:28" x14ac:dyDescent="0.2">
      <c r="A291" s="4">
        <v>50</v>
      </c>
      <c r="B291" s="4">
        <v>0</v>
      </c>
      <c r="C291" s="4">
        <v>0</v>
      </c>
      <c r="D291" s="4">
        <v>1</v>
      </c>
      <c r="E291" s="4">
        <v>202</v>
      </c>
      <c r="F291" s="4">
        <f>ROUND(Source!P288,O291)</f>
        <v>22706.48</v>
      </c>
      <c r="G291" s="4" t="s">
        <v>105</v>
      </c>
      <c r="H291" s="4" t="s">
        <v>106</v>
      </c>
      <c r="I291" s="4"/>
      <c r="J291" s="4"/>
      <c r="K291" s="4">
        <v>202</v>
      </c>
      <c r="L291" s="4">
        <v>2</v>
      </c>
      <c r="M291" s="4">
        <v>3</v>
      </c>
      <c r="N291" s="4" t="s">
        <v>3</v>
      </c>
      <c r="O291" s="4">
        <v>2</v>
      </c>
      <c r="P291" s="4"/>
      <c r="Q291" s="4"/>
      <c r="R291" s="4"/>
      <c r="S291" s="4"/>
      <c r="T291" s="4"/>
      <c r="U291" s="4"/>
      <c r="V291" s="4"/>
      <c r="W291" s="4">
        <v>22706.48</v>
      </c>
      <c r="X291" s="4">
        <v>1</v>
      </c>
      <c r="Y291" s="4">
        <v>22706.48</v>
      </c>
      <c r="Z291" s="4"/>
      <c r="AA291" s="4"/>
      <c r="AB291" s="4"/>
    </row>
    <row r="292" spans="1:28" x14ac:dyDescent="0.2">
      <c r="A292" s="4">
        <v>50</v>
      </c>
      <c r="B292" s="4">
        <v>0</v>
      </c>
      <c r="C292" s="4">
        <v>0</v>
      </c>
      <c r="D292" s="4">
        <v>1</v>
      </c>
      <c r="E292" s="4">
        <v>222</v>
      </c>
      <c r="F292" s="4">
        <f>ROUND(Source!AO288,O292)</f>
        <v>0</v>
      </c>
      <c r="G292" s="4" t="s">
        <v>107</v>
      </c>
      <c r="H292" s="4" t="s">
        <v>108</v>
      </c>
      <c r="I292" s="4"/>
      <c r="J292" s="4"/>
      <c r="K292" s="4">
        <v>222</v>
      </c>
      <c r="L292" s="4">
        <v>3</v>
      </c>
      <c r="M292" s="4">
        <v>3</v>
      </c>
      <c r="N292" s="4" t="s">
        <v>3</v>
      </c>
      <c r="O292" s="4">
        <v>2</v>
      </c>
      <c r="P292" s="4"/>
      <c r="Q292" s="4"/>
      <c r="R292" s="4"/>
      <c r="S292" s="4"/>
      <c r="T292" s="4"/>
      <c r="U292" s="4"/>
      <c r="V292" s="4"/>
      <c r="W292" s="4">
        <v>0</v>
      </c>
      <c r="X292" s="4">
        <v>1</v>
      </c>
      <c r="Y292" s="4">
        <v>0</v>
      </c>
      <c r="Z292" s="4"/>
      <c r="AA292" s="4"/>
      <c r="AB292" s="4"/>
    </row>
    <row r="293" spans="1:28" x14ac:dyDescent="0.2">
      <c r="A293" s="4">
        <v>50</v>
      </c>
      <c r="B293" s="4">
        <v>0</v>
      </c>
      <c r="C293" s="4">
        <v>0</v>
      </c>
      <c r="D293" s="4">
        <v>1</v>
      </c>
      <c r="E293" s="4">
        <v>225</v>
      </c>
      <c r="F293" s="4">
        <f>ROUND(Source!AV288,O293)</f>
        <v>22706.48</v>
      </c>
      <c r="G293" s="4" t="s">
        <v>109</v>
      </c>
      <c r="H293" s="4" t="s">
        <v>110</v>
      </c>
      <c r="I293" s="4"/>
      <c r="J293" s="4"/>
      <c r="K293" s="4">
        <v>225</v>
      </c>
      <c r="L293" s="4">
        <v>4</v>
      </c>
      <c r="M293" s="4">
        <v>3</v>
      </c>
      <c r="N293" s="4" t="s">
        <v>3</v>
      </c>
      <c r="O293" s="4">
        <v>2</v>
      </c>
      <c r="P293" s="4"/>
      <c r="Q293" s="4"/>
      <c r="R293" s="4"/>
      <c r="S293" s="4"/>
      <c r="T293" s="4"/>
      <c r="U293" s="4"/>
      <c r="V293" s="4"/>
      <c r="W293" s="4">
        <v>22706.48</v>
      </c>
      <c r="X293" s="4">
        <v>1</v>
      </c>
      <c r="Y293" s="4">
        <v>22706.48</v>
      </c>
      <c r="Z293" s="4"/>
      <c r="AA293" s="4"/>
      <c r="AB293" s="4"/>
    </row>
    <row r="294" spans="1:28" x14ac:dyDescent="0.2">
      <c r="A294" s="4">
        <v>50</v>
      </c>
      <c r="B294" s="4">
        <v>0</v>
      </c>
      <c r="C294" s="4">
        <v>0</v>
      </c>
      <c r="D294" s="4">
        <v>1</v>
      </c>
      <c r="E294" s="4">
        <v>226</v>
      </c>
      <c r="F294" s="4">
        <f>ROUND(Source!AW288,O294)</f>
        <v>20231.78</v>
      </c>
      <c r="G294" s="4" t="s">
        <v>111</v>
      </c>
      <c r="H294" s="4" t="s">
        <v>112</v>
      </c>
      <c r="I294" s="4"/>
      <c r="J294" s="4"/>
      <c r="K294" s="4">
        <v>226</v>
      </c>
      <c r="L294" s="4">
        <v>5</v>
      </c>
      <c r="M294" s="4">
        <v>3</v>
      </c>
      <c r="N294" s="4" t="s">
        <v>3</v>
      </c>
      <c r="O294" s="4">
        <v>2</v>
      </c>
      <c r="P294" s="4"/>
      <c r="Q294" s="4"/>
      <c r="R294" s="4"/>
      <c r="S294" s="4"/>
      <c r="T294" s="4"/>
      <c r="U294" s="4"/>
      <c r="V294" s="4"/>
      <c r="W294" s="4">
        <v>20231.78</v>
      </c>
      <c r="X294" s="4">
        <v>1</v>
      </c>
      <c r="Y294" s="4">
        <v>20231.78</v>
      </c>
      <c r="Z294" s="4"/>
      <c r="AA294" s="4"/>
      <c r="AB294" s="4"/>
    </row>
    <row r="295" spans="1:28" x14ac:dyDescent="0.2">
      <c r="A295" s="4">
        <v>50</v>
      </c>
      <c r="B295" s="4">
        <v>0</v>
      </c>
      <c r="C295" s="4">
        <v>0</v>
      </c>
      <c r="D295" s="4">
        <v>1</v>
      </c>
      <c r="E295" s="4">
        <v>227</v>
      </c>
      <c r="F295" s="4">
        <f>ROUND(Source!AX288,O295)</f>
        <v>0</v>
      </c>
      <c r="G295" s="4" t="s">
        <v>113</v>
      </c>
      <c r="H295" s="4" t="s">
        <v>114</v>
      </c>
      <c r="I295" s="4"/>
      <c r="J295" s="4"/>
      <c r="K295" s="4">
        <v>227</v>
      </c>
      <c r="L295" s="4">
        <v>6</v>
      </c>
      <c r="M295" s="4">
        <v>3</v>
      </c>
      <c r="N295" s="4" t="s">
        <v>3</v>
      </c>
      <c r="O295" s="4">
        <v>2</v>
      </c>
      <c r="P295" s="4"/>
      <c r="Q295" s="4"/>
      <c r="R295" s="4"/>
      <c r="S295" s="4"/>
      <c r="T295" s="4"/>
      <c r="U295" s="4"/>
      <c r="V295" s="4"/>
      <c r="W295" s="4">
        <v>0</v>
      </c>
      <c r="X295" s="4">
        <v>1</v>
      </c>
      <c r="Y295" s="4">
        <v>0</v>
      </c>
      <c r="Z295" s="4"/>
      <c r="AA295" s="4"/>
      <c r="AB295" s="4"/>
    </row>
    <row r="296" spans="1:28" x14ac:dyDescent="0.2">
      <c r="A296" s="4">
        <v>50</v>
      </c>
      <c r="B296" s="4">
        <v>0</v>
      </c>
      <c r="C296" s="4">
        <v>0</v>
      </c>
      <c r="D296" s="4">
        <v>1</v>
      </c>
      <c r="E296" s="4">
        <v>228</v>
      </c>
      <c r="F296" s="4">
        <f>ROUND(Source!AY288,O296)</f>
        <v>20231.78</v>
      </c>
      <c r="G296" s="4" t="s">
        <v>115</v>
      </c>
      <c r="H296" s="4" t="s">
        <v>116</v>
      </c>
      <c r="I296" s="4"/>
      <c r="J296" s="4"/>
      <c r="K296" s="4">
        <v>228</v>
      </c>
      <c r="L296" s="4">
        <v>7</v>
      </c>
      <c r="M296" s="4">
        <v>3</v>
      </c>
      <c r="N296" s="4" t="s">
        <v>3</v>
      </c>
      <c r="O296" s="4">
        <v>2</v>
      </c>
      <c r="P296" s="4"/>
      <c r="Q296" s="4"/>
      <c r="R296" s="4"/>
      <c r="S296" s="4"/>
      <c r="T296" s="4"/>
      <c r="U296" s="4"/>
      <c r="V296" s="4"/>
      <c r="W296" s="4">
        <v>20231.78</v>
      </c>
      <c r="X296" s="4">
        <v>1</v>
      </c>
      <c r="Y296" s="4">
        <v>20231.78</v>
      </c>
      <c r="Z296" s="4"/>
      <c r="AA296" s="4"/>
      <c r="AB296" s="4"/>
    </row>
    <row r="297" spans="1:28" x14ac:dyDescent="0.2">
      <c r="A297" s="4">
        <v>50</v>
      </c>
      <c r="B297" s="4">
        <v>0</v>
      </c>
      <c r="C297" s="4">
        <v>0</v>
      </c>
      <c r="D297" s="4">
        <v>1</v>
      </c>
      <c r="E297" s="4">
        <v>216</v>
      </c>
      <c r="F297" s="4">
        <f>ROUND(Source!AP288,O297)</f>
        <v>2474.6999999999998</v>
      </c>
      <c r="G297" s="4" t="s">
        <v>117</v>
      </c>
      <c r="H297" s="4" t="s">
        <v>118</v>
      </c>
      <c r="I297" s="4"/>
      <c r="J297" s="4"/>
      <c r="K297" s="4">
        <v>216</v>
      </c>
      <c r="L297" s="4">
        <v>8</v>
      </c>
      <c r="M297" s="4">
        <v>3</v>
      </c>
      <c r="N297" s="4" t="s">
        <v>3</v>
      </c>
      <c r="O297" s="4">
        <v>2</v>
      </c>
      <c r="P297" s="4"/>
      <c r="Q297" s="4"/>
      <c r="R297" s="4"/>
      <c r="S297" s="4"/>
      <c r="T297" s="4"/>
      <c r="U297" s="4"/>
      <c r="V297" s="4"/>
      <c r="W297" s="4">
        <v>2474.6999999999998</v>
      </c>
      <c r="X297" s="4">
        <v>1</v>
      </c>
      <c r="Y297" s="4">
        <v>2474.6999999999998</v>
      </c>
      <c r="Z297" s="4"/>
      <c r="AA297" s="4"/>
      <c r="AB297" s="4"/>
    </row>
    <row r="298" spans="1:28" x14ac:dyDescent="0.2">
      <c r="A298" s="4">
        <v>50</v>
      </c>
      <c r="B298" s="4">
        <v>0</v>
      </c>
      <c r="C298" s="4">
        <v>0</v>
      </c>
      <c r="D298" s="4">
        <v>1</v>
      </c>
      <c r="E298" s="4">
        <v>223</v>
      </c>
      <c r="F298" s="4">
        <f>ROUND(Source!AQ288,O298)</f>
        <v>0</v>
      </c>
      <c r="G298" s="4" t="s">
        <v>119</v>
      </c>
      <c r="H298" s="4" t="s">
        <v>120</v>
      </c>
      <c r="I298" s="4"/>
      <c r="J298" s="4"/>
      <c r="K298" s="4">
        <v>223</v>
      </c>
      <c r="L298" s="4">
        <v>9</v>
      </c>
      <c r="M298" s="4">
        <v>3</v>
      </c>
      <c r="N298" s="4" t="s">
        <v>3</v>
      </c>
      <c r="O298" s="4">
        <v>2</v>
      </c>
      <c r="P298" s="4"/>
      <c r="Q298" s="4"/>
      <c r="R298" s="4"/>
      <c r="S298" s="4"/>
      <c r="T298" s="4"/>
      <c r="U298" s="4"/>
      <c r="V298" s="4"/>
      <c r="W298" s="4">
        <v>0</v>
      </c>
      <c r="X298" s="4">
        <v>1</v>
      </c>
      <c r="Y298" s="4">
        <v>0</v>
      </c>
      <c r="Z298" s="4"/>
      <c r="AA298" s="4"/>
      <c r="AB298" s="4"/>
    </row>
    <row r="299" spans="1:28" x14ac:dyDescent="0.2">
      <c r="A299" s="4">
        <v>50</v>
      </c>
      <c r="B299" s="4">
        <v>0</v>
      </c>
      <c r="C299" s="4">
        <v>0</v>
      </c>
      <c r="D299" s="4">
        <v>1</v>
      </c>
      <c r="E299" s="4">
        <v>229</v>
      </c>
      <c r="F299" s="4">
        <f>ROUND(Source!AZ288,O299)</f>
        <v>2474.6999999999998</v>
      </c>
      <c r="G299" s="4" t="s">
        <v>121</v>
      </c>
      <c r="H299" s="4" t="s">
        <v>122</v>
      </c>
      <c r="I299" s="4"/>
      <c r="J299" s="4"/>
      <c r="K299" s="4">
        <v>229</v>
      </c>
      <c r="L299" s="4">
        <v>10</v>
      </c>
      <c r="M299" s="4">
        <v>3</v>
      </c>
      <c r="N299" s="4" t="s">
        <v>3</v>
      </c>
      <c r="O299" s="4">
        <v>2</v>
      </c>
      <c r="P299" s="4"/>
      <c r="Q299" s="4"/>
      <c r="R299" s="4"/>
      <c r="S299" s="4"/>
      <c r="T299" s="4"/>
      <c r="U299" s="4"/>
      <c r="V299" s="4"/>
      <c r="W299" s="4">
        <v>2474.6999999999998</v>
      </c>
      <c r="X299" s="4">
        <v>1</v>
      </c>
      <c r="Y299" s="4">
        <v>2474.6999999999998</v>
      </c>
      <c r="Z299" s="4"/>
      <c r="AA299" s="4"/>
      <c r="AB299" s="4"/>
    </row>
    <row r="300" spans="1:28" x14ac:dyDescent="0.2">
      <c r="A300" s="4">
        <v>50</v>
      </c>
      <c r="B300" s="4">
        <v>0</v>
      </c>
      <c r="C300" s="4">
        <v>0</v>
      </c>
      <c r="D300" s="4">
        <v>1</v>
      </c>
      <c r="E300" s="4">
        <v>203</v>
      </c>
      <c r="F300" s="4">
        <f>ROUND(Source!Q288,O300)</f>
        <v>58.76</v>
      </c>
      <c r="G300" s="4" t="s">
        <v>123</v>
      </c>
      <c r="H300" s="4" t="s">
        <v>124</v>
      </c>
      <c r="I300" s="4"/>
      <c r="J300" s="4"/>
      <c r="K300" s="4">
        <v>203</v>
      </c>
      <c r="L300" s="4">
        <v>11</v>
      </c>
      <c r="M300" s="4">
        <v>3</v>
      </c>
      <c r="N300" s="4" t="s">
        <v>3</v>
      </c>
      <c r="O300" s="4">
        <v>2</v>
      </c>
      <c r="P300" s="4"/>
      <c r="Q300" s="4"/>
      <c r="R300" s="4"/>
      <c r="S300" s="4"/>
      <c r="T300" s="4"/>
      <c r="U300" s="4"/>
      <c r="V300" s="4"/>
      <c r="W300" s="4">
        <v>58.76</v>
      </c>
      <c r="X300" s="4">
        <v>1</v>
      </c>
      <c r="Y300" s="4">
        <v>58.76</v>
      </c>
      <c r="Z300" s="4"/>
      <c r="AA300" s="4"/>
      <c r="AB300" s="4"/>
    </row>
    <row r="301" spans="1:28" x14ac:dyDescent="0.2">
      <c r="A301" s="4">
        <v>50</v>
      </c>
      <c r="B301" s="4">
        <v>0</v>
      </c>
      <c r="C301" s="4">
        <v>0</v>
      </c>
      <c r="D301" s="4">
        <v>1</v>
      </c>
      <c r="E301" s="4">
        <v>231</v>
      </c>
      <c r="F301" s="4">
        <f>ROUND(Source!BB288,O301)</f>
        <v>0</v>
      </c>
      <c r="G301" s="4" t="s">
        <v>125</v>
      </c>
      <c r="H301" s="4" t="s">
        <v>126</v>
      </c>
      <c r="I301" s="4"/>
      <c r="J301" s="4"/>
      <c r="K301" s="4">
        <v>231</v>
      </c>
      <c r="L301" s="4">
        <v>12</v>
      </c>
      <c r="M301" s="4">
        <v>3</v>
      </c>
      <c r="N301" s="4" t="s">
        <v>3</v>
      </c>
      <c r="O301" s="4">
        <v>2</v>
      </c>
      <c r="P301" s="4"/>
      <c r="Q301" s="4"/>
      <c r="R301" s="4"/>
      <c r="S301" s="4"/>
      <c r="T301" s="4"/>
      <c r="U301" s="4"/>
      <c r="V301" s="4"/>
      <c r="W301" s="4">
        <v>0</v>
      </c>
      <c r="X301" s="4">
        <v>1</v>
      </c>
      <c r="Y301" s="4">
        <v>0</v>
      </c>
      <c r="Z301" s="4"/>
      <c r="AA301" s="4"/>
      <c r="AB301" s="4"/>
    </row>
    <row r="302" spans="1:28" x14ac:dyDescent="0.2">
      <c r="A302" s="4">
        <v>50</v>
      </c>
      <c r="B302" s="4">
        <v>0</v>
      </c>
      <c r="C302" s="4">
        <v>0</v>
      </c>
      <c r="D302" s="4">
        <v>1</v>
      </c>
      <c r="E302" s="4">
        <v>204</v>
      </c>
      <c r="F302" s="4">
        <f>ROUND(Source!R288,O302)</f>
        <v>466.99</v>
      </c>
      <c r="G302" s="4" t="s">
        <v>127</v>
      </c>
      <c r="H302" s="4" t="s">
        <v>128</v>
      </c>
      <c r="I302" s="4"/>
      <c r="J302" s="4"/>
      <c r="K302" s="4">
        <v>204</v>
      </c>
      <c r="L302" s="4">
        <v>13</v>
      </c>
      <c r="M302" s="4">
        <v>3</v>
      </c>
      <c r="N302" s="4" t="s">
        <v>3</v>
      </c>
      <c r="O302" s="4">
        <v>2</v>
      </c>
      <c r="P302" s="4"/>
      <c r="Q302" s="4"/>
      <c r="R302" s="4"/>
      <c r="S302" s="4"/>
      <c r="T302" s="4"/>
      <c r="U302" s="4"/>
      <c r="V302" s="4"/>
      <c r="W302" s="4">
        <v>466.99</v>
      </c>
      <c r="X302" s="4">
        <v>1</v>
      </c>
      <c r="Y302" s="4">
        <v>466.99</v>
      </c>
      <c r="Z302" s="4"/>
      <c r="AA302" s="4"/>
      <c r="AB302" s="4"/>
    </row>
    <row r="303" spans="1:28" x14ac:dyDescent="0.2">
      <c r="A303" s="4">
        <v>50</v>
      </c>
      <c r="B303" s="4">
        <v>0</v>
      </c>
      <c r="C303" s="4">
        <v>0</v>
      </c>
      <c r="D303" s="4">
        <v>1</v>
      </c>
      <c r="E303" s="4">
        <v>205</v>
      </c>
      <c r="F303" s="4">
        <f>ROUND(Source!S288,O303)</f>
        <v>22937.25</v>
      </c>
      <c r="G303" s="4" t="s">
        <v>129</v>
      </c>
      <c r="H303" s="4" t="s">
        <v>130</v>
      </c>
      <c r="I303" s="4"/>
      <c r="J303" s="4"/>
      <c r="K303" s="4">
        <v>205</v>
      </c>
      <c r="L303" s="4">
        <v>14</v>
      </c>
      <c r="M303" s="4">
        <v>3</v>
      </c>
      <c r="N303" s="4" t="s">
        <v>3</v>
      </c>
      <c r="O303" s="4">
        <v>2</v>
      </c>
      <c r="P303" s="4"/>
      <c r="Q303" s="4"/>
      <c r="R303" s="4"/>
      <c r="S303" s="4"/>
      <c r="T303" s="4"/>
      <c r="U303" s="4"/>
      <c r="V303" s="4"/>
      <c r="W303" s="4">
        <v>22937.249999999996</v>
      </c>
      <c r="X303" s="4">
        <v>1</v>
      </c>
      <c r="Y303" s="4">
        <v>22937.249999999996</v>
      </c>
      <c r="Z303" s="4"/>
      <c r="AA303" s="4"/>
      <c r="AB303" s="4"/>
    </row>
    <row r="304" spans="1:28" x14ac:dyDescent="0.2">
      <c r="A304" s="4">
        <v>50</v>
      </c>
      <c r="B304" s="4">
        <v>0</v>
      </c>
      <c r="C304" s="4">
        <v>0</v>
      </c>
      <c r="D304" s="4">
        <v>1</v>
      </c>
      <c r="E304" s="4">
        <v>232</v>
      </c>
      <c r="F304" s="4">
        <f>ROUND(Source!BC288,O304)</f>
        <v>0</v>
      </c>
      <c r="G304" s="4" t="s">
        <v>131</v>
      </c>
      <c r="H304" s="4" t="s">
        <v>132</v>
      </c>
      <c r="I304" s="4"/>
      <c r="J304" s="4"/>
      <c r="K304" s="4">
        <v>232</v>
      </c>
      <c r="L304" s="4">
        <v>15</v>
      </c>
      <c r="M304" s="4">
        <v>3</v>
      </c>
      <c r="N304" s="4" t="s">
        <v>3</v>
      </c>
      <c r="O304" s="4">
        <v>2</v>
      </c>
      <c r="P304" s="4"/>
      <c r="Q304" s="4"/>
      <c r="R304" s="4"/>
      <c r="S304" s="4"/>
      <c r="T304" s="4"/>
      <c r="U304" s="4"/>
      <c r="V304" s="4"/>
      <c r="W304" s="4">
        <v>0</v>
      </c>
      <c r="X304" s="4">
        <v>1</v>
      </c>
      <c r="Y304" s="4">
        <v>0</v>
      </c>
      <c r="Z304" s="4"/>
      <c r="AA304" s="4"/>
      <c r="AB304" s="4"/>
    </row>
    <row r="305" spans="1:206" x14ac:dyDescent="0.2">
      <c r="A305" s="4">
        <v>50</v>
      </c>
      <c r="B305" s="4">
        <v>0</v>
      </c>
      <c r="C305" s="4">
        <v>0</v>
      </c>
      <c r="D305" s="4">
        <v>1</v>
      </c>
      <c r="E305" s="4">
        <v>214</v>
      </c>
      <c r="F305" s="4">
        <f>ROUND(Source!AS288,O305)</f>
        <v>4629.78</v>
      </c>
      <c r="G305" s="4" t="s">
        <v>133</v>
      </c>
      <c r="H305" s="4" t="s">
        <v>134</v>
      </c>
      <c r="I305" s="4"/>
      <c r="J305" s="4"/>
      <c r="K305" s="4">
        <v>214</v>
      </c>
      <c r="L305" s="4">
        <v>16</v>
      </c>
      <c r="M305" s="4">
        <v>3</v>
      </c>
      <c r="N305" s="4" t="s">
        <v>3</v>
      </c>
      <c r="O305" s="4">
        <v>2</v>
      </c>
      <c r="P305" s="4"/>
      <c r="Q305" s="4"/>
      <c r="R305" s="4"/>
      <c r="S305" s="4"/>
      <c r="T305" s="4"/>
      <c r="U305" s="4"/>
      <c r="V305" s="4"/>
      <c r="W305" s="4">
        <v>4629.78</v>
      </c>
      <c r="X305" s="4">
        <v>1</v>
      </c>
      <c r="Y305" s="4">
        <v>4629.78</v>
      </c>
      <c r="Z305" s="4"/>
      <c r="AA305" s="4"/>
      <c r="AB305" s="4"/>
    </row>
    <row r="306" spans="1:206" x14ac:dyDescent="0.2">
      <c r="A306" s="4">
        <v>50</v>
      </c>
      <c r="B306" s="4">
        <v>0</v>
      </c>
      <c r="C306" s="4">
        <v>0</v>
      </c>
      <c r="D306" s="4">
        <v>1</v>
      </c>
      <c r="E306" s="4">
        <v>215</v>
      </c>
      <c r="F306" s="4">
        <f>ROUND(Source!AT288,O306)</f>
        <v>72955.14</v>
      </c>
      <c r="G306" s="4" t="s">
        <v>135</v>
      </c>
      <c r="H306" s="4" t="s">
        <v>136</v>
      </c>
      <c r="I306" s="4"/>
      <c r="J306" s="4"/>
      <c r="K306" s="4">
        <v>215</v>
      </c>
      <c r="L306" s="4">
        <v>17</v>
      </c>
      <c r="M306" s="4">
        <v>3</v>
      </c>
      <c r="N306" s="4" t="s">
        <v>3</v>
      </c>
      <c r="O306" s="4">
        <v>2</v>
      </c>
      <c r="P306" s="4"/>
      <c r="Q306" s="4"/>
      <c r="R306" s="4"/>
      <c r="S306" s="4"/>
      <c r="T306" s="4"/>
      <c r="U306" s="4"/>
      <c r="V306" s="4"/>
      <c r="W306" s="4">
        <v>72955.14</v>
      </c>
      <c r="X306" s="4">
        <v>1</v>
      </c>
      <c r="Y306" s="4">
        <v>72955.14</v>
      </c>
      <c r="Z306" s="4"/>
      <c r="AA306" s="4"/>
      <c r="AB306" s="4"/>
    </row>
    <row r="307" spans="1:206" x14ac:dyDescent="0.2">
      <c r="A307" s="4">
        <v>50</v>
      </c>
      <c r="B307" s="4">
        <v>0</v>
      </c>
      <c r="C307" s="4">
        <v>0</v>
      </c>
      <c r="D307" s="4">
        <v>1</v>
      </c>
      <c r="E307" s="4">
        <v>217</v>
      </c>
      <c r="F307" s="4">
        <f>ROUND(Source!AU288,O307)</f>
        <v>0</v>
      </c>
      <c r="G307" s="4" t="s">
        <v>137</v>
      </c>
      <c r="H307" s="4" t="s">
        <v>138</v>
      </c>
      <c r="I307" s="4"/>
      <c r="J307" s="4"/>
      <c r="K307" s="4">
        <v>217</v>
      </c>
      <c r="L307" s="4">
        <v>18</v>
      </c>
      <c r="M307" s="4">
        <v>3</v>
      </c>
      <c r="N307" s="4" t="s">
        <v>3</v>
      </c>
      <c r="O307" s="4">
        <v>2</v>
      </c>
      <c r="P307" s="4"/>
      <c r="Q307" s="4"/>
      <c r="R307" s="4"/>
      <c r="S307" s="4"/>
      <c r="T307" s="4"/>
      <c r="U307" s="4"/>
      <c r="V307" s="4"/>
      <c r="W307" s="4">
        <v>0</v>
      </c>
      <c r="X307" s="4">
        <v>1</v>
      </c>
      <c r="Y307" s="4">
        <v>0</v>
      </c>
      <c r="Z307" s="4"/>
      <c r="AA307" s="4"/>
      <c r="AB307" s="4"/>
    </row>
    <row r="308" spans="1:206" x14ac:dyDescent="0.2">
      <c r="A308" s="4">
        <v>50</v>
      </c>
      <c r="B308" s="4">
        <v>0</v>
      </c>
      <c r="C308" s="4">
        <v>0</v>
      </c>
      <c r="D308" s="4">
        <v>1</v>
      </c>
      <c r="E308" s="4">
        <v>230</v>
      </c>
      <c r="F308" s="4">
        <f>ROUND(Source!BA288,O308)</f>
        <v>0</v>
      </c>
      <c r="G308" s="4" t="s">
        <v>139</v>
      </c>
      <c r="H308" s="4" t="s">
        <v>140</v>
      </c>
      <c r="I308" s="4"/>
      <c r="J308" s="4"/>
      <c r="K308" s="4">
        <v>230</v>
      </c>
      <c r="L308" s="4">
        <v>19</v>
      </c>
      <c r="M308" s="4">
        <v>3</v>
      </c>
      <c r="N308" s="4" t="s">
        <v>3</v>
      </c>
      <c r="O308" s="4">
        <v>2</v>
      </c>
      <c r="P308" s="4"/>
      <c r="Q308" s="4"/>
      <c r="R308" s="4"/>
      <c r="S308" s="4"/>
      <c r="T308" s="4"/>
      <c r="U308" s="4"/>
      <c r="V308" s="4"/>
      <c r="W308" s="4">
        <v>0</v>
      </c>
      <c r="X308" s="4">
        <v>1</v>
      </c>
      <c r="Y308" s="4">
        <v>0</v>
      </c>
      <c r="Z308" s="4"/>
      <c r="AA308" s="4"/>
      <c r="AB308" s="4"/>
    </row>
    <row r="309" spans="1:206" x14ac:dyDescent="0.2">
      <c r="A309" s="4">
        <v>50</v>
      </c>
      <c r="B309" s="4">
        <v>0</v>
      </c>
      <c r="C309" s="4">
        <v>0</v>
      </c>
      <c r="D309" s="4">
        <v>1</v>
      </c>
      <c r="E309" s="4">
        <v>206</v>
      </c>
      <c r="F309" s="4">
        <f>ROUND(Source!T288,O309)</f>
        <v>0</v>
      </c>
      <c r="G309" s="4" t="s">
        <v>141</v>
      </c>
      <c r="H309" s="4" t="s">
        <v>142</v>
      </c>
      <c r="I309" s="4"/>
      <c r="J309" s="4"/>
      <c r="K309" s="4">
        <v>206</v>
      </c>
      <c r="L309" s="4">
        <v>20</v>
      </c>
      <c r="M309" s="4">
        <v>3</v>
      </c>
      <c r="N309" s="4" t="s">
        <v>3</v>
      </c>
      <c r="O309" s="4">
        <v>2</v>
      </c>
      <c r="P309" s="4"/>
      <c r="Q309" s="4"/>
      <c r="R309" s="4"/>
      <c r="S309" s="4"/>
      <c r="T309" s="4"/>
      <c r="U309" s="4"/>
      <c r="V309" s="4"/>
      <c r="W309" s="4">
        <v>0</v>
      </c>
      <c r="X309" s="4">
        <v>1</v>
      </c>
      <c r="Y309" s="4">
        <v>0</v>
      </c>
      <c r="Z309" s="4"/>
      <c r="AA309" s="4"/>
      <c r="AB309" s="4"/>
    </row>
    <row r="310" spans="1:206" x14ac:dyDescent="0.2">
      <c r="A310" s="4">
        <v>50</v>
      </c>
      <c r="B310" s="4">
        <v>0</v>
      </c>
      <c r="C310" s="4">
        <v>0</v>
      </c>
      <c r="D310" s="4">
        <v>1</v>
      </c>
      <c r="E310" s="4">
        <v>207</v>
      </c>
      <c r="F310" s="4">
        <f>ROUND(Source!U288,O310)</f>
        <v>31.962258500000001</v>
      </c>
      <c r="G310" s="4" t="s">
        <v>143</v>
      </c>
      <c r="H310" s="4" t="s">
        <v>144</v>
      </c>
      <c r="I310" s="4"/>
      <c r="J310" s="4"/>
      <c r="K310" s="4">
        <v>207</v>
      </c>
      <c r="L310" s="4">
        <v>21</v>
      </c>
      <c r="M310" s="4">
        <v>3</v>
      </c>
      <c r="N310" s="4" t="s">
        <v>3</v>
      </c>
      <c r="O310" s="4">
        <v>7</v>
      </c>
      <c r="P310" s="4"/>
      <c r="Q310" s="4"/>
      <c r="R310" s="4"/>
      <c r="S310" s="4"/>
      <c r="T310" s="4"/>
      <c r="U310" s="4"/>
      <c r="V310" s="4"/>
      <c r="W310" s="4">
        <v>31.962258500000001</v>
      </c>
      <c r="X310" s="4">
        <v>1</v>
      </c>
      <c r="Y310" s="4">
        <v>31.962258500000001</v>
      </c>
      <c r="Z310" s="4"/>
      <c r="AA310" s="4"/>
      <c r="AB310" s="4"/>
    </row>
    <row r="311" spans="1:206" x14ac:dyDescent="0.2">
      <c r="A311" s="4">
        <v>50</v>
      </c>
      <c r="B311" s="4">
        <v>0</v>
      </c>
      <c r="C311" s="4">
        <v>0</v>
      </c>
      <c r="D311" s="4">
        <v>1</v>
      </c>
      <c r="E311" s="4">
        <v>208</v>
      </c>
      <c r="F311" s="4">
        <f>ROUND(Source!V288,O311)</f>
        <v>0.56425650000000005</v>
      </c>
      <c r="G311" s="4" t="s">
        <v>145</v>
      </c>
      <c r="H311" s="4" t="s">
        <v>146</v>
      </c>
      <c r="I311" s="4"/>
      <c r="J311" s="4"/>
      <c r="K311" s="4">
        <v>208</v>
      </c>
      <c r="L311" s="4">
        <v>22</v>
      </c>
      <c r="M311" s="4">
        <v>3</v>
      </c>
      <c r="N311" s="4" t="s">
        <v>3</v>
      </c>
      <c r="O311" s="4">
        <v>7</v>
      </c>
      <c r="P311" s="4"/>
      <c r="Q311" s="4"/>
      <c r="R311" s="4"/>
      <c r="S311" s="4"/>
      <c r="T311" s="4"/>
      <c r="U311" s="4"/>
      <c r="V311" s="4"/>
      <c r="W311" s="4">
        <v>0.56425650000000005</v>
      </c>
      <c r="X311" s="4">
        <v>1</v>
      </c>
      <c r="Y311" s="4">
        <v>0.56425650000000005</v>
      </c>
      <c r="Z311" s="4"/>
      <c r="AA311" s="4"/>
      <c r="AB311" s="4"/>
    </row>
    <row r="312" spans="1:206" x14ac:dyDescent="0.2">
      <c r="A312" s="4">
        <v>50</v>
      </c>
      <c r="B312" s="4">
        <v>0</v>
      </c>
      <c r="C312" s="4">
        <v>0</v>
      </c>
      <c r="D312" s="4">
        <v>1</v>
      </c>
      <c r="E312" s="4">
        <v>209</v>
      </c>
      <c r="F312" s="4">
        <f>ROUND(Source!W288,O312)</f>
        <v>0</v>
      </c>
      <c r="G312" s="4" t="s">
        <v>147</v>
      </c>
      <c r="H312" s="4" t="s">
        <v>148</v>
      </c>
      <c r="I312" s="4"/>
      <c r="J312" s="4"/>
      <c r="K312" s="4">
        <v>209</v>
      </c>
      <c r="L312" s="4">
        <v>23</v>
      </c>
      <c r="M312" s="4">
        <v>3</v>
      </c>
      <c r="N312" s="4" t="s">
        <v>3</v>
      </c>
      <c r="O312" s="4">
        <v>2</v>
      </c>
      <c r="P312" s="4"/>
      <c r="Q312" s="4"/>
      <c r="R312" s="4"/>
      <c r="S312" s="4"/>
      <c r="T312" s="4"/>
      <c r="U312" s="4"/>
      <c r="V312" s="4"/>
      <c r="W312" s="4">
        <v>0</v>
      </c>
      <c r="X312" s="4">
        <v>1</v>
      </c>
      <c r="Y312" s="4">
        <v>0</v>
      </c>
      <c r="Z312" s="4"/>
      <c r="AA312" s="4"/>
      <c r="AB312" s="4"/>
    </row>
    <row r="313" spans="1:206" x14ac:dyDescent="0.2">
      <c r="A313" s="4">
        <v>50</v>
      </c>
      <c r="B313" s="4">
        <v>0</v>
      </c>
      <c r="C313" s="4">
        <v>0</v>
      </c>
      <c r="D313" s="4">
        <v>1</v>
      </c>
      <c r="E313" s="4">
        <v>233</v>
      </c>
      <c r="F313" s="4">
        <f>ROUND(Source!BD288,O313)</f>
        <v>0</v>
      </c>
      <c r="G313" s="4" t="s">
        <v>149</v>
      </c>
      <c r="H313" s="4" t="s">
        <v>150</v>
      </c>
      <c r="I313" s="4"/>
      <c r="J313" s="4"/>
      <c r="K313" s="4">
        <v>233</v>
      </c>
      <c r="L313" s="4">
        <v>24</v>
      </c>
      <c r="M313" s="4">
        <v>3</v>
      </c>
      <c r="N313" s="4" t="s">
        <v>3</v>
      </c>
      <c r="O313" s="4">
        <v>2</v>
      </c>
      <c r="P313" s="4"/>
      <c r="Q313" s="4"/>
      <c r="R313" s="4"/>
      <c r="S313" s="4"/>
      <c r="T313" s="4"/>
      <c r="U313" s="4"/>
      <c r="V313" s="4"/>
      <c r="W313" s="4">
        <v>0</v>
      </c>
      <c r="X313" s="4">
        <v>1</v>
      </c>
      <c r="Y313" s="4">
        <v>0</v>
      </c>
      <c r="Z313" s="4"/>
      <c r="AA313" s="4"/>
      <c r="AB313" s="4"/>
    </row>
    <row r="314" spans="1:206" x14ac:dyDescent="0.2">
      <c r="A314" s="4">
        <v>50</v>
      </c>
      <c r="B314" s="4">
        <v>0</v>
      </c>
      <c r="C314" s="4">
        <v>0</v>
      </c>
      <c r="D314" s="4">
        <v>1</v>
      </c>
      <c r="E314" s="4">
        <v>210</v>
      </c>
      <c r="F314" s="4">
        <f>ROUND(Source!X288,O314)</f>
        <v>22287.85</v>
      </c>
      <c r="G314" s="4" t="s">
        <v>151</v>
      </c>
      <c r="H314" s="4" t="s">
        <v>152</v>
      </c>
      <c r="I314" s="4"/>
      <c r="J314" s="4"/>
      <c r="K314" s="4">
        <v>210</v>
      </c>
      <c r="L314" s="4">
        <v>25</v>
      </c>
      <c r="M314" s="4">
        <v>3</v>
      </c>
      <c r="N314" s="4" t="s">
        <v>3</v>
      </c>
      <c r="O314" s="4">
        <v>2</v>
      </c>
      <c r="P314" s="4"/>
      <c r="Q314" s="4"/>
      <c r="R314" s="4"/>
      <c r="S314" s="4"/>
      <c r="T314" s="4"/>
      <c r="U314" s="4"/>
      <c r="V314" s="4"/>
      <c r="W314" s="4">
        <v>22287.85</v>
      </c>
      <c r="X314" s="4">
        <v>1</v>
      </c>
      <c r="Y314" s="4">
        <v>22287.85</v>
      </c>
      <c r="Z314" s="4"/>
      <c r="AA314" s="4"/>
      <c r="AB314" s="4"/>
    </row>
    <row r="315" spans="1:206" x14ac:dyDescent="0.2">
      <c r="A315" s="4">
        <v>50</v>
      </c>
      <c r="B315" s="4">
        <v>0</v>
      </c>
      <c r="C315" s="4">
        <v>0</v>
      </c>
      <c r="D315" s="4">
        <v>1</v>
      </c>
      <c r="E315" s="4">
        <v>211</v>
      </c>
      <c r="F315" s="4">
        <f>ROUND(Source!Y288,O315)</f>
        <v>11602.29</v>
      </c>
      <c r="G315" s="4" t="s">
        <v>153</v>
      </c>
      <c r="H315" s="4" t="s">
        <v>154</v>
      </c>
      <c r="I315" s="4"/>
      <c r="J315" s="4"/>
      <c r="K315" s="4">
        <v>211</v>
      </c>
      <c r="L315" s="4">
        <v>26</v>
      </c>
      <c r="M315" s="4">
        <v>3</v>
      </c>
      <c r="N315" s="4" t="s">
        <v>3</v>
      </c>
      <c r="O315" s="4">
        <v>2</v>
      </c>
      <c r="P315" s="4"/>
      <c r="Q315" s="4"/>
      <c r="R315" s="4"/>
      <c r="S315" s="4"/>
      <c r="T315" s="4"/>
      <c r="U315" s="4"/>
      <c r="V315" s="4"/>
      <c r="W315" s="4">
        <v>11602.29</v>
      </c>
      <c r="X315" s="4">
        <v>1</v>
      </c>
      <c r="Y315" s="4">
        <v>11602.29</v>
      </c>
      <c r="Z315" s="4"/>
      <c r="AA315" s="4"/>
      <c r="AB315" s="4"/>
    </row>
    <row r="316" spans="1:206" x14ac:dyDescent="0.2">
      <c r="A316" s="4">
        <v>50</v>
      </c>
      <c r="B316" s="4">
        <v>0</v>
      </c>
      <c r="C316" s="4">
        <v>0</v>
      </c>
      <c r="D316" s="4">
        <v>1</v>
      </c>
      <c r="E316" s="4">
        <v>224</v>
      </c>
      <c r="F316" s="4">
        <f>ROUND(Source!AR288,O316)</f>
        <v>80059.62</v>
      </c>
      <c r="G316" s="4" t="s">
        <v>155</v>
      </c>
      <c r="H316" s="4" t="s">
        <v>156</v>
      </c>
      <c r="I316" s="4"/>
      <c r="J316" s="4"/>
      <c r="K316" s="4">
        <v>224</v>
      </c>
      <c r="L316" s="4">
        <v>27</v>
      </c>
      <c r="M316" s="4">
        <v>3</v>
      </c>
      <c r="N316" s="4" t="s">
        <v>3</v>
      </c>
      <c r="O316" s="4">
        <v>2</v>
      </c>
      <c r="P316" s="4"/>
      <c r="Q316" s="4"/>
      <c r="R316" s="4"/>
      <c r="S316" s="4"/>
      <c r="T316" s="4"/>
      <c r="U316" s="4"/>
      <c r="V316" s="4"/>
      <c r="W316" s="4">
        <v>80059.62</v>
      </c>
      <c r="X316" s="4">
        <v>1</v>
      </c>
      <c r="Y316" s="4">
        <v>80059.62</v>
      </c>
      <c r="Z316" s="4"/>
      <c r="AA316" s="4"/>
      <c r="AB316" s="4"/>
    </row>
    <row r="318" spans="1:206" x14ac:dyDescent="0.2">
      <c r="A318" s="1">
        <v>4</v>
      </c>
      <c r="B318" s="1">
        <v>1</v>
      </c>
      <c r="C318" s="1"/>
      <c r="D318" s="1">
        <f>ROW(A329)</f>
        <v>329</v>
      </c>
      <c r="E318" s="1"/>
      <c r="F318" s="1" t="s">
        <v>15</v>
      </c>
      <c r="G318" s="1" t="s">
        <v>468</v>
      </c>
      <c r="H318" s="1" t="s">
        <v>3</v>
      </c>
      <c r="I318" s="1">
        <v>0</v>
      </c>
      <c r="J318" s="1"/>
      <c r="K318" s="1">
        <v>0</v>
      </c>
      <c r="L318" s="1"/>
      <c r="M318" s="1" t="s">
        <v>3</v>
      </c>
      <c r="N318" s="1"/>
      <c r="O318" s="1"/>
      <c r="P318" s="1"/>
      <c r="Q318" s="1"/>
      <c r="R318" s="1"/>
      <c r="S318" s="1">
        <v>0</v>
      </c>
      <c r="T318" s="1"/>
      <c r="U318" s="1" t="s">
        <v>3</v>
      </c>
      <c r="V318" s="1">
        <v>0</v>
      </c>
      <c r="W318" s="1"/>
      <c r="X318" s="1"/>
      <c r="Y318" s="1"/>
      <c r="Z318" s="1"/>
      <c r="AA318" s="1"/>
      <c r="AB318" s="1" t="s">
        <v>3</v>
      </c>
      <c r="AC318" s="1" t="s">
        <v>3</v>
      </c>
      <c r="AD318" s="1" t="s">
        <v>3</v>
      </c>
      <c r="AE318" s="1" t="s">
        <v>3</v>
      </c>
      <c r="AF318" s="1" t="s">
        <v>3</v>
      </c>
      <c r="AG318" s="1" t="s">
        <v>3</v>
      </c>
      <c r="AH318" s="1"/>
      <c r="AI318" s="1"/>
      <c r="AJ318" s="1"/>
      <c r="AK318" s="1"/>
      <c r="AL318" s="1"/>
      <c r="AM318" s="1"/>
      <c r="AN318" s="1"/>
      <c r="AO318" s="1"/>
      <c r="AP318" s="1" t="s">
        <v>3</v>
      </c>
      <c r="AQ318" s="1" t="s">
        <v>3</v>
      </c>
      <c r="AR318" s="1" t="s">
        <v>3</v>
      </c>
      <c r="AS318" s="1"/>
      <c r="AT318" s="1"/>
      <c r="AU318" s="1"/>
      <c r="AV318" s="1"/>
      <c r="AW318" s="1"/>
      <c r="AX318" s="1"/>
      <c r="AY318" s="1"/>
      <c r="AZ318" s="1" t="s">
        <v>3</v>
      </c>
      <c r="BA318" s="1"/>
      <c r="BB318" s="1" t="s">
        <v>3</v>
      </c>
      <c r="BC318" s="1" t="s">
        <v>3</v>
      </c>
      <c r="BD318" s="1" t="s">
        <v>3</v>
      </c>
      <c r="BE318" s="1" t="s">
        <v>3</v>
      </c>
      <c r="BF318" s="1" t="s">
        <v>3</v>
      </c>
      <c r="BG318" s="1" t="s">
        <v>3</v>
      </c>
      <c r="BH318" s="1" t="s">
        <v>3</v>
      </c>
      <c r="BI318" s="1" t="s">
        <v>3</v>
      </c>
      <c r="BJ318" s="1" t="s">
        <v>3</v>
      </c>
      <c r="BK318" s="1" t="s">
        <v>3</v>
      </c>
      <c r="BL318" s="1" t="s">
        <v>3</v>
      </c>
      <c r="BM318" s="1" t="s">
        <v>3</v>
      </c>
      <c r="BN318" s="1" t="s">
        <v>3</v>
      </c>
      <c r="BO318" s="1" t="s">
        <v>3</v>
      </c>
      <c r="BP318" s="1" t="s">
        <v>3</v>
      </c>
      <c r="BQ318" s="1"/>
      <c r="BR318" s="1"/>
      <c r="BS318" s="1"/>
      <c r="BT318" s="1"/>
      <c r="BU318" s="1"/>
      <c r="BV318" s="1"/>
      <c r="BW318" s="1"/>
      <c r="BX318" s="1">
        <v>0</v>
      </c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>
        <v>0</v>
      </c>
    </row>
    <row r="320" spans="1:206" x14ac:dyDescent="0.2">
      <c r="A320" s="2">
        <v>52</v>
      </c>
      <c r="B320" s="2">
        <f t="shared" ref="B320:G320" si="134">B329</f>
        <v>1</v>
      </c>
      <c r="C320" s="2">
        <f t="shared" si="134"/>
        <v>4</v>
      </c>
      <c r="D320" s="2">
        <f t="shared" si="134"/>
        <v>318</v>
      </c>
      <c r="E320" s="2">
        <f t="shared" si="134"/>
        <v>0</v>
      </c>
      <c r="F320" s="2" t="str">
        <f t="shared" si="134"/>
        <v>Новый раздел</v>
      </c>
      <c r="G320" s="2" t="str">
        <f t="shared" si="134"/>
        <v>Слаботочные работы</v>
      </c>
      <c r="H320" s="2"/>
      <c r="I320" s="2"/>
      <c r="J320" s="2"/>
      <c r="K320" s="2"/>
      <c r="L320" s="2"/>
      <c r="M320" s="2"/>
      <c r="N320" s="2"/>
      <c r="O320" s="2">
        <f t="shared" ref="O320:AT320" si="135">O329</f>
        <v>7676.47</v>
      </c>
      <c r="P320" s="2">
        <f t="shared" si="135"/>
        <v>4090.39</v>
      </c>
      <c r="Q320" s="2">
        <f t="shared" si="135"/>
        <v>27.88</v>
      </c>
      <c r="R320" s="2">
        <f t="shared" si="135"/>
        <v>20.63</v>
      </c>
      <c r="S320" s="2">
        <f t="shared" si="135"/>
        <v>3537.57</v>
      </c>
      <c r="T320" s="2">
        <f t="shared" si="135"/>
        <v>0</v>
      </c>
      <c r="U320" s="2">
        <f t="shared" si="135"/>
        <v>4.9118399999999998</v>
      </c>
      <c r="V320" s="2">
        <f t="shared" si="135"/>
        <v>2.4300000000000002E-2</v>
      </c>
      <c r="W320" s="2">
        <f t="shared" si="135"/>
        <v>0</v>
      </c>
      <c r="X320" s="2">
        <f t="shared" si="135"/>
        <v>3451.46</v>
      </c>
      <c r="Y320" s="2">
        <f t="shared" si="135"/>
        <v>1814.69</v>
      </c>
      <c r="Z320" s="2">
        <f t="shared" si="135"/>
        <v>0</v>
      </c>
      <c r="AA320" s="2">
        <f t="shared" si="135"/>
        <v>0</v>
      </c>
      <c r="AB320" s="2">
        <f t="shared" si="135"/>
        <v>7676.47</v>
      </c>
      <c r="AC320" s="2">
        <f t="shared" si="135"/>
        <v>4090.39</v>
      </c>
      <c r="AD320" s="2">
        <f t="shared" si="135"/>
        <v>27.88</v>
      </c>
      <c r="AE320" s="2">
        <f t="shared" si="135"/>
        <v>20.63</v>
      </c>
      <c r="AF320" s="2">
        <f t="shared" si="135"/>
        <v>3537.57</v>
      </c>
      <c r="AG320" s="2">
        <f t="shared" si="135"/>
        <v>0</v>
      </c>
      <c r="AH320" s="2">
        <f t="shared" si="135"/>
        <v>4.9118399999999998</v>
      </c>
      <c r="AI320" s="2">
        <f t="shared" si="135"/>
        <v>2.4300000000000002E-2</v>
      </c>
      <c r="AJ320" s="2">
        <f t="shared" si="135"/>
        <v>0</v>
      </c>
      <c r="AK320" s="2">
        <f t="shared" si="135"/>
        <v>3451.46</v>
      </c>
      <c r="AL320" s="2">
        <f t="shared" si="135"/>
        <v>1814.69</v>
      </c>
      <c r="AM320" s="2">
        <f t="shared" si="135"/>
        <v>0</v>
      </c>
      <c r="AN320" s="2">
        <f t="shared" si="135"/>
        <v>0</v>
      </c>
      <c r="AO320" s="2">
        <f t="shared" si="135"/>
        <v>0</v>
      </c>
      <c r="AP320" s="2">
        <f t="shared" si="135"/>
        <v>0</v>
      </c>
      <c r="AQ320" s="2">
        <f t="shared" si="135"/>
        <v>0</v>
      </c>
      <c r="AR320" s="2">
        <f t="shared" si="135"/>
        <v>12942.62</v>
      </c>
      <c r="AS320" s="2">
        <f t="shared" si="135"/>
        <v>0</v>
      </c>
      <c r="AT320" s="2">
        <f t="shared" si="135"/>
        <v>12942.62</v>
      </c>
      <c r="AU320" s="2">
        <f t="shared" ref="AU320:BZ320" si="136">AU329</f>
        <v>0</v>
      </c>
      <c r="AV320" s="2">
        <f t="shared" si="136"/>
        <v>4090.39</v>
      </c>
      <c r="AW320" s="2">
        <f t="shared" si="136"/>
        <v>4090.39</v>
      </c>
      <c r="AX320" s="2">
        <f t="shared" si="136"/>
        <v>0</v>
      </c>
      <c r="AY320" s="2">
        <f t="shared" si="136"/>
        <v>4090.39</v>
      </c>
      <c r="AZ320" s="2">
        <f t="shared" si="136"/>
        <v>0</v>
      </c>
      <c r="BA320" s="2">
        <f t="shared" si="136"/>
        <v>0</v>
      </c>
      <c r="BB320" s="2">
        <f t="shared" si="136"/>
        <v>0</v>
      </c>
      <c r="BC320" s="2">
        <f t="shared" si="136"/>
        <v>0</v>
      </c>
      <c r="BD320" s="2">
        <f t="shared" si="136"/>
        <v>0</v>
      </c>
      <c r="BE320" s="2">
        <f t="shared" si="136"/>
        <v>0</v>
      </c>
      <c r="BF320" s="2">
        <f t="shared" si="136"/>
        <v>0</v>
      </c>
      <c r="BG320" s="2">
        <f t="shared" si="136"/>
        <v>0</v>
      </c>
      <c r="BH320" s="2">
        <f t="shared" si="136"/>
        <v>0</v>
      </c>
      <c r="BI320" s="2">
        <f t="shared" si="136"/>
        <v>0</v>
      </c>
      <c r="BJ320" s="2">
        <f t="shared" si="136"/>
        <v>0</v>
      </c>
      <c r="BK320" s="2">
        <f t="shared" si="136"/>
        <v>0</v>
      </c>
      <c r="BL320" s="2">
        <f t="shared" si="136"/>
        <v>0</v>
      </c>
      <c r="BM320" s="2">
        <f t="shared" si="136"/>
        <v>0</v>
      </c>
      <c r="BN320" s="2">
        <f t="shared" si="136"/>
        <v>0</v>
      </c>
      <c r="BO320" s="2">
        <f t="shared" si="136"/>
        <v>0</v>
      </c>
      <c r="BP320" s="2">
        <f t="shared" si="136"/>
        <v>0</v>
      </c>
      <c r="BQ320" s="2">
        <f t="shared" si="136"/>
        <v>0</v>
      </c>
      <c r="BR320" s="2">
        <f t="shared" si="136"/>
        <v>0</v>
      </c>
      <c r="BS320" s="2">
        <f t="shared" si="136"/>
        <v>0</v>
      </c>
      <c r="BT320" s="2">
        <f t="shared" si="136"/>
        <v>0</v>
      </c>
      <c r="BU320" s="2">
        <f t="shared" si="136"/>
        <v>0</v>
      </c>
      <c r="BV320" s="2">
        <f t="shared" si="136"/>
        <v>0</v>
      </c>
      <c r="BW320" s="2">
        <f t="shared" si="136"/>
        <v>0</v>
      </c>
      <c r="BX320" s="2">
        <f t="shared" si="136"/>
        <v>0</v>
      </c>
      <c r="BY320" s="2">
        <f t="shared" si="136"/>
        <v>0</v>
      </c>
      <c r="BZ320" s="2">
        <f t="shared" si="136"/>
        <v>0</v>
      </c>
      <c r="CA320" s="2">
        <f t="shared" ref="CA320:DF320" si="137">CA329</f>
        <v>12942.62</v>
      </c>
      <c r="CB320" s="2">
        <f t="shared" si="137"/>
        <v>0</v>
      </c>
      <c r="CC320" s="2">
        <f t="shared" si="137"/>
        <v>12942.62</v>
      </c>
      <c r="CD320" s="2">
        <f t="shared" si="137"/>
        <v>0</v>
      </c>
      <c r="CE320" s="2">
        <f t="shared" si="137"/>
        <v>4090.39</v>
      </c>
      <c r="CF320" s="2">
        <f t="shared" si="137"/>
        <v>4090.39</v>
      </c>
      <c r="CG320" s="2">
        <f t="shared" si="137"/>
        <v>0</v>
      </c>
      <c r="CH320" s="2">
        <f t="shared" si="137"/>
        <v>4090.39</v>
      </c>
      <c r="CI320" s="2">
        <f t="shared" si="137"/>
        <v>0</v>
      </c>
      <c r="CJ320" s="2">
        <f t="shared" si="137"/>
        <v>0</v>
      </c>
      <c r="CK320" s="2">
        <f t="shared" si="137"/>
        <v>0</v>
      </c>
      <c r="CL320" s="2">
        <f t="shared" si="137"/>
        <v>0</v>
      </c>
      <c r="CM320" s="2">
        <f t="shared" si="137"/>
        <v>0</v>
      </c>
      <c r="CN320" s="2">
        <f t="shared" si="137"/>
        <v>0</v>
      </c>
      <c r="CO320" s="2">
        <f t="shared" si="137"/>
        <v>0</v>
      </c>
      <c r="CP320" s="2">
        <f t="shared" si="137"/>
        <v>0</v>
      </c>
      <c r="CQ320" s="2">
        <f t="shared" si="137"/>
        <v>0</v>
      </c>
      <c r="CR320" s="2">
        <f t="shared" si="137"/>
        <v>0</v>
      </c>
      <c r="CS320" s="2">
        <f t="shared" si="137"/>
        <v>0</v>
      </c>
      <c r="CT320" s="2">
        <f t="shared" si="137"/>
        <v>0</v>
      </c>
      <c r="CU320" s="2">
        <f t="shared" si="137"/>
        <v>0</v>
      </c>
      <c r="CV320" s="2">
        <f t="shared" si="137"/>
        <v>0</v>
      </c>
      <c r="CW320" s="2">
        <f t="shared" si="137"/>
        <v>0</v>
      </c>
      <c r="CX320" s="2">
        <f t="shared" si="137"/>
        <v>0</v>
      </c>
      <c r="CY320" s="2">
        <f t="shared" si="137"/>
        <v>0</v>
      </c>
      <c r="CZ320" s="2">
        <f t="shared" si="137"/>
        <v>0</v>
      </c>
      <c r="DA320" s="2">
        <f t="shared" si="137"/>
        <v>0</v>
      </c>
      <c r="DB320" s="2">
        <f t="shared" si="137"/>
        <v>0</v>
      </c>
      <c r="DC320" s="2">
        <f t="shared" si="137"/>
        <v>0</v>
      </c>
      <c r="DD320" s="2">
        <f t="shared" si="137"/>
        <v>0</v>
      </c>
      <c r="DE320" s="2">
        <f t="shared" si="137"/>
        <v>0</v>
      </c>
      <c r="DF320" s="2">
        <f t="shared" si="137"/>
        <v>0</v>
      </c>
      <c r="DG320" s="3">
        <f t="shared" ref="DG320:EL320" si="138">DG329</f>
        <v>0</v>
      </c>
      <c r="DH320" s="3">
        <f t="shared" si="138"/>
        <v>0</v>
      </c>
      <c r="DI320" s="3">
        <f t="shared" si="138"/>
        <v>0</v>
      </c>
      <c r="DJ320" s="3">
        <f t="shared" si="138"/>
        <v>0</v>
      </c>
      <c r="DK320" s="3">
        <f t="shared" si="138"/>
        <v>0</v>
      </c>
      <c r="DL320" s="3">
        <f t="shared" si="138"/>
        <v>0</v>
      </c>
      <c r="DM320" s="3">
        <f t="shared" si="138"/>
        <v>0</v>
      </c>
      <c r="DN320" s="3">
        <f t="shared" si="138"/>
        <v>0</v>
      </c>
      <c r="DO320" s="3">
        <f t="shared" si="138"/>
        <v>0</v>
      </c>
      <c r="DP320" s="3">
        <f t="shared" si="138"/>
        <v>0</v>
      </c>
      <c r="DQ320" s="3">
        <f t="shared" si="138"/>
        <v>0</v>
      </c>
      <c r="DR320" s="3">
        <f t="shared" si="138"/>
        <v>0</v>
      </c>
      <c r="DS320" s="3">
        <f t="shared" si="138"/>
        <v>0</v>
      </c>
      <c r="DT320" s="3">
        <f t="shared" si="138"/>
        <v>0</v>
      </c>
      <c r="DU320" s="3">
        <f t="shared" si="138"/>
        <v>0</v>
      </c>
      <c r="DV320" s="3">
        <f t="shared" si="138"/>
        <v>0</v>
      </c>
      <c r="DW320" s="3">
        <f t="shared" si="138"/>
        <v>0</v>
      </c>
      <c r="DX320" s="3">
        <f t="shared" si="138"/>
        <v>0</v>
      </c>
      <c r="DY320" s="3">
        <f t="shared" si="138"/>
        <v>0</v>
      </c>
      <c r="DZ320" s="3">
        <f t="shared" si="138"/>
        <v>0</v>
      </c>
      <c r="EA320" s="3">
        <f t="shared" si="138"/>
        <v>0</v>
      </c>
      <c r="EB320" s="3">
        <f t="shared" si="138"/>
        <v>0</v>
      </c>
      <c r="EC320" s="3">
        <f t="shared" si="138"/>
        <v>0</v>
      </c>
      <c r="ED320" s="3">
        <f t="shared" si="138"/>
        <v>0</v>
      </c>
      <c r="EE320" s="3">
        <f t="shared" si="138"/>
        <v>0</v>
      </c>
      <c r="EF320" s="3">
        <f t="shared" si="138"/>
        <v>0</v>
      </c>
      <c r="EG320" s="3">
        <f t="shared" si="138"/>
        <v>0</v>
      </c>
      <c r="EH320" s="3">
        <f t="shared" si="138"/>
        <v>0</v>
      </c>
      <c r="EI320" s="3">
        <f t="shared" si="138"/>
        <v>0</v>
      </c>
      <c r="EJ320" s="3">
        <f t="shared" si="138"/>
        <v>0</v>
      </c>
      <c r="EK320" s="3">
        <f t="shared" si="138"/>
        <v>0</v>
      </c>
      <c r="EL320" s="3">
        <f t="shared" si="138"/>
        <v>0</v>
      </c>
      <c r="EM320" s="3">
        <f t="shared" ref="EM320:FR320" si="139">EM329</f>
        <v>0</v>
      </c>
      <c r="EN320" s="3">
        <f t="shared" si="139"/>
        <v>0</v>
      </c>
      <c r="EO320" s="3">
        <f t="shared" si="139"/>
        <v>0</v>
      </c>
      <c r="EP320" s="3">
        <f t="shared" si="139"/>
        <v>0</v>
      </c>
      <c r="EQ320" s="3">
        <f t="shared" si="139"/>
        <v>0</v>
      </c>
      <c r="ER320" s="3">
        <f t="shared" si="139"/>
        <v>0</v>
      </c>
      <c r="ES320" s="3">
        <f t="shared" si="139"/>
        <v>0</v>
      </c>
      <c r="ET320" s="3">
        <f t="shared" si="139"/>
        <v>0</v>
      </c>
      <c r="EU320" s="3">
        <f t="shared" si="139"/>
        <v>0</v>
      </c>
      <c r="EV320" s="3">
        <f t="shared" si="139"/>
        <v>0</v>
      </c>
      <c r="EW320" s="3">
        <f t="shared" si="139"/>
        <v>0</v>
      </c>
      <c r="EX320" s="3">
        <f t="shared" si="139"/>
        <v>0</v>
      </c>
      <c r="EY320" s="3">
        <f t="shared" si="139"/>
        <v>0</v>
      </c>
      <c r="EZ320" s="3">
        <f t="shared" si="139"/>
        <v>0</v>
      </c>
      <c r="FA320" s="3">
        <f t="shared" si="139"/>
        <v>0</v>
      </c>
      <c r="FB320" s="3">
        <f t="shared" si="139"/>
        <v>0</v>
      </c>
      <c r="FC320" s="3">
        <f t="shared" si="139"/>
        <v>0</v>
      </c>
      <c r="FD320" s="3">
        <f t="shared" si="139"/>
        <v>0</v>
      </c>
      <c r="FE320" s="3">
        <f t="shared" si="139"/>
        <v>0</v>
      </c>
      <c r="FF320" s="3">
        <f t="shared" si="139"/>
        <v>0</v>
      </c>
      <c r="FG320" s="3">
        <f t="shared" si="139"/>
        <v>0</v>
      </c>
      <c r="FH320" s="3">
        <f t="shared" si="139"/>
        <v>0</v>
      </c>
      <c r="FI320" s="3">
        <f t="shared" si="139"/>
        <v>0</v>
      </c>
      <c r="FJ320" s="3">
        <f t="shared" si="139"/>
        <v>0</v>
      </c>
      <c r="FK320" s="3">
        <f t="shared" si="139"/>
        <v>0</v>
      </c>
      <c r="FL320" s="3">
        <f t="shared" si="139"/>
        <v>0</v>
      </c>
      <c r="FM320" s="3">
        <f t="shared" si="139"/>
        <v>0</v>
      </c>
      <c r="FN320" s="3">
        <f t="shared" si="139"/>
        <v>0</v>
      </c>
      <c r="FO320" s="3">
        <f t="shared" si="139"/>
        <v>0</v>
      </c>
      <c r="FP320" s="3">
        <f t="shared" si="139"/>
        <v>0</v>
      </c>
      <c r="FQ320" s="3">
        <f t="shared" si="139"/>
        <v>0</v>
      </c>
      <c r="FR320" s="3">
        <f t="shared" si="139"/>
        <v>0</v>
      </c>
      <c r="FS320" s="3">
        <f t="shared" ref="FS320:GX320" si="140">FS329</f>
        <v>0</v>
      </c>
      <c r="FT320" s="3">
        <f t="shared" si="140"/>
        <v>0</v>
      </c>
      <c r="FU320" s="3">
        <f t="shared" si="140"/>
        <v>0</v>
      </c>
      <c r="FV320" s="3">
        <f t="shared" si="140"/>
        <v>0</v>
      </c>
      <c r="FW320" s="3">
        <f t="shared" si="140"/>
        <v>0</v>
      </c>
      <c r="FX320" s="3">
        <f t="shared" si="140"/>
        <v>0</v>
      </c>
      <c r="FY320" s="3">
        <f t="shared" si="140"/>
        <v>0</v>
      </c>
      <c r="FZ320" s="3">
        <f t="shared" si="140"/>
        <v>0</v>
      </c>
      <c r="GA320" s="3">
        <f t="shared" si="140"/>
        <v>0</v>
      </c>
      <c r="GB320" s="3">
        <f t="shared" si="140"/>
        <v>0</v>
      </c>
      <c r="GC320" s="3">
        <f t="shared" si="140"/>
        <v>0</v>
      </c>
      <c r="GD320" s="3">
        <f t="shared" si="140"/>
        <v>0</v>
      </c>
      <c r="GE320" s="3">
        <f t="shared" si="140"/>
        <v>0</v>
      </c>
      <c r="GF320" s="3">
        <f t="shared" si="140"/>
        <v>0</v>
      </c>
      <c r="GG320" s="3">
        <f t="shared" si="140"/>
        <v>0</v>
      </c>
      <c r="GH320" s="3">
        <f t="shared" si="140"/>
        <v>0</v>
      </c>
      <c r="GI320" s="3">
        <f t="shared" si="140"/>
        <v>0</v>
      </c>
      <c r="GJ320" s="3">
        <f t="shared" si="140"/>
        <v>0</v>
      </c>
      <c r="GK320" s="3">
        <f t="shared" si="140"/>
        <v>0</v>
      </c>
      <c r="GL320" s="3">
        <f t="shared" si="140"/>
        <v>0</v>
      </c>
      <c r="GM320" s="3">
        <f t="shared" si="140"/>
        <v>0</v>
      </c>
      <c r="GN320" s="3">
        <f t="shared" si="140"/>
        <v>0</v>
      </c>
      <c r="GO320" s="3">
        <f t="shared" si="140"/>
        <v>0</v>
      </c>
      <c r="GP320" s="3">
        <f t="shared" si="140"/>
        <v>0</v>
      </c>
      <c r="GQ320" s="3">
        <f t="shared" si="140"/>
        <v>0</v>
      </c>
      <c r="GR320" s="3">
        <f t="shared" si="140"/>
        <v>0</v>
      </c>
      <c r="GS320" s="3">
        <f t="shared" si="140"/>
        <v>0</v>
      </c>
      <c r="GT320" s="3">
        <f t="shared" si="140"/>
        <v>0</v>
      </c>
      <c r="GU320" s="3">
        <f t="shared" si="140"/>
        <v>0</v>
      </c>
      <c r="GV320" s="3">
        <f t="shared" si="140"/>
        <v>0</v>
      </c>
      <c r="GW320" s="3">
        <f t="shared" si="140"/>
        <v>0</v>
      </c>
      <c r="GX320" s="3">
        <f t="shared" si="140"/>
        <v>0</v>
      </c>
    </row>
    <row r="322" spans="1:245" x14ac:dyDescent="0.2">
      <c r="A322">
        <v>17</v>
      </c>
      <c r="B322">
        <v>1</v>
      </c>
      <c r="C322">
        <f>ROW(SmtRes!A236)</f>
        <v>236</v>
      </c>
      <c r="D322">
        <f>ROW(EtalonRes!A227)</f>
        <v>227</v>
      </c>
      <c r="E322" t="s">
        <v>469</v>
      </c>
      <c r="F322" t="s">
        <v>331</v>
      </c>
      <c r="G322" t="s">
        <v>470</v>
      </c>
      <c r="H322" t="s">
        <v>281</v>
      </c>
      <c r="I322">
        <v>0.04</v>
      </c>
      <c r="J322">
        <v>0</v>
      </c>
      <c r="K322">
        <v>0.04</v>
      </c>
      <c r="O322">
        <f>ROUND(CP322,2)</f>
        <v>1401.41</v>
      </c>
      <c r="P322">
        <f>SUMIF(SmtRes!AQ226:'SmtRes'!AQ236,"=1",SmtRes!DF226:'SmtRes'!DF236)</f>
        <v>7.9899999999999993</v>
      </c>
      <c r="Q322">
        <f>SUMIF(SmtRes!AQ226:'SmtRes'!AQ236,"=1",SmtRes!DG226:'SmtRes'!DG236)</f>
        <v>3.33</v>
      </c>
      <c r="R322">
        <f>SUMIF(SmtRes!AQ226:'SmtRes'!AQ236,"=1",SmtRes!DH226:'SmtRes'!DH236)</f>
        <v>2.35</v>
      </c>
      <c r="S322">
        <f>SUMIF(SmtRes!AQ226:'SmtRes'!AQ236,"=1",SmtRes!DI226:'SmtRes'!DI236)</f>
        <v>1387.74</v>
      </c>
      <c r="T322">
        <f t="shared" ref="T322:T327" si="141">ROUND(CU322*I322,2)</f>
        <v>0</v>
      </c>
      <c r="U322">
        <f>SUMIF(SmtRes!AQ226:'SmtRes'!AQ236,"=1",SmtRes!CV226:'SmtRes'!CV236)</f>
        <v>1.8662399999999999</v>
      </c>
      <c r="V322">
        <f>SUMIF(SmtRes!AQ226:'SmtRes'!AQ236,"=1",SmtRes!CW226:'SmtRes'!CW236)</f>
        <v>2.7000000000000001E-3</v>
      </c>
      <c r="W322">
        <f t="shared" ref="W322:W327" si="142">ROUND(CX322*I322,2)</f>
        <v>0</v>
      </c>
      <c r="X322">
        <f t="shared" ref="X322:Y327" si="143">ROUND(CY322,2)</f>
        <v>1348.39</v>
      </c>
      <c r="Y322">
        <f t="shared" si="143"/>
        <v>708.95</v>
      </c>
      <c r="AA322">
        <v>104121951</v>
      </c>
      <c r="AB322">
        <f t="shared" ref="AB322:AB327" si="144">ROUND((AC322+AD322+AF322),6)</f>
        <v>34951.613256999997</v>
      </c>
      <c r="AC322">
        <f>ROUND((SUM(SmtRes!BQ226:'SmtRes'!BQ236)),6)</f>
        <v>174.84605199999999</v>
      </c>
      <c r="AD322">
        <f>ROUND((((SUM(SmtRes!BR226:'SmtRes'!BR236))-(SUM(SmtRes!BS226:'SmtRes'!BS236)))+AE322),6)</f>
        <v>83.365605000000002</v>
      </c>
      <c r="AE322">
        <f>ROUND((SUM(SmtRes!BS226:'SmtRes'!BS236)),6)</f>
        <v>58.776705</v>
      </c>
      <c r="AF322">
        <f>ROUND((SUM(SmtRes!BT226:'SmtRes'!BT236)),6)</f>
        <v>34693.401599999997</v>
      </c>
      <c r="AG322">
        <f t="shared" ref="AG322:AG327" si="145">ROUND((AP322),6)</f>
        <v>0</v>
      </c>
      <c r="AH322">
        <f>(SUM(SmtRes!BU226:'SmtRes'!BU236))</f>
        <v>46.656000000000006</v>
      </c>
      <c r="AI322">
        <f>(SUM(SmtRes!BV226:'SmtRes'!BV236))</f>
        <v>6.7500000000000004E-2</v>
      </c>
      <c r="AJ322">
        <f t="shared" ref="AJ322:AJ327" si="146">(AS322)</f>
        <v>0</v>
      </c>
      <c r="AK322">
        <v>25978.952652000004</v>
      </c>
      <c r="AL322">
        <v>174.84605199999999</v>
      </c>
      <c r="AM322">
        <v>61.752299999999998</v>
      </c>
      <c r="AN322">
        <v>43.538299999999992</v>
      </c>
      <c r="AO322">
        <v>25698.816000000003</v>
      </c>
      <c r="AP322">
        <v>0</v>
      </c>
      <c r="AQ322">
        <v>34.56</v>
      </c>
      <c r="AR322">
        <v>0.05</v>
      </c>
      <c r="AS322">
        <v>0</v>
      </c>
      <c r="AT322">
        <v>97</v>
      </c>
      <c r="AU322">
        <v>51</v>
      </c>
      <c r="AV322">
        <v>1</v>
      </c>
      <c r="AW322">
        <v>1</v>
      </c>
      <c r="AZ322">
        <v>1</v>
      </c>
      <c r="BA322">
        <v>1</v>
      </c>
      <c r="BB322">
        <v>1</v>
      </c>
      <c r="BC322">
        <v>1</v>
      </c>
      <c r="BD322" t="s">
        <v>3</v>
      </c>
      <c r="BE322" t="s">
        <v>3</v>
      </c>
      <c r="BF322" t="s">
        <v>3</v>
      </c>
      <c r="BG322" t="s">
        <v>3</v>
      </c>
      <c r="BH322">
        <v>0</v>
      </c>
      <c r="BI322">
        <v>2</v>
      </c>
      <c r="BJ322" t="s">
        <v>333</v>
      </c>
      <c r="BM322">
        <v>108001</v>
      </c>
      <c r="BN322">
        <v>0</v>
      </c>
      <c r="BO322" t="s">
        <v>3</v>
      </c>
      <c r="BP322">
        <v>0</v>
      </c>
      <c r="BQ322">
        <v>3</v>
      </c>
      <c r="BR322">
        <v>0</v>
      </c>
      <c r="BS322">
        <v>1</v>
      </c>
      <c r="BT322">
        <v>1</v>
      </c>
      <c r="BU322">
        <v>1</v>
      </c>
      <c r="BV322">
        <v>1</v>
      </c>
      <c r="BW322">
        <v>1</v>
      </c>
      <c r="BX322">
        <v>1</v>
      </c>
      <c r="BY322" t="s">
        <v>3</v>
      </c>
      <c r="BZ322">
        <v>97</v>
      </c>
      <c r="CA322">
        <v>51</v>
      </c>
      <c r="CB322" t="s">
        <v>3</v>
      </c>
      <c r="CE322">
        <v>0</v>
      </c>
      <c r="CF322">
        <v>0</v>
      </c>
      <c r="CG322">
        <v>0</v>
      </c>
      <c r="CM322">
        <v>0</v>
      </c>
      <c r="CN322" t="s">
        <v>813</v>
      </c>
      <c r="CO322">
        <v>0</v>
      </c>
      <c r="CP322">
        <f>(P322+Q322+S322+R322)</f>
        <v>1401.4099999999999</v>
      </c>
      <c r="CQ322">
        <f>SUMIF(SmtRes!AQ226:'SmtRes'!AQ236,"=1",SmtRes!AA226:'SmtRes'!AA236)</f>
        <v>404257.08999999997</v>
      </c>
      <c r="CR322">
        <f>SUMIF(SmtRes!AQ226:'SmtRes'!AQ236,"=1",SmtRes!AB226:'SmtRes'!AB236)</f>
        <v>2272.84</v>
      </c>
      <c r="CS322">
        <f>SUMIF(SmtRes!AQ226:'SmtRes'!AQ236,"=1",SmtRes!AC226:'SmtRes'!AC236)</f>
        <v>1691.96</v>
      </c>
      <c r="CT322">
        <f>SUMIF(SmtRes!AQ226:'SmtRes'!AQ236,"=1",SmtRes!AD226:'SmtRes'!AD236)</f>
        <v>743.6</v>
      </c>
      <c r="CU322">
        <f>AG322</f>
        <v>0</v>
      </c>
      <c r="CV322">
        <f>SUMIF(SmtRes!AQ226:'SmtRes'!AQ236,"=1",SmtRes!BU226:'SmtRes'!BU236)</f>
        <v>46.656000000000006</v>
      </c>
      <c r="CW322">
        <f>SUMIF(SmtRes!AQ226:'SmtRes'!AQ236,"=1",SmtRes!BV226:'SmtRes'!BV236)</f>
        <v>6.7500000000000004E-2</v>
      </c>
      <c r="CX322">
        <f>AJ322</f>
        <v>0</v>
      </c>
      <c r="CY322">
        <f>(((S322+R322)*AT322)/100)</f>
        <v>1348.3872999999999</v>
      </c>
      <c r="CZ322">
        <f>(((S322+R322)*AU322)/100)</f>
        <v>708.94589999999994</v>
      </c>
      <c r="DB322">
        <v>49</v>
      </c>
      <c r="DC322" t="s">
        <v>3</v>
      </c>
      <c r="DD322" t="s">
        <v>3</v>
      </c>
      <c r="DE322" t="s">
        <v>312</v>
      </c>
      <c r="DF322" t="s">
        <v>312</v>
      </c>
      <c r="DG322" t="s">
        <v>312</v>
      </c>
      <c r="DH322" t="s">
        <v>3</v>
      </c>
      <c r="DI322" t="s">
        <v>312</v>
      </c>
      <c r="DJ322" t="s">
        <v>312</v>
      </c>
      <c r="DK322" t="s">
        <v>3</v>
      </c>
      <c r="DL322" t="s">
        <v>3</v>
      </c>
      <c r="DM322" t="s">
        <v>3</v>
      </c>
      <c r="DN322">
        <v>0</v>
      </c>
      <c r="DO322">
        <v>0</v>
      </c>
      <c r="DP322">
        <v>1</v>
      </c>
      <c r="DQ322">
        <v>1</v>
      </c>
      <c r="DU322">
        <v>1013</v>
      </c>
      <c r="DV322" t="s">
        <v>281</v>
      </c>
      <c r="DW322" t="s">
        <v>281</v>
      </c>
      <c r="DX322">
        <v>1</v>
      </c>
      <c r="DZ322" t="s">
        <v>3</v>
      </c>
      <c r="EA322" t="s">
        <v>3</v>
      </c>
      <c r="EB322" t="s">
        <v>3</v>
      </c>
      <c r="EC322" t="s">
        <v>3</v>
      </c>
      <c r="EE322">
        <v>101026987</v>
      </c>
      <c r="EF322">
        <v>3</v>
      </c>
      <c r="EG322" t="s">
        <v>157</v>
      </c>
      <c r="EH322">
        <v>0</v>
      </c>
      <c r="EI322" t="s">
        <v>3</v>
      </c>
      <c r="EJ322">
        <v>2</v>
      </c>
      <c r="EK322">
        <v>108001</v>
      </c>
      <c r="EL322" t="s">
        <v>304</v>
      </c>
      <c r="EM322" t="s">
        <v>305</v>
      </c>
      <c r="EO322" t="s">
        <v>313</v>
      </c>
      <c r="EQ322">
        <v>0</v>
      </c>
      <c r="ER322">
        <v>0</v>
      </c>
      <c r="ES322">
        <v>0</v>
      </c>
      <c r="ET322">
        <v>0</v>
      </c>
      <c r="EU322">
        <v>0</v>
      </c>
      <c r="EV322">
        <v>0</v>
      </c>
      <c r="EW322">
        <v>34.56</v>
      </c>
      <c r="EX322">
        <v>0.05</v>
      </c>
      <c r="EY322">
        <v>0</v>
      </c>
      <c r="FQ322">
        <v>0</v>
      </c>
      <c r="FR322">
        <v>0</v>
      </c>
      <c r="FS322">
        <v>0</v>
      </c>
      <c r="FX322">
        <v>97</v>
      </c>
      <c r="FY322">
        <v>51</v>
      </c>
      <c r="GA322" t="s">
        <v>3</v>
      </c>
      <c r="GD322">
        <v>1</v>
      </c>
      <c r="GF322">
        <v>-187192333</v>
      </c>
      <c r="GG322">
        <v>2</v>
      </c>
      <c r="GH322">
        <v>1</v>
      </c>
      <c r="GI322">
        <v>-2</v>
      </c>
      <c r="GJ322">
        <v>0</v>
      </c>
      <c r="GK322">
        <v>0</v>
      </c>
      <c r="GL322">
        <f t="shared" ref="GL322:GL327" si="147">ROUND(IF(AND(BH322=3,BI322=3,FS322&lt;&gt;0),P322,0),2)</f>
        <v>0</v>
      </c>
      <c r="GM322">
        <f t="shared" ref="GM322:GM327" si="148">ROUND(O322+X322+Y322,2)+GX322</f>
        <v>3458.75</v>
      </c>
      <c r="GN322">
        <f t="shared" ref="GN322:GN327" si="149">IF(OR(BI322=0,BI322=1),GM322-GX322,0)</f>
        <v>0</v>
      </c>
      <c r="GO322">
        <f t="shared" ref="GO322:GO327" si="150">IF(BI322=2,GM322-GX322,0)</f>
        <v>3458.75</v>
      </c>
      <c r="GP322">
        <f t="shared" ref="GP322:GP327" si="151">IF(BI322=4,GM322-GX322,0)</f>
        <v>0</v>
      </c>
      <c r="GR322">
        <v>0</v>
      </c>
      <c r="GS322">
        <v>0</v>
      </c>
      <c r="GT322">
        <v>0</v>
      </c>
      <c r="GU322" t="s">
        <v>3</v>
      </c>
      <c r="GV322">
        <f t="shared" ref="GV322:GV327" si="152">ROUND((GT322),6)</f>
        <v>0</v>
      </c>
      <c r="GW322">
        <v>1</v>
      </c>
      <c r="GX322">
        <f t="shared" ref="GX322:GX327" si="153">ROUND(HC322*I322,2)</f>
        <v>0</v>
      </c>
      <c r="HA322">
        <v>0</v>
      </c>
      <c r="HB322">
        <v>0</v>
      </c>
      <c r="HC322">
        <f>GV322*GW322</f>
        <v>0</v>
      </c>
      <c r="HE322" t="s">
        <v>3</v>
      </c>
      <c r="HF322" t="s">
        <v>3</v>
      </c>
      <c r="HM322" t="s">
        <v>3</v>
      </c>
      <c r="HN322" t="s">
        <v>306</v>
      </c>
      <c r="HO322" t="s">
        <v>307</v>
      </c>
      <c r="HP322" t="s">
        <v>304</v>
      </c>
      <c r="HQ322" t="s">
        <v>304</v>
      </c>
      <c r="HS322">
        <v>0</v>
      </c>
      <c r="IK322">
        <v>0</v>
      </c>
    </row>
    <row r="323" spans="1:245" x14ac:dyDescent="0.2">
      <c r="A323">
        <v>18</v>
      </c>
      <c r="B323">
        <v>1</v>
      </c>
      <c r="C323">
        <v>235</v>
      </c>
      <c r="E323" t="s">
        <v>471</v>
      </c>
      <c r="F323" t="s">
        <v>472</v>
      </c>
      <c r="G323" t="s">
        <v>473</v>
      </c>
      <c r="H323" t="s">
        <v>203</v>
      </c>
      <c r="I323">
        <f>I322*J323</f>
        <v>4</v>
      </c>
      <c r="J323">
        <v>100</v>
      </c>
      <c r="K323">
        <v>100</v>
      </c>
      <c r="O323">
        <f>ROUND(CP323,2)</f>
        <v>1399.6</v>
      </c>
      <c r="P323">
        <f>ROUND(CQ323*I323,2)</f>
        <v>1399.6</v>
      </c>
      <c r="Q323">
        <f>ROUND(CR323*I323,2)</f>
        <v>0</v>
      </c>
      <c r="R323">
        <f>ROUND(CS323*I323,2)</f>
        <v>0</v>
      </c>
      <c r="S323">
        <f>ROUND(CT323*I323,2)</f>
        <v>0</v>
      </c>
      <c r="T323">
        <f t="shared" si="141"/>
        <v>0</v>
      </c>
      <c r="U323">
        <f>ROUND(CV323*I323,7)</f>
        <v>0</v>
      </c>
      <c r="V323">
        <f>ROUND(CW323*I323,7)</f>
        <v>0</v>
      </c>
      <c r="W323">
        <f t="shared" si="142"/>
        <v>0</v>
      </c>
      <c r="X323">
        <f t="shared" si="143"/>
        <v>0</v>
      </c>
      <c r="Y323">
        <f t="shared" si="143"/>
        <v>0</v>
      </c>
      <c r="AA323">
        <v>104121951</v>
      </c>
      <c r="AB323">
        <f t="shared" si="144"/>
        <v>384.51</v>
      </c>
      <c r="AC323">
        <f>ROUND((ES323),6)</f>
        <v>384.51</v>
      </c>
      <c r="AD323">
        <f>ROUND((((ET323)-(EU323))+AE323),6)</f>
        <v>0</v>
      </c>
      <c r="AE323">
        <f>ROUND((EU323),6)</f>
        <v>0</v>
      </c>
      <c r="AF323">
        <f>ROUND((EV323),6)</f>
        <v>0</v>
      </c>
      <c r="AG323">
        <f t="shared" si="145"/>
        <v>0</v>
      </c>
      <c r="AH323">
        <f>(EW323)</f>
        <v>0</v>
      </c>
      <c r="AI323">
        <f>(EX323)</f>
        <v>0</v>
      </c>
      <c r="AJ323">
        <f t="shared" si="146"/>
        <v>0</v>
      </c>
      <c r="AK323">
        <v>384.51</v>
      </c>
      <c r="AL323">
        <v>384.51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0</v>
      </c>
      <c r="AS323">
        <v>0</v>
      </c>
      <c r="AT323">
        <v>97</v>
      </c>
      <c r="AU323">
        <v>51</v>
      </c>
      <c r="AV323">
        <v>1</v>
      </c>
      <c r="AW323">
        <v>1</v>
      </c>
      <c r="AZ323">
        <v>1</v>
      </c>
      <c r="BA323">
        <v>1</v>
      </c>
      <c r="BB323">
        <v>1</v>
      </c>
      <c r="BC323">
        <v>0.91</v>
      </c>
      <c r="BD323" t="s">
        <v>3</v>
      </c>
      <c r="BE323" t="s">
        <v>3</v>
      </c>
      <c r="BF323" t="s">
        <v>3</v>
      </c>
      <c r="BG323" t="s">
        <v>3</v>
      </c>
      <c r="BH323">
        <v>3</v>
      </c>
      <c r="BI323">
        <v>2</v>
      </c>
      <c r="BJ323" t="s">
        <v>474</v>
      </c>
      <c r="BM323">
        <v>108001</v>
      </c>
      <c r="BN323">
        <v>0</v>
      </c>
      <c r="BO323" t="s">
        <v>472</v>
      </c>
      <c r="BP323">
        <v>1</v>
      </c>
      <c r="BQ323">
        <v>3</v>
      </c>
      <c r="BR323">
        <v>0</v>
      </c>
      <c r="BS323">
        <v>1</v>
      </c>
      <c r="BT323">
        <v>1</v>
      </c>
      <c r="BU323">
        <v>1</v>
      </c>
      <c r="BV323">
        <v>1</v>
      </c>
      <c r="BW323">
        <v>1</v>
      </c>
      <c r="BX323">
        <v>1</v>
      </c>
      <c r="BY323" t="s">
        <v>3</v>
      </c>
      <c r="BZ323">
        <v>97</v>
      </c>
      <c r="CA323">
        <v>51</v>
      </c>
      <c r="CB323" t="s">
        <v>3</v>
      </c>
      <c r="CE323">
        <v>0</v>
      </c>
      <c r="CF323">
        <v>0</v>
      </c>
      <c r="CG323">
        <v>0</v>
      </c>
      <c r="CM323">
        <v>0</v>
      </c>
      <c r="CN323" t="s">
        <v>3</v>
      </c>
      <c r="CO323">
        <v>0</v>
      </c>
      <c r="CP323">
        <f>(P323+Q323+S323+R323)</f>
        <v>1399.6</v>
      </c>
      <c r="CQ323">
        <f>ROUND(AL323*BC323,2)</f>
        <v>349.9</v>
      </c>
      <c r="CR323">
        <f>ROUND(AM323*BB323,2)</f>
        <v>0</v>
      </c>
      <c r="CS323">
        <f>ROUND(AN323*BS323,2)</f>
        <v>0</v>
      </c>
      <c r="CT323">
        <f>ROUND(AO323*BA323,2)</f>
        <v>0</v>
      </c>
      <c r="CU323">
        <f>AG323</f>
        <v>0</v>
      </c>
      <c r="CV323">
        <f>AH323</f>
        <v>0</v>
      </c>
      <c r="CW323">
        <f>AI323</f>
        <v>0</v>
      </c>
      <c r="CX323">
        <f>AJ323</f>
        <v>0</v>
      </c>
      <c r="CY323">
        <f>(((S323+R323)*AT323)/100)</f>
        <v>0</v>
      </c>
      <c r="CZ323">
        <f>(((S323+R323)*AU323)/100)</f>
        <v>0</v>
      </c>
      <c r="DC323" t="s">
        <v>3</v>
      </c>
      <c r="DD323" t="s">
        <v>3</v>
      </c>
      <c r="DE323" t="s">
        <v>3</v>
      </c>
      <c r="DF323" t="s">
        <v>3</v>
      </c>
      <c r="DG323" t="s">
        <v>3</v>
      </c>
      <c r="DH323" t="s">
        <v>3</v>
      </c>
      <c r="DI323" t="s">
        <v>3</v>
      </c>
      <c r="DJ323" t="s">
        <v>3</v>
      </c>
      <c r="DK323" t="s">
        <v>3</v>
      </c>
      <c r="DL323" t="s">
        <v>3</v>
      </c>
      <c r="DM323" t="s">
        <v>3</v>
      </c>
      <c r="DN323">
        <v>0</v>
      </c>
      <c r="DO323">
        <v>0</v>
      </c>
      <c r="DP323">
        <v>1</v>
      </c>
      <c r="DQ323">
        <v>1</v>
      </c>
      <c r="DU323">
        <v>1013</v>
      </c>
      <c r="DV323" t="s">
        <v>203</v>
      </c>
      <c r="DW323" t="s">
        <v>203</v>
      </c>
      <c r="DX323">
        <v>1</v>
      </c>
      <c r="DZ323" t="s">
        <v>3</v>
      </c>
      <c r="EA323" t="s">
        <v>3</v>
      </c>
      <c r="EB323" t="s">
        <v>3</v>
      </c>
      <c r="EC323" t="s">
        <v>3</v>
      </c>
      <c r="EE323">
        <v>101026987</v>
      </c>
      <c r="EF323">
        <v>3</v>
      </c>
      <c r="EG323" t="s">
        <v>157</v>
      </c>
      <c r="EH323">
        <v>0</v>
      </c>
      <c r="EI323" t="s">
        <v>3</v>
      </c>
      <c r="EJ323">
        <v>2</v>
      </c>
      <c r="EK323">
        <v>108001</v>
      </c>
      <c r="EL323" t="s">
        <v>304</v>
      </c>
      <c r="EM323" t="s">
        <v>305</v>
      </c>
      <c r="EO323" t="s">
        <v>3</v>
      </c>
      <c r="EQ323">
        <v>0</v>
      </c>
      <c r="ER323">
        <v>384.51</v>
      </c>
      <c r="ES323">
        <v>384.51</v>
      </c>
      <c r="ET323">
        <v>0</v>
      </c>
      <c r="EU323">
        <v>0</v>
      </c>
      <c r="EV323">
        <v>0</v>
      </c>
      <c r="EW323">
        <v>0</v>
      </c>
      <c r="EX323">
        <v>0</v>
      </c>
      <c r="FQ323">
        <v>0</v>
      </c>
      <c r="FR323">
        <v>0</v>
      </c>
      <c r="FS323">
        <v>0</v>
      </c>
      <c r="FX323">
        <v>97</v>
      </c>
      <c r="FY323">
        <v>51</v>
      </c>
      <c r="GA323" t="s">
        <v>3</v>
      </c>
      <c r="GD323">
        <v>1</v>
      </c>
      <c r="GF323">
        <v>-252080822</v>
      </c>
      <c r="GG323">
        <v>2</v>
      </c>
      <c r="GH323">
        <v>1</v>
      </c>
      <c r="GI323">
        <v>2</v>
      </c>
      <c r="GJ323">
        <v>0</v>
      </c>
      <c r="GK323">
        <v>0</v>
      </c>
      <c r="GL323">
        <f t="shared" si="147"/>
        <v>0</v>
      </c>
      <c r="GM323">
        <f t="shared" si="148"/>
        <v>1399.6</v>
      </c>
      <c r="GN323">
        <f t="shared" si="149"/>
        <v>0</v>
      </c>
      <c r="GO323">
        <f t="shared" si="150"/>
        <v>1399.6</v>
      </c>
      <c r="GP323">
        <f t="shared" si="151"/>
        <v>0</v>
      </c>
      <c r="GR323">
        <v>0</v>
      </c>
      <c r="GS323">
        <v>0</v>
      </c>
      <c r="GT323">
        <v>0</v>
      </c>
      <c r="GU323" t="s">
        <v>3</v>
      </c>
      <c r="GV323">
        <f t="shared" si="152"/>
        <v>0</v>
      </c>
      <c r="GW323">
        <v>1</v>
      </c>
      <c r="GX323">
        <f t="shared" si="153"/>
        <v>0</v>
      </c>
      <c r="HA323">
        <v>0</v>
      </c>
      <c r="HB323">
        <v>0</v>
      </c>
      <c r="HC323">
        <f>GV323*GW323</f>
        <v>0</v>
      </c>
      <c r="HE323" t="s">
        <v>3</v>
      </c>
      <c r="HF323" t="s">
        <v>3</v>
      </c>
      <c r="HM323" t="s">
        <v>3</v>
      </c>
      <c r="HN323" t="s">
        <v>306</v>
      </c>
      <c r="HO323" t="s">
        <v>307</v>
      </c>
      <c r="HP323" t="s">
        <v>304</v>
      </c>
      <c r="HQ323" t="s">
        <v>304</v>
      </c>
      <c r="HS323">
        <v>0</v>
      </c>
      <c r="IK323">
        <v>0</v>
      </c>
    </row>
    <row r="324" spans="1:245" x14ac:dyDescent="0.2">
      <c r="A324">
        <v>18</v>
      </c>
      <c r="B324">
        <v>1</v>
      </c>
      <c r="C324">
        <v>236</v>
      </c>
      <c r="E324" t="s">
        <v>475</v>
      </c>
      <c r="F324" t="s">
        <v>315</v>
      </c>
      <c r="G324" t="s">
        <v>316</v>
      </c>
      <c r="H324" t="s">
        <v>317</v>
      </c>
      <c r="I324">
        <f>J324</f>
        <v>2</v>
      </c>
      <c r="J324">
        <v>2</v>
      </c>
      <c r="K324">
        <v>2</v>
      </c>
      <c r="O324">
        <f>ROUND(P324,2)</f>
        <v>20.56</v>
      </c>
      <c r="P324">
        <f>ROUND(ROUND(ROUND(SUMIF(SmtRes!AQ226:'SmtRes'!AQ236,"=1",SmtRes!CU226:'SmtRes'!CU236),2),2)*I324/100,2)</f>
        <v>20.56</v>
      </c>
      <c r="Q324">
        <f>ROUND(CR324*I324,2)</f>
        <v>0</v>
      </c>
      <c r="R324">
        <f>ROUND(CS324*I324,2)</f>
        <v>0</v>
      </c>
      <c r="S324">
        <f>ROUND(CT324*I324,2)</f>
        <v>0</v>
      </c>
      <c r="T324">
        <f t="shared" si="141"/>
        <v>0</v>
      </c>
      <c r="U324">
        <f>ROUND(CV324*I324,7)</f>
        <v>0</v>
      </c>
      <c r="V324">
        <f>ROUND(CW324*I324,7)</f>
        <v>0</v>
      </c>
      <c r="W324">
        <f t="shared" si="142"/>
        <v>0</v>
      </c>
      <c r="X324">
        <f t="shared" si="143"/>
        <v>0</v>
      </c>
      <c r="Y324">
        <f t="shared" si="143"/>
        <v>0</v>
      </c>
      <c r="AA324">
        <v>104121951</v>
      </c>
      <c r="AB324">
        <f t="shared" si="144"/>
        <v>0</v>
      </c>
      <c r="AC324">
        <f>ROUND((ES324),6)</f>
        <v>0</v>
      </c>
      <c r="AD324">
        <f>ROUND((((ET324)-(EU324))+AE324),6)</f>
        <v>0</v>
      </c>
      <c r="AE324">
        <f>ROUND((EU324),6)</f>
        <v>0</v>
      </c>
      <c r="AF324">
        <f>ROUND((EV324),6)</f>
        <v>0</v>
      </c>
      <c r="AG324">
        <f t="shared" si="145"/>
        <v>0</v>
      </c>
      <c r="AH324">
        <f>(EW324)</f>
        <v>0</v>
      </c>
      <c r="AI324">
        <f>(EX324)</f>
        <v>0</v>
      </c>
      <c r="AJ324">
        <f t="shared" si="146"/>
        <v>0</v>
      </c>
      <c r="AK324">
        <v>0</v>
      </c>
      <c r="AL324">
        <v>0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0</v>
      </c>
      <c r="AS324">
        <v>0</v>
      </c>
      <c r="AT324">
        <v>97</v>
      </c>
      <c r="AU324">
        <v>51</v>
      </c>
      <c r="AV324">
        <v>1</v>
      </c>
      <c r="AW324">
        <v>1</v>
      </c>
      <c r="AZ324">
        <v>1</v>
      </c>
      <c r="BA324">
        <v>1</v>
      </c>
      <c r="BB324">
        <v>1</v>
      </c>
      <c r="BC324">
        <v>1</v>
      </c>
      <c r="BD324" t="s">
        <v>3</v>
      </c>
      <c r="BE324" t="s">
        <v>3</v>
      </c>
      <c r="BF324" t="s">
        <v>3</v>
      </c>
      <c r="BG324" t="s">
        <v>3</v>
      </c>
      <c r="BH324">
        <v>3</v>
      </c>
      <c r="BI324">
        <v>2</v>
      </c>
      <c r="BJ324" t="s">
        <v>3</v>
      </c>
      <c r="BM324">
        <v>108001</v>
      </c>
      <c r="BN324">
        <v>0</v>
      </c>
      <c r="BO324" t="s">
        <v>3</v>
      </c>
      <c r="BP324">
        <v>0</v>
      </c>
      <c r="BQ324">
        <v>3</v>
      </c>
      <c r="BR324">
        <v>0</v>
      </c>
      <c r="BS324">
        <v>1</v>
      </c>
      <c r="BT324">
        <v>1</v>
      </c>
      <c r="BU324">
        <v>1</v>
      </c>
      <c r="BV324">
        <v>1</v>
      </c>
      <c r="BW324">
        <v>1</v>
      </c>
      <c r="BX324">
        <v>1</v>
      </c>
      <c r="BY324" t="s">
        <v>3</v>
      </c>
      <c r="BZ324">
        <v>97</v>
      </c>
      <c r="CA324">
        <v>51</v>
      </c>
      <c r="CB324" t="s">
        <v>3</v>
      </c>
      <c r="CE324">
        <v>0</v>
      </c>
      <c r="CF324">
        <v>0</v>
      </c>
      <c r="CG324">
        <v>0</v>
      </c>
      <c r="CM324">
        <v>0</v>
      </c>
      <c r="CN324" t="s">
        <v>3</v>
      </c>
      <c r="CO324">
        <v>0</v>
      </c>
      <c r="CP324">
        <f>0</f>
        <v>0</v>
      </c>
      <c r="CQ324">
        <f>0</f>
        <v>0</v>
      </c>
      <c r="CR324">
        <f>0</f>
        <v>0</v>
      </c>
      <c r="CS324">
        <f>0</f>
        <v>0</v>
      </c>
      <c r="CT324">
        <f>0</f>
        <v>0</v>
      </c>
      <c r="CU324">
        <f>0</f>
        <v>0</v>
      </c>
      <c r="CV324">
        <f>0</f>
        <v>0</v>
      </c>
      <c r="CW324">
        <f>0</f>
        <v>0</v>
      </c>
      <c r="CX324">
        <f>0</f>
        <v>0</v>
      </c>
      <c r="CY324">
        <f>0</f>
        <v>0</v>
      </c>
      <c r="CZ324">
        <f>0</f>
        <v>0</v>
      </c>
      <c r="DC324" t="s">
        <v>3</v>
      </c>
      <c r="DD324" t="s">
        <v>3</v>
      </c>
      <c r="DE324" t="s">
        <v>3</v>
      </c>
      <c r="DF324" t="s">
        <v>3</v>
      </c>
      <c r="DG324" t="s">
        <v>3</v>
      </c>
      <c r="DH324" t="s">
        <v>3</v>
      </c>
      <c r="DI324" t="s">
        <v>3</v>
      </c>
      <c r="DJ324" t="s">
        <v>3</v>
      </c>
      <c r="DK324" t="s">
        <v>3</v>
      </c>
      <c r="DL324" t="s">
        <v>3</v>
      </c>
      <c r="DM324" t="s">
        <v>3</v>
      </c>
      <c r="DN324">
        <v>0</v>
      </c>
      <c r="DO324">
        <v>0</v>
      </c>
      <c r="DP324">
        <v>1</v>
      </c>
      <c r="DQ324">
        <v>1</v>
      </c>
      <c r="DU324">
        <v>1013</v>
      </c>
      <c r="DV324" t="s">
        <v>317</v>
      </c>
      <c r="DW324" t="s">
        <v>317</v>
      </c>
      <c r="DX324">
        <v>1</v>
      </c>
      <c r="DZ324" t="s">
        <v>3</v>
      </c>
      <c r="EA324" t="s">
        <v>3</v>
      </c>
      <c r="EB324" t="s">
        <v>3</v>
      </c>
      <c r="EC324" t="s">
        <v>3</v>
      </c>
      <c r="EE324">
        <v>101026987</v>
      </c>
      <c r="EF324">
        <v>3</v>
      </c>
      <c r="EG324" t="s">
        <v>157</v>
      </c>
      <c r="EH324">
        <v>0</v>
      </c>
      <c r="EI324" t="s">
        <v>3</v>
      </c>
      <c r="EJ324">
        <v>2</v>
      </c>
      <c r="EK324">
        <v>108001</v>
      </c>
      <c r="EL324" t="s">
        <v>304</v>
      </c>
      <c r="EM324" t="s">
        <v>305</v>
      </c>
      <c r="EO324" t="s">
        <v>3</v>
      </c>
      <c r="EQ324">
        <v>0</v>
      </c>
      <c r="ER324">
        <v>0</v>
      </c>
      <c r="ES324">
        <v>0</v>
      </c>
      <c r="ET324">
        <v>0</v>
      </c>
      <c r="EU324">
        <v>0</v>
      </c>
      <c r="EV324">
        <v>0</v>
      </c>
      <c r="EW324">
        <v>0</v>
      </c>
      <c r="EX324">
        <v>0</v>
      </c>
      <c r="FQ324">
        <v>0</v>
      </c>
      <c r="FR324">
        <v>0</v>
      </c>
      <c r="FS324">
        <v>0</v>
      </c>
      <c r="FX324">
        <v>97</v>
      </c>
      <c r="FY324">
        <v>51</v>
      </c>
      <c r="GA324" t="s">
        <v>3</v>
      </c>
      <c r="GD324">
        <v>1</v>
      </c>
      <c r="GF324">
        <v>274903907</v>
      </c>
      <c r="GG324">
        <v>2</v>
      </c>
      <c r="GH324">
        <v>1</v>
      </c>
      <c r="GI324">
        <v>-2</v>
      </c>
      <c r="GJ324">
        <v>0</v>
      </c>
      <c r="GK324">
        <v>0</v>
      </c>
      <c r="GL324">
        <f t="shared" si="147"/>
        <v>0</v>
      </c>
      <c r="GM324">
        <f t="shared" si="148"/>
        <v>20.56</v>
      </c>
      <c r="GN324">
        <f t="shared" si="149"/>
        <v>0</v>
      </c>
      <c r="GO324">
        <f t="shared" si="150"/>
        <v>20.56</v>
      </c>
      <c r="GP324">
        <f t="shared" si="151"/>
        <v>0</v>
      </c>
      <c r="GR324">
        <v>0</v>
      </c>
      <c r="GS324">
        <v>0</v>
      </c>
      <c r="GT324">
        <v>0</v>
      </c>
      <c r="GU324" t="s">
        <v>3</v>
      </c>
      <c r="GV324">
        <f t="shared" si="152"/>
        <v>0</v>
      </c>
      <c r="GW324">
        <v>1</v>
      </c>
      <c r="GX324">
        <f t="shared" si="153"/>
        <v>0</v>
      </c>
      <c r="HA324">
        <v>0</v>
      </c>
      <c r="HB324">
        <v>0</v>
      </c>
      <c r="HC324">
        <f>0</f>
        <v>0</v>
      </c>
      <c r="HE324" t="s">
        <v>3</v>
      </c>
      <c r="HF324" t="s">
        <v>3</v>
      </c>
      <c r="HM324" t="s">
        <v>3</v>
      </c>
      <c r="HN324" t="s">
        <v>306</v>
      </c>
      <c r="HO324" t="s">
        <v>307</v>
      </c>
      <c r="HP324" t="s">
        <v>304</v>
      </c>
      <c r="HQ324" t="s">
        <v>304</v>
      </c>
      <c r="HS324">
        <v>0</v>
      </c>
      <c r="IK324">
        <v>0</v>
      </c>
    </row>
    <row r="325" spans="1:245" x14ac:dyDescent="0.2">
      <c r="A325">
        <v>17</v>
      </c>
      <c r="B325">
        <v>1</v>
      </c>
      <c r="C325">
        <f>ROW(SmtRes!A245)</f>
        <v>245</v>
      </c>
      <c r="D325">
        <f>ROW(EtalonRes!A235)</f>
        <v>235</v>
      </c>
      <c r="E325" t="s">
        <v>476</v>
      </c>
      <c r="F325" t="s">
        <v>402</v>
      </c>
      <c r="G325" t="s">
        <v>403</v>
      </c>
      <c r="H325" t="s">
        <v>22</v>
      </c>
      <c r="I325">
        <v>0.8</v>
      </c>
      <c r="J325">
        <v>0</v>
      </c>
      <c r="K325">
        <v>0.8</v>
      </c>
      <c r="O325">
        <f>ROUND(CP325,2)</f>
        <v>2275.34</v>
      </c>
      <c r="P325">
        <f>SUMIF(SmtRes!AQ237:'SmtRes'!AQ245,"=1",SmtRes!DF237:'SmtRes'!DF245)</f>
        <v>82.68</v>
      </c>
      <c r="Q325">
        <f>SUMIF(SmtRes!AQ237:'SmtRes'!AQ245,"=1",SmtRes!DG237:'SmtRes'!DG245)</f>
        <v>24.55</v>
      </c>
      <c r="R325">
        <f>SUMIF(SmtRes!AQ237:'SmtRes'!AQ245,"=1",SmtRes!DH237:'SmtRes'!DH245)</f>
        <v>18.28</v>
      </c>
      <c r="S325">
        <f>SUMIF(SmtRes!AQ237:'SmtRes'!AQ245,"=1",SmtRes!DI237:'SmtRes'!DI245)</f>
        <v>2149.83</v>
      </c>
      <c r="T325">
        <f t="shared" si="141"/>
        <v>0</v>
      </c>
      <c r="U325">
        <f>SUMIF(SmtRes!AQ237:'SmtRes'!AQ245,"=1",SmtRes!CV237:'SmtRes'!CV245)</f>
        <v>3.0455999999999999</v>
      </c>
      <c r="V325">
        <f>SUMIF(SmtRes!AQ237:'SmtRes'!AQ245,"=1",SmtRes!CW237:'SmtRes'!CW245)</f>
        <v>2.1600000000000001E-2</v>
      </c>
      <c r="W325">
        <f t="shared" si="142"/>
        <v>0</v>
      </c>
      <c r="X325">
        <f t="shared" si="143"/>
        <v>2103.0700000000002</v>
      </c>
      <c r="Y325">
        <f t="shared" si="143"/>
        <v>1105.74</v>
      </c>
      <c r="AA325">
        <v>104121951</v>
      </c>
      <c r="AB325">
        <f t="shared" si="144"/>
        <v>2819.0646000000002</v>
      </c>
      <c r="AC325">
        <f>ROUND((SUM(SmtRes!BQ237:'SmtRes'!BQ245)),6)</f>
        <v>101.09610000000001</v>
      </c>
      <c r="AD325">
        <f>ROUND((((SUM(SmtRes!BR237:'SmtRes'!BR245))-(SUM(SmtRes!BS237:'SmtRes'!BS245)))+AE325),6)</f>
        <v>30.683340000000001</v>
      </c>
      <c r="AE325">
        <f>ROUND((SUM(SmtRes!BS237:'SmtRes'!BS245)),6)</f>
        <v>22.841460000000001</v>
      </c>
      <c r="AF325">
        <f>ROUND((SUM(SmtRes!BT237:'SmtRes'!BT245)),6)</f>
        <v>2687.2851599999999</v>
      </c>
      <c r="AG325">
        <f t="shared" si="145"/>
        <v>0</v>
      </c>
      <c r="AH325">
        <f>(SUM(SmtRes!BU237:'SmtRes'!BU245))</f>
        <v>3.8069999999999999</v>
      </c>
      <c r="AI325">
        <f>(SUM(SmtRes!BV237:'SmtRes'!BV245))</f>
        <v>2.7000000000000003E-2</v>
      </c>
      <c r="AJ325">
        <f t="shared" si="146"/>
        <v>0</v>
      </c>
      <c r="AK325">
        <v>2131.3257000000003</v>
      </c>
      <c r="AL325">
        <v>101.09610000000001</v>
      </c>
      <c r="AM325">
        <v>22.728400000000001</v>
      </c>
      <c r="AN325">
        <v>16.919599999999999</v>
      </c>
      <c r="AO325">
        <v>1990.5816</v>
      </c>
      <c r="AP325">
        <v>0</v>
      </c>
      <c r="AQ325">
        <v>2.82</v>
      </c>
      <c r="AR325">
        <v>0.02</v>
      </c>
      <c r="AS325">
        <v>0</v>
      </c>
      <c r="AT325">
        <v>97</v>
      </c>
      <c r="AU325">
        <v>51</v>
      </c>
      <c r="AV325">
        <v>1</v>
      </c>
      <c r="AW325">
        <v>1</v>
      </c>
      <c r="AZ325">
        <v>1</v>
      </c>
      <c r="BA325">
        <v>1</v>
      </c>
      <c r="BB325">
        <v>1</v>
      </c>
      <c r="BC325">
        <v>1</v>
      </c>
      <c r="BD325" t="s">
        <v>3</v>
      </c>
      <c r="BE325" t="s">
        <v>3</v>
      </c>
      <c r="BF325" t="s">
        <v>3</v>
      </c>
      <c r="BG325" t="s">
        <v>3</v>
      </c>
      <c r="BH325">
        <v>0</v>
      </c>
      <c r="BI325">
        <v>2</v>
      </c>
      <c r="BJ325" t="s">
        <v>404</v>
      </c>
      <c r="BM325">
        <v>108001</v>
      </c>
      <c r="BN325">
        <v>0</v>
      </c>
      <c r="BO325" t="s">
        <v>3</v>
      </c>
      <c r="BP325">
        <v>0</v>
      </c>
      <c r="BQ325">
        <v>3</v>
      </c>
      <c r="BR325">
        <v>0</v>
      </c>
      <c r="BS325">
        <v>1</v>
      </c>
      <c r="BT325">
        <v>1</v>
      </c>
      <c r="BU325">
        <v>1</v>
      </c>
      <c r="BV325">
        <v>1</v>
      </c>
      <c r="BW325">
        <v>1</v>
      </c>
      <c r="BX325">
        <v>1</v>
      </c>
      <c r="BY325" t="s">
        <v>3</v>
      </c>
      <c r="BZ325">
        <v>97</v>
      </c>
      <c r="CA325">
        <v>51</v>
      </c>
      <c r="CB325" t="s">
        <v>3</v>
      </c>
      <c r="CE325">
        <v>0</v>
      </c>
      <c r="CF325">
        <v>0</v>
      </c>
      <c r="CG325">
        <v>0</v>
      </c>
      <c r="CM325">
        <v>0</v>
      </c>
      <c r="CN325" t="s">
        <v>813</v>
      </c>
      <c r="CO325">
        <v>0</v>
      </c>
      <c r="CP325">
        <f>(P325+Q325+S325+R325)</f>
        <v>2275.34</v>
      </c>
      <c r="CQ325">
        <f>SUMIF(SmtRes!AQ237:'SmtRes'!AQ245,"=1",SmtRes!AA237:'SmtRes'!AA245)</f>
        <v>174.7</v>
      </c>
      <c r="CR325">
        <f>SUMIF(SmtRes!AQ237:'SmtRes'!AQ245,"=1",SmtRes!AB237:'SmtRes'!AB245)</f>
        <v>2272.84</v>
      </c>
      <c r="CS325">
        <f>SUMIF(SmtRes!AQ237:'SmtRes'!AQ245,"=1",SmtRes!AC237:'SmtRes'!AC245)</f>
        <v>1691.96</v>
      </c>
      <c r="CT325">
        <f>SUMIF(SmtRes!AQ237:'SmtRes'!AQ245,"=1",SmtRes!AD237:'SmtRes'!AD245)</f>
        <v>705.88</v>
      </c>
      <c r="CU325">
        <f>AG325</f>
        <v>0</v>
      </c>
      <c r="CV325">
        <f>SUMIF(SmtRes!AQ237:'SmtRes'!AQ245,"=1",SmtRes!BU237:'SmtRes'!BU245)</f>
        <v>3.8069999999999999</v>
      </c>
      <c r="CW325">
        <f>SUMIF(SmtRes!AQ237:'SmtRes'!AQ245,"=1",SmtRes!BV237:'SmtRes'!BV245)</f>
        <v>2.7000000000000003E-2</v>
      </c>
      <c r="CX325">
        <f>AJ325</f>
        <v>0</v>
      </c>
      <c r="CY325">
        <f>(((S325+R325)*AT325)/100)</f>
        <v>2103.0667000000003</v>
      </c>
      <c r="CZ325">
        <f>(((S325+R325)*AU325)/100)</f>
        <v>1105.7361000000001</v>
      </c>
      <c r="DB325">
        <v>50</v>
      </c>
      <c r="DC325" t="s">
        <v>3</v>
      </c>
      <c r="DD325" t="s">
        <v>3</v>
      </c>
      <c r="DE325" t="s">
        <v>312</v>
      </c>
      <c r="DF325" t="s">
        <v>312</v>
      </c>
      <c r="DG325" t="s">
        <v>312</v>
      </c>
      <c r="DH325" t="s">
        <v>3</v>
      </c>
      <c r="DI325" t="s">
        <v>312</v>
      </c>
      <c r="DJ325" t="s">
        <v>312</v>
      </c>
      <c r="DK325" t="s">
        <v>3</v>
      </c>
      <c r="DL325" t="s">
        <v>3</v>
      </c>
      <c r="DM325" t="s">
        <v>3</v>
      </c>
      <c r="DN325">
        <v>0</v>
      </c>
      <c r="DO325">
        <v>0</v>
      </c>
      <c r="DP325">
        <v>1</v>
      </c>
      <c r="DQ325">
        <v>1</v>
      </c>
      <c r="DU325">
        <v>1003</v>
      </c>
      <c r="DV325" t="s">
        <v>22</v>
      </c>
      <c r="DW325" t="s">
        <v>22</v>
      </c>
      <c r="DX325">
        <v>100</v>
      </c>
      <c r="DZ325" t="s">
        <v>3</v>
      </c>
      <c r="EA325" t="s">
        <v>3</v>
      </c>
      <c r="EB325" t="s">
        <v>3</v>
      </c>
      <c r="EC325" t="s">
        <v>3</v>
      </c>
      <c r="EE325">
        <v>101026987</v>
      </c>
      <c r="EF325">
        <v>3</v>
      </c>
      <c r="EG325" t="s">
        <v>157</v>
      </c>
      <c r="EH325">
        <v>0</v>
      </c>
      <c r="EI325" t="s">
        <v>3</v>
      </c>
      <c r="EJ325">
        <v>2</v>
      </c>
      <c r="EK325">
        <v>108001</v>
      </c>
      <c r="EL325" t="s">
        <v>304</v>
      </c>
      <c r="EM325" t="s">
        <v>305</v>
      </c>
      <c r="EO325" t="s">
        <v>313</v>
      </c>
      <c r="EQ325">
        <v>0</v>
      </c>
      <c r="ER325">
        <v>0</v>
      </c>
      <c r="ES325">
        <v>0</v>
      </c>
      <c r="ET325">
        <v>0</v>
      </c>
      <c r="EU325">
        <v>0</v>
      </c>
      <c r="EV325">
        <v>0</v>
      </c>
      <c r="EW325">
        <v>2.82</v>
      </c>
      <c r="EX325">
        <v>0.02</v>
      </c>
      <c r="EY325">
        <v>0</v>
      </c>
      <c r="FQ325">
        <v>0</v>
      </c>
      <c r="FR325">
        <v>0</v>
      </c>
      <c r="FS325">
        <v>0</v>
      </c>
      <c r="FX325">
        <v>97</v>
      </c>
      <c r="FY325">
        <v>51</v>
      </c>
      <c r="GA325" t="s">
        <v>3</v>
      </c>
      <c r="GD325">
        <v>1</v>
      </c>
      <c r="GF325">
        <v>225304694</v>
      </c>
      <c r="GG325">
        <v>2</v>
      </c>
      <c r="GH325">
        <v>1</v>
      </c>
      <c r="GI325">
        <v>-2</v>
      </c>
      <c r="GJ325">
        <v>0</v>
      </c>
      <c r="GK325">
        <v>0</v>
      </c>
      <c r="GL325">
        <f t="shared" si="147"/>
        <v>0</v>
      </c>
      <c r="GM325">
        <f t="shared" si="148"/>
        <v>5484.15</v>
      </c>
      <c r="GN325">
        <f t="shared" si="149"/>
        <v>0</v>
      </c>
      <c r="GO325">
        <f t="shared" si="150"/>
        <v>5484.15</v>
      </c>
      <c r="GP325">
        <f t="shared" si="151"/>
        <v>0</v>
      </c>
      <c r="GR325">
        <v>0</v>
      </c>
      <c r="GS325">
        <v>0</v>
      </c>
      <c r="GT325">
        <v>0</v>
      </c>
      <c r="GU325" t="s">
        <v>3</v>
      </c>
      <c r="GV325">
        <f t="shared" si="152"/>
        <v>0</v>
      </c>
      <c r="GW325">
        <v>1</v>
      </c>
      <c r="GX325">
        <f t="shared" si="153"/>
        <v>0</v>
      </c>
      <c r="HA325">
        <v>0</v>
      </c>
      <c r="HB325">
        <v>0</v>
      </c>
      <c r="HC325">
        <f>GV325*GW325</f>
        <v>0</v>
      </c>
      <c r="HE325" t="s">
        <v>3</v>
      </c>
      <c r="HF325" t="s">
        <v>3</v>
      </c>
      <c r="HM325" t="s">
        <v>3</v>
      </c>
      <c r="HN325" t="s">
        <v>306</v>
      </c>
      <c r="HO325" t="s">
        <v>307</v>
      </c>
      <c r="HP325" t="s">
        <v>304</v>
      </c>
      <c r="HQ325" t="s">
        <v>304</v>
      </c>
      <c r="HS325">
        <v>0</v>
      </c>
      <c r="IK325">
        <v>0</v>
      </c>
    </row>
    <row r="326" spans="1:245" x14ac:dyDescent="0.2">
      <c r="A326">
        <v>18</v>
      </c>
      <c r="B326">
        <v>1</v>
      </c>
      <c r="C326">
        <v>244</v>
      </c>
      <c r="E326" t="s">
        <v>477</v>
      </c>
      <c r="F326" t="s">
        <v>478</v>
      </c>
      <c r="G326" t="s">
        <v>479</v>
      </c>
      <c r="H326" t="s">
        <v>381</v>
      </c>
      <c r="I326">
        <f>I325*J326</f>
        <v>0.08</v>
      </c>
      <c r="J326">
        <v>9.9999999999999992E-2</v>
      </c>
      <c r="K326">
        <v>0.1</v>
      </c>
      <c r="O326">
        <f>ROUND(CP326,2)</f>
        <v>2547.71</v>
      </c>
      <c r="P326">
        <f>ROUND(CQ326*I326,2)</f>
        <v>2547.71</v>
      </c>
      <c r="Q326">
        <f>ROUND(CR326*I326,2)</f>
        <v>0</v>
      </c>
      <c r="R326">
        <f>ROUND(CS326*I326,2)</f>
        <v>0</v>
      </c>
      <c r="S326">
        <f>ROUND(CT326*I326,2)</f>
        <v>0</v>
      </c>
      <c r="T326">
        <f t="shared" si="141"/>
        <v>0</v>
      </c>
      <c r="U326">
        <f>ROUND(CV326*I326,7)</f>
        <v>0</v>
      </c>
      <c r="V326">
        <f>ROUND(CW326*I326,7)</f>
        <v>0</v>
      </c>
      <c r="W326">
        <f t="shared" si="142"/>
        <v>0</v>
      </c>
      <c r="X326">
        <f t="shared" si="143"/>
        <v>0</v>
      </c>
      <c r="Y326">
        <f t="shared" si="143"/>
        <v>0</v>
      </c>
      <c r="AA326">
        <v>104121951</v>
      </c>
      <c r="AB326">
        <f t="shared" si="144"/>
        <v>23944.6</v>
      </c>
      <c r="AC326">
        <f>ROUND((ES326),6)</f>
        <v>23944.6</v>
      </c>
      <c r="AD326">
        <f>ROUND((((ET326)-(EU326))+AE326),6)</f>
        <v>0</v>
      </c>
      <c r="AE326">
        <f>ROUND((EU326),6)</f>
        <v>0</v>
      </c>
      <c r="AF326">
        <f>ROUND((EV326),6)</f>
        <v>0</v>
      </c>
      <c r="AG326">
        <f t="shared" si="145"/>
        <v>0</v>
      </c>
      <c r="AH326">
        <f>(EW326)</f>
        <v>0</v>
      </c>
      <c r="AI326">
        <f>(EX326)</f>
        <v>0</v>
      </c>
      <c r="AJ326">
        <f t="shared" si="146"/>
        <v>0</v>
      </c>
      <c r="AK326">
        <v>23944.6</v>
      </c>
      <c r="AL326">
        <v>23944.6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0</v>
      </c>
      <c r="AS326">
        <v>0</v>
      </c>
      <c r="AT326">
        <v>97</v>
      </c>
      <c r="AU326">
        <v>51</v>
      </c>
      <c r="AV326">
        <v>1</v>
      </c>
      <c r="AW326">
        <v>1</v>
      </c>
      <c r="AZ326">
        <v>1</v>
      </c>
      <c r="BA326">
        <v>1</v>
      </c>
      <c r="BB326">
        <v>1</v>
      </c>
      <c r="BC326">
        <v>1.33</v>
      </c>
      <c r="BD326" t="s">
        <v>3</v>
      </c>
      <c r="BE326" t="s">
        <v>3</v>
      </c>
      <c r="BF326" t="s">
        <v>3</v>
      </c>
      <c r="BG326" t="s">
        <v>3</v>
      </c>
      <c r="BH326">
        <v>3</v>
      </c>
      <c r="BI326">
        <v>2</v>
      </c>
      <c r="BJ326" t="s">
        <v>480</v>
      </c>
      <c r="BM326">
        <v>108001</v>
      </c>
      <c r="BN326">
        <v>0</v>
      </c>
      <c r="BO326" t="s">
        <v>478</v>
      </c>
      <c r="BP326">
        <v>1</v>
      </c>
      <c r="BQ326">
        <v>3</v>
      </c>
      <c r="BR326">
        <v>0</v>
      </c>
      <c r="BS326">
        <v>1</v>
      </c>
      <c r="BT326">
        <v>1</v>
      </c>
      <c r="BU326">
        <v>1</v>
      </c>
      <c r="BV326">
        <v>1</v>
      </c>
      <c r="BW326">
        <v>1</v>
      </c>
      <c r="BX326">
        <v>1</v>
      </c>
      <c r="BY326" t="s">
        <v>3</v>
      </c>
      <c r="BZ326">
        <v>97</v>
      </c>
      <c r="CA326">
        <v>51</v>
      </c>
      <c r="CB326" t="s">
        <v>3</v>
      </c>
      <c r="CE326">
        <v>0</v>
      </c>
      <c r="CF326">
        <v>0</v>
      </c>
      <c r="CG326">
        <v>0</v>
      </c>
      <c r="CM326">
        <v>0</v>
      </c>
      <c r="CN326" t="s">
        <v>3</v>
      </c>
      <c r="CO326">
        <v>0</v>
      </c>
      <c r="CP326">
        <f>(P326+Q326+S326+R326)</f>
        <v>2547.71</v>
      </c>
      <c r="CQ326">
        <f>ROUND(AL326*BC326,2)</f>
        <v>31846.32</v>
      </c>
      <c r="CR326">
        <f>ROUND(AM326*BB326,2)</f>
        <v>0</v>
      </c>
      <c r="CS326">
        <f>ROUND(AN326*BS326,2)</f>
        <v>0</v>
      </c>
      <c r="CT326">
        <f>ROUND(AO326*BA326,2)</f>
        <v>0</v>
      </c>
      <c r="CU326">
        <f>AG326</f>
        <v>0</v>
      </c>
      <c r="CV326">
        <f>AH326</f>
        <v>0</v>
      </c>
      <c r="CW326">
        <f>AI326</f>
        <v>0</v>
      </c>
      <c r="CX326">
        <f>AJ326</f>
        <v>0</v>
      </c>
      <c r="CY326">
        <f>(((S326+R326)*AT326)/100)</f>
        <v>0</v>
      </c>
      <c r="CZ326">
        <f>(((S326+R326)*AU326)/100)</f>
        <v>0</v>
      </c>
      <c r="DC326" t="s">
        <v>3</v>
      </c>
      <c r="DD326" t="s">
        <v>3</v>
      </c>
      <c r="DE326" t="s">
        <v>3</v>
      </c>
      <c r="DF326" t="s">
        <v>3</v>
      </c>
      <c r="DG326" t="s">
        <v>3</v>
      </c>
      <c r="DH326" t="s">
        <v>3</v>
      </c>
      <c r="DI326" t="s">
        <v>3</v>
      </c>
      <c r="DJ326" t="s">
        <v>3</v>
      </c>
      <c r="DK326" t="s">
        <v>3</v>
      </c>
      <c r="DL326" t="s">
        <v>3</v>
      </c>
      <c r="DM326" t="s">
        <v>3</v>
      </c>
      <c r="DN326">
        <v>0</v>
      </c>
      <c r="DO326">
        <v>0</v>
      </c>
      <c r="DP326">
        <v>1</v>
      </c>
      <c r="DQ326">
        <v>1</v>
      </c>
      <c r="DU326">
        <v>1013</v>
      </c>
      <c r="DV326" t="s">
        <v>381</v>
      </c>
      <c r="DW326" t="s">
        <v>383</v>
      </c>
      <c r="DX326">
        <v>1</v>
      </c>
      <c r="DZ326" t="s">
        <v>3</v>
      </c>
      <c r="EA326" t="s">
        <v>3</v>
      </c>
      <c r="EB326" t="s">
        <v>3</v>
      </c>
      <c r="EC326" t="s">
        <v>3</v>
      </c>
      <c r="EE326">
        <v>101026987</v>
      </c>
      <c r="EF326">
        <v>3</v>
      </c>
      <c r="EG326" t="s">
        <v>157</v>
      </c>
      <c r="EH326">
        <v>0</v>
      </c>
      <c r="EI326" t="s">
        <v>3</v>
      </c>
      <c r="EJ326">
        <v>2</v>
      </c>
      <c r="EK326">
        <v>108001</v>
      </c>
      <c r="EL326" t="s">
        <v>304</v>
      </c>
      <c r="EM326" t="s">
        <v>305</v>
      </c>
      <c r="EO326" t="s">
        <v>3</v>
      </c>
      <c r="EQ326">
        <v>0</v>
      </c>
      <c r="ER326">
        <v>23944.6</v>
      </c>
      <c r="ES326">
        <v>23944.6</v>
      </c>
      <c r="ET326">
        <v>0</v>
      </c>
      <c r="EU326">
        <v>0</v>
      </c>
      <c r="EV326">
        <v>0</v>
      </c>
      <c r="EW326">
        <v>0</v>
      </c>
      <c r="EX326">
        <v>0</v>
      </c>
      <c r="FQ326">
        <v>0</v>
      </c>
      <c r="FR326">
        <v>0</v>
      </c>
      <c r="FS326">
        <v>0</v>
      </c>
      <c r="FX326">
        <v>97</v>
      </c>
      <c r="FY326">
        <v>51</v>
      </c>
      <c r="GA326" t="s">
        <v>3</v>
      </c>
      <c r="GD326">
        <v>1</v>
      </c>
      <c r="GF326">
        <v>-148270333</v>
      </c>
      <c r="GG326">
        <v>2</v>
      </c>
      <c r="GH326">
        <v>1</v>
      </c>
      <c r="GI326">
        <v>2</v>
      </c>
      <c r="GJ326">
        <v>0</v>
      </c>
      <c r="GK326">
        <v>0</v>
      </c>
      <c r="GL326">
        <f t="shared" si="147"/>
        <v>0</v>
      </c>
      <c r="GM326">
        <f t="shared" si="148"/>
        <v>2547.71</v>
      </c>
      <c r="GN326">
        <f t="shared" si="149"/>
        <v>0</v>
      </c>
      <c r="GO326">
        <f t="shared" si="150"/>
        <v>2547.71</v>
      </c>
      <c r="GP326">
        <f t="shared" si="151"/>
        <v>0</v>
      </c>
      <c r="GR326">
        <v>0</v>
      </c>
      <c r="GS326">
        <v>0</v>
      </c>
      <c r="GT326">
        <v>0</v>
      </c>
      <c r="GU326" t="s">
        <v>3</v>
      </c>
      <c r="GV326">
        <f t="shared" si="152"/>
        <v>0</v>
      </c>
      <c r="GW326">
        <v>1</v>
      </c>
      <c r="GX326">
        <f t="shared" si="153"/>
        <v>0</v>
      </c>
      <c r="HA326">
        <v>0</v>
      </c>
      <c r="HB326">
        <v>0</v>
      </c>
      <c r="HC326">
        <f>GV326*GW326</f>
        <v>0</v>
      </c>
      <c r="HE326" t="s">
        <v>3</v>
      </c>
      <c r="HF326" t="s">
        <v>3</v>
      </c>
      <c r="HM326" t="s">
        <v>3</v>
      </c>
      <c r="HN326" t="s">
        <v>306</v>
      </c>
      <c r="HO326" t="s">
        <v>307</v>
      </c>
      <c r="HP326" t="s">
        <v>304</v>
      </c>
      <c r="HQ326" t="s">
        <v>304</v>
      </c>
      <c r="HS326">
        <v>0</v>
      </c>
      <c r="IK326">
        <v>0</v>
      </c>
    </row>
    <row r="327" spans="1:245" x14ac:dyDescent="0.2">
      <c r="A327">
        <v>18</v>
      </c>
      <c r="B327">
        <v>1</v>
      </c>
      <c r="C327">
        <v>245</v>
      </c>
      <c r="E327" t="s">
        <v>481</v>
      </c>
      <c r="F327" t="s">
        <v>315</v>
      </c>
      <c r="G327" t="s">
        <v>316</v>
      </c>
      <c r="H327" t="s">
        <v>317</v>
      </c>
      <c r="I327">
        <f>J327</f>
        <v>2</v>
      </c>
      <c r="J327">
        <v>2</v>
      </c>
      <c r="K327">
        <v>2</v>
      </c>
      <c r="O327">
        <f>ROUND(P327,2)</f>
        <v>31.85</v>
      </c>
      <c r="P327">
        <f>ROUND(ROUND(ROUND(SUMIF(SmtRes!AQ237:'SmtRes'!AQ245,"=1",SmtRes!CU237:'SmtRes'!CU245),2),2)*I327/100,2)</f>
        <v>31.85</v>
      </c>
      <c r="Q327">
        <f>ROUND(CR327*I327,2)</f>
        <v>0</v>
      </c>
      <c r="R327">
        <f>ROUND(CS327*I327,2)</f>
        <v>0</v>
      </c>
      <c r="S327">
        <f>ROUND(CT327*I327,2)</f>
        <v>0</v>
      </c>
      <c r="T327">
        <f t="shared" si="141"/>
        <v>0</v>
      </c>
      <c r="U327">
        <f>ROUND(CV327*I327,7)</f>
        <v>0</v>
      </c>
      <c r="V327">
        <f>ROUND(CW327*I327,7)</f>
        <v>0</v>
      </c>
      <c r="W327">
        <f t="shared" si="142"/>
        <v>0</v>
      </c>
      <c r="X327">
        <f t="shared" si="143"/>
        <v>0</v>
      </c>
      <c r="Y327">
        <f t="shared" si="143"/>
        <v>0</v>
      </c>
      <c r="AA327">
        <v>104121951</v>
      </c>
      <c r="AB327">
        <f t="shared" si="144"/>
        <v>0</v>
      </c>
      <c r="AC327">
        <f>ROUND((ES327),6)</f>
        <v>0</v>
      </c>
      <c r="AD327">
        <f>ROUND((((ET327)-(EU327))+AE327),6)</f>
        <v>0</v>
      </c>
      <c r="AE327">
        <f>ROUND((EU327),6)</f>
        <v>0</v>
      </c>
      <c r="AF327">
        <f>ROUND((EV327),6)</f>
        <v>0</v>
      </c>
      <c r="AG327">
        <f t="shared" si="145"/>
        <v>0</v>
      </c>
      <c r="AH327">
        <f>(EW327)</f>
        <v>0</v>
      </c>
      <c r="AI327">
        <f>(EX327)</f>
        <v>0</v>
      </c>
      <c r="AJ327">
        <f t="shared" si="146"/>
        <v>0</v>
      </c>
      <c r="AK327">
        <v>0</v>
      </c>
      <c r="AL327">
        <v>0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0</v>
      </c>
      <c r="AT327">
        <v>97</v>
      </c>
      <c r="AU327">
        <v>51</v>
      </c>
      <c r="AV327">
        <v>1</v>
      </c>
      <c r="AW327">
        <v>1</v>
      </c>
      <c r="AZ327">
        <v>1</v>
      </c>
      <c r="BA327">
        <v>1</v>
      </c>
      <c r="BB327">
        <v>1</v>
      </c>
      <c r="BC327">
        <v>1</v>
      </c>
      <c r="BD327" t="s">
        <v>3</v>
      </c>
      <c r="BE327" t="s">
        <v>3</v>
      </c>
      <c r="BF327" t="s">
        <v>3</v>
      </c>
      <c r="BG327" t="s">
        <v>3</v>
      </c>
      <c r="BH327">
        <v>3</v>
      </c>
      <c r="BI327">
        <v>2</v>
      </c>
      <c r="BJ327" t="s">
        <v>3</v>
      </c>
      <c r="BM327">
        <v>108001</v>
      </c>
      <c r="BN327">
        <v>0</v>
      </c>
      <c r="BO327" t="s">
        <v>3</v>
      </c>
      <c r="BP327">
        <v>0</v>
      </c>
      <c r="BQ327">
        <v>3</v>
      </c>
      <c r="BR327">
        <v>0</v>
      </c>
      <c r="BS327">
        <v>1</v>
      </c>
      <c r="BT327">
        <v>1</v>
      </c>
      <c r="BU327">
        <v>1</v>
      </c>
      <c r="BV327">
        <v>1</v>
      </c>
      <c r="BW327">
        <v>1</v>
      </c>
      <c r="BX327">
        <v>1</v>
      </c>
      <c r="BY327" t="s">
        <v>3</v>
      </c>
      <c r="BZ327">
        <v>97</v>
      </c>
      <c r="CA327">
        <v>51</v>
      </c>
      <c r="CB327" t="s">
        <v>3</v>
      </c>
      <c r="CE327">
        <v>0</v>
      </c>
      <c r="CF327">
        <v>0</v>
      </c>
      <c r="CG327">
        <v>0</v>
      </c>
      <c r="CM327">
        <v>0</v>
      </c>
      <c r="CN327" t="s">
        <v>3</v>
      </c>
      <c r="CO327">
        <v>0</v>
      </c>
      <c r="CP327">
        <f>0</f>
        <v>0</v>
      </c>
      <c r="CQ327">
        <f>0</f>
        <v>0</v>
      </c>
      <c r="CR327">
        <f>0</f>
        <v>0</v>
      </c>
      <c r="CS327">
        <f>0</f>
        <v>0</v>
      </c>
      <c r="CT327">
        <f>0</f>
        <v>0</v>
      </c>
      <c r="CU327">
        <f>0</f>
        <v>0</v>
      </c>
      <c r="CV327">
        <f>0</f>
        <v>0</v>
      </c>
      <c r="CW327">
        <f>0</f>
        <v>0</v>
      </c>
      <c r="CX327">
        <f>0</f>
        <v>0</v>
      </c>
      <c r="CY327">
        <f>0</f>
        <v>0</v>
      </c>
      <c r="CZ327">
        <f>0</f>
        <v>0</v>
      </c>
      <c r="DC327" t="s">
        <v>3</v>
      </c>
      <c r="DD327" t="s">
        <v>3</v>
      </c>
      <c r="DE327" t="s">
        <v>3</v>
      </c>
      <c r="DF327" t="s">
        <v>3</v>
      </c>
      <c r="DG327" t="s">
        <v>3</v>
      </c>
      <c r="DH327" t="s">
        <v>3</v>
      </c>
      <c r="DI327" t="s">
        <v>3</v>
      </c>
      <c r="DJ327" t="s">
        <v>3</v>
      </c>
      <c r="DK327" t="s">
        <v>3</v>
      </c>
      <c r="DL327" t="s">
        <v>3</v>
      </c>
      <c r="DM327" t="s">
        <v>3</v>
      </c>
      <c r="DN327">
        <v>0</v>
      </c>
      <c r="DO327">
        <v>0</v>
      </c>
      <c r="DP327">
        <v>1</v>
      </c>
      <c r="DQ327">
        <v>1</v>
      </c>
      <c r="DU327">
        <v>1013</v>
      </c>
      <c r="DV327" t="s">
        <v>317</v>
      </c>
      <c r="DW327" t="s">
        <v>317</v>
      </c>
      <c r="DX327">
        <v>1</v>
      </c>
      <c r="DZ327" t="s">
        <v>3</v>
      </c>
      <c r="EA327" t="s">
        <v>3</v>
      </c>
      <c r="EB327" t="s">
        <v>3</v>
      </c>
      <c r="EC327" t="s">
        <v>3</v>
      </c>
      <c r="EE327">
        <v>101026987</v>
      </c>
      <c r="EF327">
        <v>3</v>
      </c>
      <c r="EG327" t="s">
        <v>157</v>
      </c>
      <c r="EH327">
        <v>0</v>
      </c>
      <c r="EI327" t="s">
        <v>3</v>
      </c>
      <c r="EJ327">
        <v>2</v>
      </c>
      <c r="EK327">
        <v>108001</v>
      </c>
      <c r="EL327" t="s">
        <v>304</v>
      </c>
      <c r="EM327" t="s">
        <v>305</v>
      </c>
      <c r="EO327" t="s">
        <v>3</v>
      </c>
      <c r="EQ327">
        <v>0</v>
      </c>
      <c r="ER327">
        <v>0</v>
      </c>
      <c r="ES327">
        <v>0</v>
      </c>
      <c r="ET327">
        <v>0</v>
      </c>
      <c r="EU327">
        <v>0</v>
      </c>
      <c r="EV327">
        <v>0</v>
      </c>
      <c r="EW327">
        <v>0</v>
      </c>
      <c r="EX327">
        <v>0</v>
      </c>
      <c r="FQ327">
        <v>0</v>
      </c>
      <c r="FR327">
        <v>0</v>
      </c>
      <c r="FS327">
        <v>0</v>
      </c>
      <c r="FX327">
        <v>97</v>
      </c>
      <c r="FY327">
        <v>51</v>
      </c>
      <c r="GA327" t="s">
        <v>3</v>
      </c>
      <c r="GD327">
        <v>1</v>
      </c>
      <c r="GF327">
        <v>274903907</v>
      </c>
      <c r="GG327">
        <v>2</v>
      </c>
      <c r="GH327">
        <v>1</v>
      </c>
      <c r="GI327">
        <v>-2</v>
      </c>
      <c r="GJ327">
        <v>0</v>
      </c>
      <c r="GK327">
        <v>0</v>
      </c>
      <c r="GL327">
        <f t="shared" si="147"/>
        <v>0</v>
      </c>
      <c r="GM327">
        <f t="shared" si="148"/>
        <v>31.85</v>
      </c>
      <c r="GN327">
        <f t="shared" si="149"/>
        <v>0</v>
      </c>
      <c r="GO327">
        <f t="shared" si="150"/>
        <v>31.85</v>
      </c>
      <c r="GP327">
        <f t="shared" si="151"/>
        <v>0</v>
      </c>
      <c r="GR327">
        <v>0</v>
      </c>
      <c r="GS327">
        <v>0</v>
      </c>
      <c r="GT327">
        <v>0</v>
      </c>
      <c r="GU327" t="s">
        <v>3</v>
      </c>
      <c r="GV327">
        <f t="shared" si="152"/>
        <v>0</v>
      </c>
      <c r="GW327">
        <v>1</v>
      </c>
      <c r="GX327">
        <f t="shared" si="153"/>
        <v>0</v>
      </c>
      <c r="HA327">
        <v>0</v>
      </c>
      <c r="HB327">
        <v>0</v>
      </c>
      <c r="HC327">
        <f>0</f>
        <v>0</v>
      </c>
      <c r="HE327" t="s">
        <v>3</v>
      </c>
      <c r="HF327" t="s">
        <v>3</v>
      </c>
      <c r="HM327" t="s">
        <v>3</v>
      </c>
      <c r="HN327" t="s">
        <v>306</v>
      </c>
      <c r="HO327" t="s">
        <v>307</v>
      </c>
      <c r="HP327" t="s">
        <v>304</v>
      </c>
      <c r="HQ327" t="s">
        <v>304</v>
      </c>
      <c r="HS327">
        <v>0</v>
      </c>
      <c r="IK327">
        <v>0</v>
      </c>
    </row>
    <row r="329" spans="1:245" x14ac:dyDescent="0.2">
      <c r="A329" s="2">
        <v>51</v>
      </c>
      <c r="B329" s="2">
        <f>B318</f>
        <v>1</v>
      </c>
      <c r="C329" s="2">
        <f>A318</f>
        <v>4</v>
      </c>
      <c r="D329" s="2">
        <f>ROW(A318)</f>
        <v>318</v>
      </c>
      <c r="E329" s="2"/>
      <c r="F329" s="2" t="str">
        <f>IF(F318&lt;&gt;"",F318,"")</f>
        <v>Новый раздел</v>
      </c>
      <c r="G329" s="2" t="str">
        <f>IF(G318&lt;&gt;"",G318,"")</f>
        <v>Слаботочные работы</v>
      </c>
      <c r="H329" s="2">
        <v>0</v>
      </c>
      <c r="I329" s="2"/>
      <c r="J329" s="2"/>
      <c r="K329" s="2"/>
      <c r="L329" s="2"/>
      <c r="M329" s="2"/>
      <c r="N329" s="2"/>
      <c r="O329" s="2">
        <f t="shared" ref="O329:T329" si="154">ROUND(AB329,2)</f>
        <v>7676.47</v>
      </c>
      <c r="P329" s="2">
        <f t="shared" si="154"/>
        <v>4090.39</v>
      </c>
      <c r="Q329" s="2">
        <f t="shared" si="154"/>
        <v>27.88</v>
      </c>
      <c r="R329" s="2">
        <f t="shared" si="154"/>
        <v>20.63</v>
      </c>
      <c r="S329" s="2">
        <f t="shared" si="154"/>
        <v>3537.57</v>
      </c>
      <c r="T329" s="2">
        <f t="shared" si="154"/>
        <v>0</v>
      </c>
      <c r="U329" s="2">
        <f>AH329</f>
        <v>4.9118399999999998</v>
      </c>
      <c r="V329" s="2">
        <f>AI329</f>
        <v>2.4300000000000002E-2</v>
      </c>
      <c r="W329" s="2">
        <f>ROUND(AJ329,2)</f>
        <v>0</v>
      </c>
      <c r="X329" s="2">
        <f>ROUND(AK329,2)</f>
        <v>3451.46</v>
      </c>
      <c r="Y329" s="2">
        <f>ROUND(AL329,2)</f>
        <v>1814.69</v>
      </c>
      <c r="Z329" s="2"/>
      <c r="AA329" s="2"/>
      <c r="AB329" s="2">
        <f>ROUND(SUMIF(AA322:AA327,"=104121951",O322:O327),2)</f>
        <v>7676.47</v>
      </c>
      <c r="AC329" s="2">
        <f>ROUND(SUMIF(AA322:AA327,"=104121951",P322:P327),2)</f>
        <v>4090.39</v>
      </c>
      <c r="AD329" s="2">
        <f>ROUND(SUMIF(AA322:AA327,"=104121951",Q322:Q327),2)</f>
        <v>27.88</v>
      </c>
      <c r="AE329" s="2">
        <f>ROUND(SUMIF(AA322:AA327,"=104121951",R322:R327),2)</f>
        <v>20.63</v>
      </c>
      <c r="AF329" s="2">
        <f>ROUND(SUMIF(AA322:AA327,"=104121951",S322:S327),2)</f>
        <v>3537.57</v>
      </c>
      <c r="AG329" s="2">
        <f>ROUND(SUMIF(AA322:AA327,"=104121951",T322:T327),2)</f>
        <v>0</v>
      </c>
      <c r="AH329" s="2">
        <f>SUMIF(AA322:AA327,"=104121951",U322:U327)</f>
        <v>4.9118399999999998</v>
      </c>
      <c r="AI329" s="2">
        <f>SUMIF(AA322:AA327,"=104121951",V322:V327)</f>
        <v>2.4300000000000002E-2</v>
      </c>
      <c r="AJ329" s="2">
        <f>ROUND(SUMIF(AA322:AA327,"=104121951",W322:W327),2)</f>
        <v>0</v>
      </c>
      <c r="AK329" s="2">
        <f>ROUND(SUMIF(AA322:AA327,"=104121951",X322:X327),2)</f>
        <v>3451.46</v>
      </c>
      <c r="AL329" s="2">
        <f>ROUND(SUMIF(AA322:AA327,"=104121951",Y322:Y327),2)</f>
        <v>1814.69</v>
      </c>
      <c r="AM329" s="2"/>
      <c r="AN329" s="2"/>
      <c r="AO329" s="2">
        <f t="shared" ref="AO329:BD329" si="155">ROUND(BX329,2)</f>
        <v>0</v>
      </c>
      <c r="AP329" s="2">
        <f t="shared" si="155"/>
        <v>0</v>
      </c>
      <c r="AQ329" s="2">
        <f t="shared" si="155"/>
        <v>0</v>
      </c>
      <c r="AR329" s="2">
        <f t="shared" si="155"/>
        <v>12942.62</v>
      </c>
      <c r="AS329" s="2">
        <f t="shared" si="155"/>
        <v>0</v>
      </c>
      <c r="AT329" s="2">
        <f t="shared" si="155"/>
        <v>12942.62</v>
      </c>
      <c r="AU329" s="2">
        <f t="shared" si="155"/>
        <v>0</v>
      </c>
      <c r="AV329" s="2">
        <f t="shared" si="155"/>
        <v>4090.39</v>
      </c>
      <c r="AW329" s="2">
        <f t="shared" si="155"/>
        <v>4090.39</v>
      </c>
      <c r="AX329" s="2">
        <f t="shared" si="155"/>
        <v>0</v>
      </c>
      <c r="AY329" s="2">
        <f t="shared" si="155"/>
        <v>4090.39</v>
      </c>
      <c r="AZ329" s="2">
        <f t="shared" si="155"/>
        <v>0</v>
      </c>
      <c r="BA329" s="2">
        <f t="shared" si="155"/>
        <v>0</v>
      </c>
      <c r="BB329" s="2">
        <f t="shared" si="155"/>
        <v>0</v>
      </c>
      <c r="BC329" s="2">
        <f t="shared" si="155"/>
        <v>0</v>
      </c>
      <c r="BD329" s="2">
        <f t="shared" si="155"/>
        <v>0</v>
      </c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>
        <f>ROUND(SUMIF(AA322:AA327,"=104121951",FQ322:FQ327),2)</f>
        <v>0</v>
      </c>
      <c r="BY329" s="2">
        <f>ROUND(SUMIF(AA322:AA327,"=104121951",FR322:FR327),2)</f>
        <v>0</v>
      </c>
      <c r="BZ329" s="2">
        <f>ROUND(SUMIF(AA322:AA327,"=104121951",GL322:GL327),2)</f>
        <v>0</v>
      </c>
      <c r="CA329" s="2">
        <f>ROUND(SUMIF(AA322:AA327,"=104121951",GM322:GM327),2)</f>
        <v>12942.62</v>
      </c>
      <c r="CB329" s="2">
        <f>ROUND(SUMIF(AA322:AA327,"=104121951",GN322:GN327),2)</f>
        <v>0</v>
      </c>
      <c r="CC329" s="2">
        <f>ROUND(SUMIF(AA322:AA327,"=104121951",GO322:GO327),2)</f>
        <v>12942.62</v>
      </c>
      <c r="CD329" s="2">
        <f>ROUND(SUMIF(AA322:AA327,"=104121951",GP322:GP327),2)</f>
        <v>0</v>
      </c>
      <c r="CE329" s="2">
        <f>AC329-BX329</f>
        <v>4090.39</v>
      </c>
      <c r="CF329" s="2">
        <f>AC329-BY329</f>
        <v>4090.39</v>
      </c>
      <c r="CG329" s="2">
        <f>BX329-BZ329</f>
        <v>0</v>
      </c>
      <c r="CH329" s="2">
        <f>AC329-BX329-BY329+BZ329</f>
        <v>4090.39</v>
      </c>
      <c r="CI329" s="2">
        <f>BY329-BZ329</f>
        <v>0</v>
      </c>
      <c r="CJ329" s="2">
        <f>ROUND(SUMIF(AA322:AA327,"=104121951",GX322:GX327),2)</f>
        <v>0</v>
      </c>
      <c r="CK329" s="2">
        <f>ROUND(SUMIF(AA322:AA327,"=104121951",GY322:GY327),2)</f>
        <v>0</v>
      </c>
      <c r="CL329" s="2">
        <f>ROUND(SUMIF(AA322:AA327,"=104121951",GZ322:GZ327),2)</f>
        <v>0</v>
      </c>
      <c r="CM329" s="2">
        <f>ROUND(SUMIF(AA322:AA327,"=104121951",HD322:HD327),2)</f>
        <v>0</v>
      </c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3"/>
      <c r="DH329" s="3"/>
      <c r="DI329" s="3"/>
      <c r="DJ329" s="3"/>
      <c r="DK329" s="3"/>
      <c r="DL329" s="3"/>
      <c r="DM329" s="3"/>
      <c r="DN329" s="3"/>
      <c r="DO329" s="3"/>
      <c r="DP329" s="3"/>
      <c r="DQ329" s="3"/>
      <c r="DR329" s="3"/>
      <c r="DS329" s="3"/>
      <c r="DT329" s="3"/>
      <c r="DU329" s="3"/>
      <c r="DV329" s="3"/>
      <c r="DW329" s="3"/>
      <c r="DX329" s="3"/>
      <c r="DY329" s="3"/>
      <c r="DZ329" s="3"/>
      <c r="EA329" s="3"/>
      <c r="EB329" s="3"/>
      <c r="EC329" s="3"/>
      <c r="ED329" s="3"/>
      <c r="EE329" s="3"/>
      <c r="EF329" s="3"/>
      <c r="EG329" s="3"/>
      <c r="EH329" s="3"/>
      <c r="EI329" s="3"/>
      <c r="EJ329" s="3"/>
      <c r="EK329" s="3"/>
      <c r="EL329" s="3"/>
      <c r="EM329" s="3"/>
      <c r="EN329" s="3"/>
      <c r="EO329" s="3"/>
      <c r="EP329" s="3"/>
      <c r="EQ329" s="3"/>
      <c r="ER329" s="3"/>
      <c r="ES329" s="3"/>
      <c r="ET329" s="3"/>
      <c r="EU329" s="3"/>
      <c r="EV329" s="3"/>
      <c r="EW329" s="3"/>
      <c r="EX329" s="3"/>
      <c r="EY329" s="3"/>
      <c r="EZ329" s="3"/>
      <c r="FA329" s="3"/>
      <c r="FB329" s="3"/>
      <c r="FC329" s="3"/>
      <c r="FD329" s="3"/>
      <c r="FE329" s="3"/>
      <c r="FF329" s="3"/>
      <c r="FG329" s="3"/>
      <c r="FH329" s="3"/>
      <c r="FI329" s="3"/>
      <c r="FJ329" s="3"/>
      <c r="FK329" s="3"/>
      <c r="FL329" s="3"/>
      <c r="FM329" s="3"/>
      <c r="FN329" s="3"/>
      <c r="FO329" s="3"/>
      <c r="FP329" s="3"/>
      <c r="FQ329" s="3"/>
      <c r="FR329" s="3"/>
      <c r="FS329" s="3"/>
      <c r="FT329" s="3"/>
      <c r="FU329" s="3"/>
      <c r="FV329" s="3"/>
      <c r="FW329" s="3"/>
      <c r="FX329" s="3"/>
      <c r="FY329" s="3"/>
      <c r="FZ329" s="3"/>
      <c r="GA329" s="3"/>
      <c r="GB329" s="3"/>
      <c r="GC329" s="3"/>
      <c r="GD329" s="3"/>
      <c r="GE329" s="3"/>
      <c r="GF329" s="3"/>
      <c r="GG329" s="3"/>
      <c r="GH329" s="3"/>
      <c r="GI329" s="3"/>
      <c r="GJ329" s="3"/>
      <c r="GK329" s="3"/>
      <c r="GL329" s="3"/>
      <c r="GM329" s="3"/>
      <c r="GN329" s="3"/>
      <c r="GO329" s="3"/>
      <c r="GP329" s="3"/>
      <c r="GQ329" s="3"/>
      <c r="GR329" s="3"/>
      <c r="GS329" s="3"/>
      <c r="GT329" s="3"/>
      <c r="GU329" s="3"/>
      <c r="GV329" s="3"/>
      <c r="GW329" s="3"/>
      <c r="GX329" s="3">
        <v>0</v>
      </c>
    </row>
    <row r="331" spans="1:245" x14ac:dyDescent="0.2">
      <c r="A331" s="4">
        <v>50</v>
      </c>
      <c r="B331" s="4">
        <v>0</v>
      </c>
      <c r="C331" s="4">
        <v>0</v>
      </c>
      <c r="D331" s="4">
        <v>1</v>
      </c>
      <c r="E331" s="4">
        <v>201</v>
      </c>
      <c r="F331" s="4">
        <f>ROUND(Source!O329,O331)</f>
        <v>7676.47</v>
      </c>
      <c r="G331" s="4" t="s">
        <v>103</v>
      </c>
      <c r="H331" s="4" t="s">
        <v>104</v>
      </c>
      <c r="I331" s="4"/>
      <c r="J331" s="4"/>
      <c r="K331" s="4">
        <v>201</v>
      </c>
      <c r="L331" s="4">
        <v>1</v>
      </c>
      <c r="M331" s="4">
        <v>3</v>
      </c>
      <c r="N331" s="4" t="s">
        <v>3</v>
      </c>
      <c r="O331" s="4">
        <v>2</v>
      </c>
      <c r="P331" s="4"/>
      <c r="Q331" s="4"/>
      <c r="R331" s="4"/>
      <c r="S331" s="4"/>
      <c r="T331" s="4"/>
      <c r="U331" s="4"/>
      <c r="V331" s="4"/>
      <c r="W331" s="4">
        <v>7676.4699999999993</v>
      </c>
      <c r="X331" s="4">
        <v>1</v>
      </c>
      <c r="Y331" s="4">
        <v>7676.4699999999993</v>
      </c>
      <c r="Z331" s="4"/>
      <c r="AA331" s="4"/>
      <c r="AB331" s="4"/>
    </row>
    <row r="332" spans="1:245" x14ac:dyDescent="0.2">
      <c r="A332" s="4">
        <v>50</v>
      </c>
      <c r="B332" s="4">
        <v>0</v>
      </c>
      <c r="C332" s="4">
        <v>0</v>
      </c>
      <c r="D332" s="4">
        <v>1</v>
      </c>
      <c r="E332" s="4">
        <v>202</v>
      </c>
      <c r="F332" s="4">
        <f>ROUND(Source!P329,O332)</f>
        <v>4090.39</v>
      </c>
      <c r="G332" s="4" t="s">
        <v>105</v>
      </c>
      <c r="H332" s="4" t="s">
        <v>106</v>
      </c>
      <c r="I332" s="4"/>
      <c r="J332" s="4"/>
      <c r="K332" s="4">
        <v>202</v>
      </c>
      <c r="L332" s="4">
        <v>2</v>
      </c>
      <c r="M332" s="4">
        <v>3</v>
      </c>
      <c r="N332" s="4" t="s">
        <v>3</v>
      </c>
      <c r="O332" s="4">
        <v>2</v>
      </c>
      <c r="P332" s="4"/>
      <c r="Q332" s="4"/>
      <c r="R332" s="4"/>
      <c r="S332" s="4"/>
      <c r="T332" s="4"/>
      <c r="U332" s="4"/>
      <c r="V332" s="4"/>
      <c r="W332" s="4">
        <v>4090.39</v>
      </c>
      <c r="X332" s="4">
        <v>1</v>
      </c>
      <c r="Y332" s="4">
        <v>4090.39</v>
      </c>
      <c r="Z332" s="4"/>
      <c r="AA332" s="4"/>
      <c r="AB332" s="4"/>
    </row>
    <row r="333" spans="1:245" x14ac:dyDescent="0.2">
      <c r="A333" s="4">
        <v>50</v>
      </c>
      <c r="B333" s="4">
        <v>0</v>
      </c>
      <c r="C333" s="4">
        <v>0</v>
      </c>
      <c r="D333" s="4">
        <v>1</v>
      </c>
      <c r="E333" s="4">
        <v>222</v>
      </c>
      <c r="F333" s="4">
        <f>ROUND(Source!AO329,O333)</f>
        <v>0</v>
      </c>
      <c r="G333" s="4" t="s">
        <v>107</v>
      </c>
      <c r="H333" s="4" t="s">
        <v>108</v>
      </c>
      <c r="I333" s="4"/>
      <c r="J333" s="4"/>
      <c r="K333" s="4">
        <v>222</v>
      </c>
      <c r="L333" s="4">
        <v>3</v>
      </c>
      <c r="M333" s="4">
        <v>3</v>
      </c>
      <c r="N333" s="4" t="s">
        <v>3</v>
      </c>
      <c r="O333" s="4">
        <v>2</v>
      </c>
      <c r="P333" s="4"/>
      <c r="Q333" s="4"/>
      <c r="R333" s="4"/>
      <c r="S333" s="4"/>
      <c r="T333" s="4"/>
      <c r="U333" s="4"/>
      <c r="V333" s="4"/>
      <c r="W333" s="4">
        <v>0</v>
      </c>
      <c r="X333" s="4">
        <v>1</v>
      </c>
      <c r="Y333" s="4">
        <v>0</v>
      </c>
      <c r="Z333" s="4"/>
      <c r="AA333" s="4"/>
      <c r="AB333" s="4"/>
    </row>
    <row r="334" spans="1:245" x14ac:dyDescent="0.2">
      <c r="A334" s="4">
        <v>50</v>
      </c>
      <c r="B334" s="4">
        <v>0</v>
      </c>
      <c r="C334" s="4">
        <v>0</v>
      </c>
      <c r="D334" s="4">
        <v>1</v>
      </c>
      <c r="E334" s="4">
        <v>225</v>
      </c>
      <c r="F334" s="4">
        <f>ROUND(Source!AV329,O334)</f>
        <v>4090.39</v>
      </c>
      <c r="G334" s="4" t="s">
        <v>109</v>
      </c>
      <c r="H334" s="4" t="s">
        <v>110</v>
      </c>
      <c r="I334" s="4"/>
      <c r="J334" s="4"/>
      <c r="K334" s="4">
        <v>225</v>
      </c>
      <c r="L334" s="4">
        <v>4</v>
      </c>
      <c r="M334" s="4">
        <v>3</v>
      </c>
      <c r="N334" s="4" t="s">
        <v>3</v>
      </c>
      <c r="O334" s="4">
        <v>2</v>
      </c>
      <c r="P334" s="4"/>
      <c r="Q334" s="4"/>
      <c r="R334" s="4"/>
      <c r="S334" s="4"/>
      <c r="T334" s="4"/>
      <c r="U334" s="4"/>
      <c r="V334" s="4"/>
      <c r="W334" s="4">
        <v>4090.39</v>
      </c>
      <c r="X334" s="4">
        <v>1</v>
      </c>
      <c r="Y334" s="4">
        <v>4090.39</v>
      </c>
      <c r="Z334" s="4"/>
      <c r="AA334" s="4"/>
      <c r="AB334" s="4"/>
    </row>
    <row r="335" spans="1:245" x14ac:dyDescent="0.2">
      <c r="A335" s="4">
        <v>50</v>
      </c>
      <c r="B335" s="4">
        <v>0</v>
      </c>
      <c r="C335" s="4">
        <v>0</v>
      </c>
      <c r="D335" s="4">
        <v>1</v>
      </c>
      <c r="E335" s="4">
        <v>226</v>
      </c>
      <c r="F335" s="4">
        <f>ROUND(Source!AW329,O335)</f>
        <v>4090.39</v>
      </c>
      <c r="G335" s="4" t="s">
        <v>111</v>
      </c>
      <c r="H335" s="4" t="s">
        <v>112</v>
      </c>
      <c r="I335" s="4"/>
      <c r="J335" s="4"/>
      <c r="K335" s="4">
        <v>226</v>
      </c>
      <c r="L335" s="4">
        <v>5</v>
      </c>
      <c r="M335" s="4">
        <v>3</v>
      </c>
      <c r="N335" s="4" t="s">
        <v>3</v>
      </c>
      <c r="O335" s="4">
        <v>2</v>
      </c>
      <c r="P335" s="4"/>
      <c r="Q335" s="4"/>
      <c r="R335" s="4"/>
      <c r="S335" s="4"/>
      <c r="T335" s="4"/>
      <c r="U335" s="4"/>
      <c r="V335" s="4"/>
      <c r="W335" s="4">
        <v>4090.39</v>
      </c>
      <c r="X335" s="4">
        <v>1</v>
      </c>
      <c r="Y335" s="4">
        <v>4090.39</v>
      </c>
      <c r="Z335" s="4"/>
      <c r="AA335" s="4"/>
      <c r="AB335" s="4"/>
    </row>
    <row r="336" spans="1:245" x14ac:dyDescent="0.2">
      <c r="A336" s="4">
        <v>50</v>
      </c>
      <c r="B336" s="4">
        <v>0</v>
      </c>
      <c r="C336" s="4">
        <v>0</v>
      </c>
      <c r="D336" s="4">
        <v>1</v>
      </c>
      <c r="E336" s="4">
        <v>227</v>
      </c>
      <c r="F336" s="4">
        <f>ROUND(Source!AX329,O336)</f>
        <v>0</v>
      </c>
      <c r="G336" s="4" t="s">
        <v>113</v>
      </c>
      <c r="H336" s="4" t="s">
        <v>114</v>
      </c>
      <c r="I336" s="4"/>
      <c r="J336" s="4"/>
      <c r="K336" s="4">
        <v>227</v>
      </c>
      <c r="L336" s="4">
        <v>6</v>
      </c>
      <c r="M336" s="4">
        <v>3</v>
      </c>
      <c r="N336" s="4" t="s">
        <v>3</v>
      </c>
      <c r="O336" s="4">
        <v>2</v>
      </c>
      <c r="P336" s="4"/>
      <c r="Q336" s="4"/>
      <c r="R336" s="4"/>
      <c r="S336" s="4"/>
      <c r="T336" s="4"/>
      <c r="U336" s="4"/>
      <c r="V336" s="4"/>
      <c r="W336" s="4">
        <v>0</v>
      </c>
      <c r="X336" s="4">
        <v>1</v>
      </c>
      <c r="Y336" s="4">
        <v>0</v>
      </c>
      <c r="Z336" s="4"/>
      <c r="AA336" s="4"/>
      <c r="AB336" s="4"/>
    </row>
    <row r="337" spans="1:28" x14ac:dyDescent="0.2">
      <c r="A337" s="4">
        <v>50</v>
      </c>
      <c r="B337" s="4">
        <v>0</v>
      </c>
      <c r="C337" s="4">
        <v>0</v>
      </c>
      <c r="D337" s="4">
        <v>1</v>
      </c>
      <c r="E337" s="4">
        <v>228</v>
      </c>
      <c r="F337" s="4">
        <f>ROUND(Source!AY329,O337)</f>
        <v>4090.39</v>
      </c>
      <c r="G337" s="4" t="s">
        <v>115</v>
      </c>
      <c r="H337" s="4" t="s">
        <v>116</v>
      </c>
      <c r="I337" s="4"/>
      <c r="J337" s="4"/>
      <c r="K337" s="4">
        <v>228</v>
      </c>
      <c r="L337" s="4">
        <v>7</v>
      </c>
      <c r="M337" s="4">
        <v>3</v>
      </c>
      <c r="N337" s="4" t="s">
        <v>3</v>
      </c>
      <c r="O337" s="4">
        <v>2</v>
      </c>
      <c r="P337" s="4"/>
      <c r="Q337" s="4"/>
      <c r="R337" s="4"/>
      <c r="S337" s="4"/>
      <c r="T337" s="4"/>
      <c r="U337" s="4"/>
      <c r="V337" s="4"/>
      <c r="W337" s="4">
        <v>4090.39</v>
      </c>
      <c r="X337" s="4">
        <v>1</v>
      </c>
      <c r="Y337" s="4">
        <v>4090.39</v>
      </c>
      <c r="Z337" s="4"/>
      <c r="AA337" s="4"/>
      <c r="AB337" s="4"/>
    </row>
    <row r="338" spans="1:28" x14ac:dyDescent="0.2">
      <c r="A338" s="4">
        <v>50</v>
      </c>
      <c r="B338" s="4">
        <v>0</v>
      </c>
      <c r="C338" s="4">
        <v>0</v>
      </c>
      <c r="D338" s="4">
        <v>1</v>
      </c>
      <c r="E338" s="4">
        <v>216</v>
      </c>
      <c r="F338" s="4">
        <f>ROUND(Source!AP329,O338)</f>
        <v>0</v>
      </c>
      <c r="G338" s="4" t="s">
        <v>117</v>
      </c>
      <c r="H338" s="4" t="s">
        <v>118</v>
      </c>
      <c r="I338" s="4"/>
      <c r="J338" s="4"/>
      <c r="K338" s="4">
        <v>216</v>
      </c>
      <c r="L338" s="4">
        <v>8</v>
      </c>
      <c r="M338" s="4">
        <v>3</v>
      </c>
      <c r="N338" s="4" t="s">
        <v>3</v>
      </c>
      <c r="O338" s="4">
        <v>2</v>
      </c>
      <c r="P338" s="4"/>
      <c r="Q338" s="4"/>
      <c r="R338" s="4"/>
      <c r="S338" s="4"/>
      <c r="T338" s="4"/>
      <c r="U338" s="4"/>
      <c r="V338" s="4"/>
      <c r="W338" s="4">
        <v>0</v>
      </c>
      <c r="X338" s="4">
        <v>1</v>
      </c>
      <c r="Y338" s="4">
        <v>0</v>
      </c>
      <c r="Z338" s="4"/>
      <c r="AA338" s="4"/>
      <c r="AB338" s="4"/>
    </row>
    <row r="339" spans="1:28" x14ac:dyDescent="0.2">
      <c r="A339" s="4">
        <v>50</v>
      </c>
      <c r="B339" s="4">
        <v>0</v>
      </c>
      <c r="C339" s="4">
        <v>0</v>
      </c>
      <c r="D339" s="4">
        <v>1</v>
      </c>
      <c r="E339" s="4">
        <v>223</v>
      </c>
      <c r="F339" s="4">
        <f>ROUND(Source!AQ329,O339)</f>
        <v>0</v>
      </c>
      <c r="G339" s="4" t="s">
        <v>119</v>
      </c>
      <c r="H339" s="4" t="s">
        <v>120</v>
      </c>
      <c r="I339" s="4"/>
      <c r="J339" s="4"/>
      <c r="K339" s="4">
        <v>223</v>
      </c>
      <c r="L339" s="4">
        <v>9</v>
      </c>
      <c r="M339" s="4">
        <v>3</v>
      </c>
      <c r="N339" s="4" t="s">
        <v>3</v>
      </c>
      <c r="O339" s="4">
        <v>2</v>
      </c>
      <c r="P339" s="4"/>
      <c r="Q339" s="4"/>
      <c r="R339" s="4"/>
      <c r="S339" s="4"/>
      <c r="T339" s="4"/>
      <c r="U339" s="4"/>
      <c r="V339" s="4"/>
      <c r="W339" s="4">
        <v>0</v>
      </c>
      <c r="X339" s="4">
        <v>1</v>
      </c>
      <c r="Y339" s="4">
        <v>0</v>
      </c>
      <c r="Z339" s="4"/>
      <c r="AA339" s="4"/>
      <c r="AB339" s="4"/>
    </row>
    <row r="340" spans="1:28" x14ac:dyDescent="0.2">
      <c r="A340" s="4">
        <v>50</v>
      </c>
      <c r="B340" s="4">
        <v>0</v>
      </c>
      <c r="C340" s="4">
        <v>0</v>
      </c>
      <c r="D340" s="4">
        <v>1</v>
      </c>
      <c r="E340" s="4">
        <v>229</v>
      </c>
      <c r="F340" s="4">
        <f>ROUND(Source!AZ329,O340)</f>
        <v>0</v>
      </c>
      <c r="G340" s="4" t="s">
        <v>121</v>
      </c>
      <c r="H340" s="4" t="s">
        <v>122</v>
      </c>
      <c r="I340" s="4"/>
      <c r="J340" s="4"/>
      <c r="K340" s="4">
        <v>229</v>
      </c>
      <c r="L340" s="4">
        <v>10</v>
      </c>
      <c r="M340" s="4">
        <v>3</v>
      </c>
      <c r="N340" s="4" t="s">
        <v>3</v>
      </c>
      <c r="O340" s="4">
        <v>2</v>
      </c>
      <c r="P340" s="4"/>
      <c r="Q340" s="4"/>
      <c r="R340" s="4"/>
      <c r="S340" s="4"/>
      <c r="T340" s="4"/>
      <c r="U340" s="4"/>
      <c r="V340" s="4"/>
      <c r="W340" s="4">
        <v>0</v>
      </c>
      <c r="X340" s="4">
        <v>1</v>
      </c>
      <c r="Y340" s="4">
        <v>0</v>
      </c>
      <c r="Z340" s="4"/>
      <c r="AA340" s="4"/>
      <c r="AB340" s="4"/>
    </row>
    <row r="341" spans="1:28" x14ac:dyDescent="0.2">
      <c r="A341" s="4">
        <v>50</v>
      </c>
      <c r="B341" s="4">
        <v>0</v>
      </c>
      <c r="C341" s="4">
        <v>0</v>
      </c>
      <c r="D341" s="4">
        <v>1</v>
      </c>
      <c r="E341" s="4">
        <v>203</v>
      </c>
      <c r="F341" s="4">
        <f>ROUND(Source!Q329,O341)</f>
        <v>27.88</v>
      </c>
      <c r="G341" s="4" t="s">
        <v>123</v>
      </c>
      <c r="H341" s="4" t="s">
        <v>124</v>
      </c>
      <c r="I341" s="4"/>
      <c r="J341" s="4"/>
      <c r="K341" s="4">
        <v>203</v>
      </c>
      <c r="L341" s="4">
        <v>11</v>
      </c>
      <c r="M341" s="4">
        <v>3</v>
      </c>
      <c r="N341" s="4" t="s">
        <v>3</v>
      </c>
      <c r="O341" s="4">
        <v>2</v>
      </c>
      <c r="P341" s="4"/>
      <c r="Q341" s="4"/>
      <c r="R341" s="4"/>
      <c r="S341" s="4"/>
      <c r="T341" s="4"/>
      <c r="U341" s="4"/>
      <c r="V341" s="4"/>
      <c r="W341" s="4">
        <v>27.880000000000003</v>
      </c>
      <c r="X341" s="4">
        <v>1</v>
      </c>
      <c r="Y341" s="4">
        <v>27.880000000000003</v>
      </c>
      <c r="Z341" s="4"/>
      <c r="AA341" s="4"/>
      <c r="AB341" s="4"/>
    </row>
    <row r="342" spans="1:28" x14ac:dyDescent="0.2">
      <c r="A342" s="4">
        <v>50</v>
      </c>
      <c r="B342" s="4">
        <v>0</v>
      </c>
      <c r="C342" s="4">
        <v>0</v>
      </c>
      <c r="D342" s="4">
        <v>1</v>
      </c>
      <c r="E342" s="4">
        <v>231</v>
      </c>
      <c r="F342" s="4">
        <f>ROUND(Source!BB329,O342)</f>
        <v>0</v>
      </c>
      <c r="G342" s="4" t="s">
        <v>125</v>
      </c>
      <c r="H342" s="4" t="s">
        <v>126</v>
      </c>
      <c r="I342" s="4"/>
      <c r="J342" s="4"/>
      <c r="K342" s="4">
        <v>231</v>
      </c>
      <c r="L342" s="4">
        <v>12</v>
      </c>
      <c r="M342" s="4">
        <v>3</v>
      </c>
      <c r="N342" s="4" t="s">
        <v>3</v>
      </c>
      <c r="O342" s="4">
        <v>2</v>
      </c>
      <c r="P342" s="4"/>
      <c r="Q342" s="4"/>
      <c r="R342" s="4"/>
      <c r="S342" s="4"/>
      <c r="T342" s="4"/>
      <c r="U342" s="4"/>
      <c r="V342" s="4"/>
      <c r="W342" s="4">
        <v>0</v>
      </c>
      <c r="X342" s="4">
        <v>1</v>
      </c>
      <c r="Y342" s="4">
        <v>0</v>
      </c>
      <c r="Z342" s="4"/>
      <c r="AA342" s="4"/>
      <c r="AB342" s="4"/>
    </row>
    <row r="343" spans="1:28" x14ac:dyDescent="0.2">
      <c r="A343" s="4">
        <v>50</v>
      </c>
      <c r="B343" s="4">
        <v>0</v>
      </c>
      <c r="C343" s="4">
        <v>0</v>
      </c>
      <c r="D343" s="4">
        <v>1</v>
      </c>
      <c r="E343" s="4">
        <v>204</v>
      </c>
      <c r="F343" s="4">
        <f>ROUND(Source!R329,O343)</f>
        <v>20.63</v>
      </c>
      <c r="G343" s="4" t="s">
        <v>127</v>
      </c>
      <c r="H343" s="4" t="s">
        <v>128</v>
      </c>
      <c r="I343" s="4"/>
      <c r="J343" s="4"/>
      <c r="K343" s="4">
        <v>204</v>
      </c>
      <c r="L343" s="4">
        <v>13</v>
      </c>
      <c r="M343" s="4">
        <v>3</v>
      </c>
      <c r="N343" s="4" t="s">
        <v>3</v>
      </c>
      <c r="O343" s="4">
        <v>2</v>
      </c>
      <c r="P343" s="4"/>
      <c r="Q343" s="4"/>
      <c r="R343" s="4"/>
      <c r="S343" s="4"/>
      <c r="T343" s="4"/>
      <c r="U343" s="4"/>
      <c r="V343" s="4"/>
      <c r="W343" s="4">
        <v>20.630000000000003</v>
      </c>
      <c r="X343" s="4">
        <v>1</v>
      </c>
      <c r="Y343" s="4">
        <v>20.630000000000003</v>
      </c>
      <c r="Z343" s="4"/>
      <c r="AA343" s="4"/>
      <c r="AB343" s="4"/>
    </row>
    <row r="344" spans="1:28" x14ac:dyDescent="0.2">
      <c r="A344" s="4">
        <v>50</v>
      </c>
      <c r="B344" s="4">
        <v>0</v>
      </c>
      <c r="C344" s="4">
        <v>0</v>
      </c>
      <c r="D344" s="4">
        <v>1</v>
      </c>
      <c r="E344" s="4">
        <v>205</v>
      </c>
      <c r="F344" s="4">
        <f>ROUND(Source!S329,O344)</f>
        <v>3537.57</v>
      </c>
      <c r="G344" s="4" t="s">
        <v>129</v>
      </c>
      <c r="H344" s="4" t="s">
        <v>130</v>
      </c>
      <c r="I344" s="4"/>
      <c r="J344" s="4"/>
      <c r="K344" s="4">
        <v>205</v>
      </c>
      <c r="L344" s="4">
        <v>14</v>
      </c>
      <c r="M344" s="4">
        <v>3</v>
      </c>
      <c r="N344" s="4" t="s">
        <v>3</v>
      </c>
      <c r="O344" s="4">
        <v>2</v>
      </c>
      <c r="P344" s="4"/>
      <c r="Q344" s="4"/>
      <c r="R344" s="4"/>
      <c r="S344" s="4"/>
      <c r="T344" s="4"/>
      <c r="U344" s="4"/>
      <c r="V344" s="4"/>
      <c r="W344" s="4">
        <v>3537.5699999999997</v>
      </c>
      <c r="X344" s="4">
        <v>1</v>
      </c>
      <c r="Y344" s="4">
        <v>3537.5699999999997</v>
      </c>
      <c r="Z344" s="4"/>
      <c r="AA344" s="4"/>
      <c r="AB344" s="4"/>
    </row>
    <row r="345" spans="1:28" x14ac:dyDescent="0.2">
      <c r="A345" s="4">
        <v>50</v>
      </c>
      <c r="B345" s="4">
        <v>0</v>
      </c>
      <c r="C345" s="4">
        <v>0</v>
      </c>
      <c r="D345" s="4">
        <v>1</v>
      </c>
      <c r="E345" s="4">
        <v>232</v>
      </c>
      <c r="F345" s="4">
        <f>ROUND(Source!BC329,O345)</f>
        <v>0</v>
      </c>
      <c r="G345" s="4" t="s">
        <v>131</v>
      </c>
      <c r="H345" s="4" t="s">
        <v>132</v>
      </c>
      <c r="I345" s="4"/>
      <c r="J345" s="4"/>
      <c r="K345" s="4">
        <v>232</v>
      </c>
      <c r="L345" s="4">
        <v>15</v>
      </c>
      <c r="M345" s="4">
        <v>3</v>
      </c>
      <c r="N345" s="4" t="s">
        <v>3</v>
      </c>
      <c r="O345" s="4">
        <v>2</v>
      </c>
      <c r="P345" s="4"/>
      <c r="Q345" s="4"/>
      <c r="R345" s="4"/>
      <c r="S345" s="4"/>
      <c r="T345" s="4"/>
      <c r="U345" s="4"/>
      <c r="V345" s="4"/>
      <c r="W345" s="4">
        <v>0</v>
      </c>
      <c r="X345" s="4">
        <v>1</v>
      </c>
      <c r="Y345" s="4">
        <v>0</v>
      </c>
      <c r="Z345" s="4"/>
      <c r="AA345" s="4"/>
      <c r="AB345" s="4"/>
    </row>
    <row r="346" spans="1:28" x14ac:dyDescent="0.2">
      <c r="A346" s="4">
        <v>50</v>
      </c>
      <c r="B346" s="4">
        <v>0</v>
      </c>
      <c r="C346" s="4">
        <v>0</v>
      </c>
      <c r="D346" s="4">
        <v>1</v>
      </c>
      <c r="E346" s="4">
        <v>214</v>
      </c>
      <c r="F346" s="4">
        <f>ROUND(Source!AS329,O346)</f>
        <v>0</v>
      </c>
      <c r="G346" s="4" t="s">
        <v>133</v>
      </c>
      <c r="H346" s="4" t="s">
        <v>134</v>
      </c>
      <c r="I346" s="4"/>
      <c r="J346" s="4"/>
      <c r="K346" s="4">
        <v>214</v>
      </c>
      <c r="L346" s="4">
        <v>16</v>
      </c>
      <c r="M346" s="4">
        <v>3</v>
      </c>
      <c r="N346" s="4" t="s">
        <v>3</v>
      </c>
      <c r="O346" s="4">
        <v>2</v>
      </c>
      <c r="P346" s="4"/>
      <c r="Q346" s="4"/>
      <c r="R346" s="4"/>
      <c r="S346" s="4"/>
      <c r="T346" s="4"/>
      <c r="U346" s="4"/>
      <c r="V346" s="4"/>
      <c r="W346" s="4">
        <v>0</v>
      </c>
      <c r="X346" s="4">
        <v>1</v>
      </c>
      <c r="Y346" s="4">
        <v>0</v>
      </c>
      <c r="Z346" s="4"/>
      <c r="AA346" s="4"/>
      <c r="AB346" s="4"/>
    </row>
    <row r="347" spans="1:28" x14ac:dyDescent="0.2">
      <c r="A347" s="4">
        <v>50</v>
      </c>
      <c r="B347" s="4">
        <v>0</v>
      </c>
      <c r="C347" s="4">
        <v>0</v>
      </c>
      <c r="D347" s="4">
        <v>1</v>
      </c>
      <c r="E347" s="4">
        <v>215</v>
      </c>
      <c r="F347" s="4">
        <f>ROUND(Source!AT329,O347)</f>
        <v>12942.62</v>
      </c>
      <c r="G347" s="4" t="s">
        <v>135</v>
      </c>
      <c r="H347" s="4" t="s">
        <v>136</v>
      </c>
      <c r="I347" s="4"/>
      <c r="J347" s="4"/>
      <c r="K347" s="4">
        <v>215</v>
      </c>
      <c r="L347" s="4">
        <v>17</v>
      </c>
      <c r="M347" s="4">
        <v>3</v>
      </c>
      <c r="N347" s="4" t="s">
        <v>3</v>
      </c>
      <c r="O347" s="4">
        <v>2</v>
      </c>
      <c r="P347" s="4"/>
      <c r="Q347" s="4"/>
      <c r="R347" s="4"/>
      <c r="S347" s="4"/>
      <c r="T347" s="4"/>
      <c r="U347" s="4"/>
      <c r="V347" s="4"/>
      <c r="W347" s="4">
        <v>12942.62</v>
      </c>
      <c r="X347" s="4">
        <v>1</v>
      </c>
      <c r="Y347" s="4">
        <v>12942.62</v>
      </c>
      <c r="Z347" s="4"/>
      <c r="AA347" s="4"/>
      <c r="AB347" s="4"/>
    </row>
    <row r="348" spans="1:28" x14ac:dyDescent="0.2">
      <c r="A348" s="4">
        <v>50</v>
      </c>
      <c r="B348" s="4">
        <v>0</v>
      </c>
      <c r="C348" s="4">
        <v>0</v>
      </c>
      <c r="D348" s="4">
        <v>1</v>
      </c>
      <c r="E348" s="4">
        <v>217</v>
      </c>
      <c r="F348" s="4">
        <f>ROUND(Source!AU329,O348)</f>
        <v>0</v>
      </c>
      <c r="G348" s="4" t="s">
        <v>137</v>
      </c>
      <c r="H348" s="4" t="s">
        <v>138</v>
      </c>
      <c r="I348" s="4"/>
      <c r="J348" s="4"/>
      <c r="K348" s="4">
        <v>217</v>
      </c>
      <c r="L348" s="4">
        <v>18</v>
      </c>
      <c r="M348" s="4">
        <v>3</v>
      </c>
      <c r="N348" s="4" t="s">
        <v>3</v>
      </c>
      <c r="O348" s="4">
        <v>2</v>
      </c>
      <c r="P348" s="4"/>
      <c r="Q348" s="4"/>
      <c r="R348" s="4"/>
      <c r="S348" s="4"/>
      <c r="T348" s="4"/>
      <c r="U348" s="4"/>
      <c r="V348" s="4"/>
      <c r="W348" s="4">
        <v>0</v>
      </c>
      <c r="X348" s="4">
        <v>1</v>
      </c>
      <c r="Y348" s="4">
        <v>0</v>
      </c>
      <c r="Z348" s="4"/>
      <c r="AA348" s="4"/>
      <c r="AB348" s="4"/>
    </row>
    <row r="349" spans="1:28" x14ac:dyDescent="0.2">
      <c r="A349" s="4">
        <v>50</v>
      </c>
      <c r="B349" s="4">
        <v>0</v>
      </c>
      <c r="C349" s="4">
        <v>0</v>
      </c>
      <c r="D349" s="4">
        <v>1</v>
      </c>
      <c r="E349" s="4">
        <v>230</v>
      </c>
      <c r="F349" s="4">
        <f>ROUND(Source!BA329,O349)</f>
        <v>0</v>
      </c>
      <c r="G349" s="4" t="s">
        <v>139</v>
      </c>
      <c r="H349" s="4" t="s">
        <v>140</v>
      </c>
      <c r="I349" s="4"/>
      <c r="J349" s="4"/>
      <c r="K349" s="4">
        <v>230</v>
      </c>
      <c r="L349" s="4">
        <v>19</v>
      </c>
      <c r="M349" s="4">
        <v>3</v>
      </c>
      <c r="N349" s="4" t="s">
        <v>3</v>
      </c>
      <c r="O349" s="4">
        <v>2</v>
      </c>
      <c r="P349" s="4"/>
      <c r="Q349" s="4"/>
      <c r="R349" s="4"/>
      <c r="S349" s="4"/>
      <c r="T349" s="4"/>
      <c r="U349" s="4"/>
      <c r="V349" s="4"/>
      <c r="W349" s="4">
        <v>0</v>
      </c>
      <c r="X349" s="4">
        <v>1</v>
      </c>
      <c r="Y349" s="4">
        <v>0</v>
      </c>
      <c r="Z349" s="4"/>
      <c r="AA349" s="4"/>
      <c r="AB349" s="4"/>
    </row>
    <row r="350" spans="1:28" x14ac:dyDescent="0.2">
      <c r="A350" s="4">
        <v>50</v>
      </c>
      <c r="B350" s="4">
        <v>0</v>
      </c>
      <c r="C350" s="4">
        <v>0</v>
      </c>
      <c r="D350" s="4">
        <v>1</v>
      </c>
      <c r="E350" s="4">
        <v>206</v>
      </c>
      <c r="F350" s="4">
        <f>ROUND(Source!T329,O350)</f>
        <v>0</v>
      </c>
      <c r="G350" s="4" t="s">
        <v>141</v>
      </c>
      <c r="H350" s="4" t="s">
        <v>142</v>
      </c>
      <c r="I350" s="4"/>
      <c r="J350" s="4"/>
      <c r="K350" s="4">
        <v>206</v>
      </c>
      <c r="L350" s="4">
        <v>20</v>
      </c>
      <c r="M350" s="4">
        <v>3</v>
      </c>
      <c r="N350" s="4" t="s">
        <v>3</v>
      </c>
      <c r="O350" s="4">
        <v>2</v>
      </c>
      <c r="P350" s="4"/>
      <c r="Q350" s="4"/>
      <c r="R350" s="4"/>
      <c r="S350" s="4"/>
      <c r="T350" s="4"/>
      <c r="U350" s="4"/>
      <c r="V350" s="4"/>
      <c r="W350" s="4">
        <v>0</v>
      </c>
      <c r="X350" s="4">
        <v>1</v>
      </c>
      <c r="Y350" s="4">
        <v>0</v>
      </c>
      <c r="Z350" s="4"/>
      <c r="AA350" s="4"/>
      <c r="AB350" s="4"/>
    </row>
    <row r="351" spans="1:28" x14ac:dyDescent="0.2">
      <c r="A351" s="4">
        <v>50</v>
      </c>
      <c r="B351" s="4">
        <v>0</v>
      </c>
      <c r="C351" s="4">
        <v>0</v>
      </c>
      <c r="D351" s="4">
        <v>1</v>
      </c>
      <c r="E351" s="4">
        <v>207</v>
      </c>
      <c r="F351" s="4">
        <f>ROUND(Source!U329,O351)</f>
        <v>4.9118399999999998</v>
      </c>
      <c r="G351" s="4" t="s">
        <v>143</v>
      </c>
      <c r="H351" s="4" t="s">
        <v>144</v>
      </c>
      <c r="I351" s="4"/>
      <c r="J351" s="4"/>
      <c r="K351" s="4">
        <v>207</v>
      </c>
      <c r="L351" s="4">
        <v>21</v>
      </c>
      <c r="M351" s="4">
        <v>3</v>
      </c>
      <c r="N351" s="4" t="s">
        <v>3</v>
      </c>
      <c r="O351" s="4">
        <v>7</v>
      </c>
      <c r="P351" s="4"/>
      <c r="Q351" s="4"/>
      <c r="R351" s="4"/>
      <c r="S351" s="4"/>
      <c r="T351" s="4"/>
      <c r="U351" s="4"/>
      <c r="V351" s="4"/>
      <c r="W351" s="4">
        <v>4.9118399999999998</v>
      </c>
      <c r="X351" s="4">
        <v>1</v>
      </c>
      <c r="Y351" s="4">
        <v>4.9118399999999998</v>
      </c>
      <c r="Z351" s="4"/>
      <c r="AA351" s="4"/>
      <c r="AB351" s="4"/>
    </row>
    <row r="352" spans="1:28" x14ac:dyDescent="0.2">
      <c r="A352" s="4">
        <v>50</v>
      </c>
      <c r="B352" s="4">
        <v>0</v>
      </c>
      <c r="C352" s="4">
        <v>0</v>
      </c>
      <c r="D352" s="4">
        <v>1</v>
      </c>
      <c r="E352" s="4">
        <v>208</v>
      </c>
      <c r="F352" s="4">
        <f>ROUND(Source!V329,O352)</f>
        <v>2.4299999999999999E-2</v>
      </c>
      <c r="G352" s="4" t="s">
        <v>145</v>
      </c>
      <c r="H352" s="4" t="s">
        <v>146</v>
      </c>
      <c r="I352" s="4"/>
      <c r="J352" s="4"/>
      <c r="K352" s="4">
        <v>208</v>
      </c>
      <c r="L352" s="4">
        <v>22</v>
      </c>
      <c r="M352" s="4">
        <v>3</v>
      </c>
      <c r="N352" s="4" t="s">
        <v>3</v>
      </c>
      <c r="O352" s="4">
        <v>7</v>
      </c>
      <c r="P352" s="4"/>
      <c r="Q352" s="4"/>
      <c r="R352" s="4"/>
      <c r="S352" s="4"/>
      <c r="T352" s="4"/>
      <c r="U352" s="4"/>
      <c r="V352" s="4"/>
      <c r="W352" s="4">
        <v>2.4299999999999999E-2</v>
      </c>
      <c r="X352" s="4">
        <v>1</v>
      </c>
      <c r="Y352" s="4">
        <v>2.4299999999999999E-2</v>
      </c>
      <c r="Z352" s="4"/>
      <c r="AA352" s="4"/>
      <c r="AB352" s="4"/>
    </row>
    <row r="353" spans="1:206" x14ac:dyDescent="0.2">
      <c r="A353" s="4">
        <v>50</v>
      </c>
      <c r="B353" s="4">
        <v>0</v>
      </c>
      <c r="C353" s="4">
        <v>0</v>
      </c>
      <c r="D353" s="4">
        <v>1</v>
      </c>
      <c r="E353" s="4">
        <v>209</v>
      </c>
      <c r="F353" s="4">
        <f>ROUND(Source!W329,O353)</f>
        <v>0</v>
      </c>
      <c r="G353" s="4" t="s">
        <v>147</v>
      </c>
      <c r="H353" s="4" t="s">
        <v>148</v>
      </c>
      <c r="I353" s="4"/>
      <c r="J353" s="4"/>
      <c r="K353" s="4">
        <v>209</v>
      </c>
      <c r="L353" s="4">
        <v>23</v>
      </c>
      <c r="M353" s="4">
        <v>3</v>
      </c>
      <c r="N353" s="4" t="s">
        <v>3</v>
      </c>
      <c r="O353" s="4">
        <v>2</v>
      </c>
      <c r="P353" s="4"/>
      <c r="Q353" s="4"/>
      <c r="R353" s="4"/>
      <c r="S353" s="4"/>
      <c r="T353" s="4"/>
      <c r="U353" s="4"/>
      <c r="V353" s="4"/>
      <c r="W353" s="4">
        <v>0</v>
      </c>
      <c r="X353" s="4">
        <v>1</v>
      </c>
      <c r="Y353" s="4">
        <v>0</v>
      </c>
      <c r="Z353" s="4"/>
      <c r="AA353" s="4"/>
      <c r="AB353" s="4"/>
    </row>
    <row r="354" spans="1:206" x14ac:dyDescent="0.2">
      <c r="A354" s="4">
        <v>50</v>
      </c>
      <c r="B354" s="4">
        <v>0</v>
      </c>
      <c r="C354" s="4">
        <v>0</v>
      </c>
      <c r="D354" s="4">
        <v>1</v>
      </c>
      <c r="E354" s="4">
        <v>233</v>
      </c>
      <c r="F354" s="4">
        <f>ROUND(Source!BD329,O354)</f>
        <v>0</v>
      </c>
      <c r="G354" s="4" t="s">
        <v>149</v>
      </c>
      <c r="H354" s="4" t="s">
        <v>150</v>
      </c>
      <c r="I354" s="4"/>
      <c r="J354" s="4"/>
      <c r="K354" s="4">
        <v>233</v>
      </c>
      <c r="L354" s="4">
        <v>24</v>
      </c>
      <c r="M354" s="4">
        <v>3</v>
      </c>
      <c r="N354" s="4" t="s">
        <v>3</v>
      </c>
      <c r="O354" s="4">
        <v>2</v>
      </c>
      <c r="P354" s="4"/>
      <c r="Q354" s="4"/>
      <c r="R354" s="4"/>
      <c r="S354" s="4"/>
      <c r="T354" s="4"/>
      <c r="U354" s="4"/>
      <c r="V354" s="4"/>
      <c r="W354" s="4">
        <v>0</v>
      </c>
      <c r="X354" s="4">
        <v>1</v>
      </c>
      <c r="Y354" s="4">
        <v>0</v>
      </c>
      <c r="Z354" s="4"/>
      <c r="AA354" s="4"/>
      <c r="AB354" s="4"/>
    </row>
    <row r="355" spans="1:206" x14ac:dyDescent="0.2">
      <c r="A355" s="4">
        <v>50</v>
      </c>
      <c r="B355" s="4">
        <v>0</v>
      </c>
      <c r="C355" s="4">
        <v>0</v>
      </c>
      <c r="D355" s="4">
        <v>1</v>
      </c>
      <c r="E355" s="4">
        <v>210</v>
      </c>
      <c r="F355" s="4">
        <f>ROUND(Source!X329,O355)</f>
        <v>3451.46</v>
      </c>
      <c r="G355" s="4" t="s">
        <v>151</v>
      </c>
      <c r="H355" s="4" t="s">
        <v>152</v>
      </c>
      <c r="I355" s="4"/>
      <c r="J355" s="4"/>
      <c r="K355" s="4">
        <v>210</v>
      </c>
      <c r="L355" s="4">
        <v>25</v>
      </c>
      <c r="M355" s="4">
        <v>3</v>
      </c>
      <c r="N355" s="4" t="s">
        <v>3</v>
      </c>
      <c r="O355" s="4">
        <v>2</v>
      </c>
      <c r="P355" s="4"/>
      <c r="Q355" s="4"/>
      <c r="R355" s="4"/>
      <c r="S355" s="4"/>
      <c r="T355" s="4"/>
      <c r="U355" s="4"/>
      <c r="V355" s="4"/>
      <c r="W355" s="4">
        <v>3451.46</v>
      </c>
      <c r="X355" s="4">
        <v>1</v>
      </c>
      <c r="Y355" s="4">
        <v>3451.46</v>
      </c>
      <c r="Z355" s="4"/>
      <c r="AA355" s="4"/>
      <c r="AB355" s="4"/>
    </row>
    <row r="356" spans="1:206" x14ac:dyDescent="0.2">
      <c r="A356" s="4">
        <v>50</v>
      </c>
      <c r="B356" s="4">
        <v>0</v>
      </c>
      <c r="C356" s="4">
        <v>0</v>
      </c>
      <c r="D356" s="4">
        <v>1</v>
      </c>
      <c r="E356" s="4">
        <v>211</v>
      </c>
      <c r="F356" s="4">
        <f>ROUND(Source!Y329,O356)</f>
        <v>1814.69</v>
      </c>
      <c r="G356" s="4" t="s">
        <v>153</v>
      </c>
      <c r="H356" s="4" t="s">
        <v>154</v>
      </c>
      <c r="I356" s="4"/>
      <c r="J356" s="4"/>
      <c r="K356" s="4">
        <v>211</v>
      </c>
      <c r="L356" s="4">
        <v>26</v>
      </c>
      <c r="M356" s="4">
        <v>3</v>
      </c>
      <c r="N356" s="4" t="s">
        <v>3</v>
      </c>
      <c r="O356" s="4">
        <v>2</v>
      </c>
      <c r="P356" s="4"/>
      <c r="Q356" s="4"/>
      <c r="R356" s="4"/>
      <c r="S356" s="4"/>
      <c r="T356" s="4"/>
      <c r="U356" s="4"/>
      <c r="V356" s="4"/>
      <c r="W356" s="4">
        <v>1814.69</v>
      </c>
      <c r="X356" s="4">
        <v>1</v>
      </c>
      <c r="Y356" s="4">
        <v>1814.69</v>
      </c>
      <c r="Z356" s="4"/>
      <c r="AA356" s="4"/>
      <c r="AB356" s="4"/>
    </row>
    <row r="357" spans="1:206" x14ac:dyDescent="0.2">
      <c r="A357" s="4">
        <v>50</v>
      </c>
      <c r="B357" s="4">
        <v>0</v>
      </c>
      <c r="C357" s="4">
        <v>0</v>
      </c>
      <c r="D357" s="4">
        <v>1</v>
      </c>
      <c r="E357" s="4">
        <v>224</v>
      </c>
      <c r="F357" s="4">
        <f>ROUND(Source!AR329,O357)</f>
        <v>12942.62</v>
      </c>
      <c r="G357" s="4" t="s">
        <v>155</v>
      </c>
      <c r="H357" s="4" t="s">
        <v>156</v>
      </c>
      <c r="I357" s="4"/>
      <c r="J357" s="4"/>
      <c r="K357" s="4">
        <v>224</v>
      </c>
      <c r="L357" s="4">
        <v>27</v>
      </c>
      <c r="M357" s="4">
        <v>3</v>
      </c>
      <c r="N357" s="4" t="s">
        <v>3</v>
      </c>
      <c r="O357" s="4">
        <v>2</v>
      </c>
      <c r="P357" s="4"/>
      <c r="Q357" s="4"/>
      <c r="R357" s="4"/>
      <c r="S357" s="4"/>
      <c r="T357" s="4"/>
      <c r="U357" s="4"/>
      <c r="V357" s="4"/>
      <c r="W357" s="4">
        <v>12942.62</v>
      </c>
      <c r="X357" s="4">
        <v>1</v>
      </c>
      <c r="Y357" s="4">
        <v>12942.62</v>
      </c>
      <c r="Z357" s="4"/>
      <c r="AA357" s="4"/>
      <c r="AB357" s="4"/>
    </row>
    <row r="359" spans="1:206" x14ac:dyDescent="0.2">
      <c r="A359" s="2">
        <v>51</v>
      </c>
      <c r="B359" s="2">
        <f>B20</f>
        <v>1</v>
      </c>
      <c r="C359" s="2">
        <f>A20</f>
        <v>3</v>
      </c>
      <c r="D359" s="2">
        <f>ROW(A20)</f>
        <v>20</v>
      </c>
      <c r="E359" s="2"/>
      <c r="F359" s="2" t="str">
        <f>IF(F20&lt;&gt;"",F20,"")</f>
        <v>Новая локальная смета</v>
      </c>
      <c r="G359" s="2" t="str">
        <f>IF(G20&lt;&gt;"",G20,"")</f>
        <v>Новая локальная смета</v>
      </c>
      <c r="H359" s="2">
        <v>0</v>
      </c>
      <c r="I359" s="2"/>
      <c r="J359" s="2"/>
      <c r="K359" s="2"/>
      <c r="L359" s="2"/>
      <c r="M359" s="2"/>
      <c r="N359" s="2"/>
      <c r="O359" s="2">
        <f t="shared" ref="O359:T359" si="156">ROUND(O132+O288+O329+AB359,2)</f>
        <v>218537.66</v>
      </c>
      <c r="P359" s="2">
        <f t="shared" si="156"/>
        <v>117546.42</v>
      </c>
      <c r="Q359" s="2">
        <f t="shared" si="156"/>
        <v>1340.83</v>
      </c>
      <c r="R359" s="2">
        <f t="shared" si="156"/>
        <v>2197.75</v>
      </c>
      <c r="S359" s="2">
        <f t="shared" si="156"/>
        <v>97452.66</v>
      </c>
      <c r="T359" s="2">
        <f t="shared" si="156"/>
        <v>0</v>
      </c>
      <c r="U359" s="2">
        <f>U132+U288+U329+AH359</f>
        <v>145.89755590000001</v>
      </c>
      <c r="V359" s="2">
        <f>V132+V288+V329+AI359</f>
        <v>2.9521544</v>
      </c>
      <c r="W359" s="2">
        <f>ROUND(W132+W288+W329+AJ359,2)</f>
        <v>0</v>
      </c>
      <c r="X359" s="2">
        <f>ROUND(X132+X288+X329+AK359,2)</f>
        <v>92085.759999999995</v>
      </c>
      <c r="Y359" s="2">
        <f>ROUND(Y132+Y288+Y329+AL359,2)</f>
        <v>45909.66</v>
      </c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>
        <f t="shared" ref="AO359:BD359" si="157">ROUND(AO132+AO288+AO329+BX359,2)</f>
        <v>0</v>
      </c>
      <c r="AP359" s="2">
        <f t="shared" si="157"/>
        <v>2474.6999999999998</v>
      </c>
      <c r="AQ359" s="2">
        <f t="shared" si="157"/>
        <v>0</v>
      </c>
      <c r="AR359" s="2">
        <f t="shared" si="157"/>
        <v>356987.04</v>
      </c>
      <c r="AS359" s="2">
        <f t="shared" si="157"/>
        <v>268614.58</v>
      </c>
      <c r="AT359" s="2">
        <f t="shared" si="157"/>
        <v>85897.76</v>
      </c>
      <c r="AU359" s="2">
        <f t="shared" si="157"/>
        <v>0</v>
      </c>
      <c r="AV359" s="2">
        <f t="shared" si="157"/>
        <v>117546.42</v>
      </c>
      <c r="AW359" s="2">
        <f t="shared" si="157"/>
        <v>115071.72</v>
      </c>
      <c r="AX359" s="2">
        <f t="shared" si="157"/>
        <v>0</v>
      </c>
      <c r="AY359" s="2">
        <f t="shared" si="157"/>
        <v>115071.72</v>
      </c>
      <c r="AZ359" s="2">
        <f t="shared" si="157"/>
        <v>2474.6999999999998</v>
      </c>
      <c r="BA359" s="2">
        <f t="shared" si="157"/>
        <v>0</v>
      </c>
      <c r="BB359" s="2">
        <f t="shared" si="157"/>
        <v>0</v>
      </c>
      <c r="BC359" s="2">
        <f t="shared" si="157"/>
        <v>0</v>
      </c>
      <c r="BD359" s="2">
        <f t="shared" si="157"/>
        <v>453.96</v>
      </c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3"/>
      <c r="DH359" s="3"/>
      <c r="DI359" s="3"/>
      <c r="DJ359" s="3"/>
      <c r="DK359" s="3"/>
      <c r="DL359" s="3"/>
      <c r="DM359" s="3"/>
      <c r="DN359" s="3"/>
      <c r="DO359" s="3"/>
      <c r="DP359" s="3"/>
      <c r="DQ359" s="3"/>
      <c r="DR359" s="3"/>
      <c r="DS359" s="3"/>
      <c r="DT359" s="3"/>
      <c r="DU359" s="3"/>
      <c r="DV359" s="3"/>
      <c r="DW359" s="3"/>
      <c r="DX359" s="3"/>
      <c r="DY359" s="3"/>
      <c r="DZ359" s="3"/>
      <c r="EA359" s="3"/>
      <c r="EB359" s="3"/>
      <c r="EC359" s="3"/>
      <c r="ED359" s="3"/>
      <c r="EE359" s="3"/>
      <c r="EF359" s="3"/>
      <c r="EG359" s="3"/>
      <c r="EH359" s="3"/>
      <c r="EI359" s="3"/>
      <c r="EJ359" s="3"/>
      <c r="EK359" s="3"/>
      <c r="EL359" s="3"/>
      <c r="EM359" s="3"/>
      <c r="EN359" s="3"/>
      <c r="EO359" s="3"/>
      <c r="EP359" s="3"/>
      <c r="EQ359" s="3"/>
      <c r="ER359" s="3"/>
      <c r="ES359" s="3"/>
      <c r="ET359" s="3"/>
      <c r="EU359" s="3"/>
      <c r="EV359" s="3"/>
      <c r="EW359" s="3"/>
      <c r="EX359" s="3"/>
      <c r="EY359" s="3"/>
      <c r="EZ359" s="3"/>
      <c r="FA359" s="3"/>
      <c r="FB359" s="3"/>
      <c r="FC359" s="3"/>
      <c r="FD359" s="3"/>
      <c r="FE359" s="3"/>
      <c r="FF359" s="3"/>
      <c r="FG359" s="3"/>
      <c r="FH359" s="3"/>
      <c r="FI359" s="3"/>
      <c r="FJ359" s="3"/>
      <c r="FK359" s="3"/>
      <c r="FL359" s="3"/>
      <c r="FM359" s="3"/>
      <c r="FN359" s="3"/>
      <c r="FO359" s="3"/>
      <c r="FP359" s="3"/>
      <c r="FQ359" s="3"/>
      <c r="FR359" s="3"/>
      <c r="FS359" s="3"/>
      <c r="FT359" s="3"/>
      <c r="FU359" s="3"/>
      <c r="FV359" s="3"/>
      <c r="FW359" s="3"/>
      <c r="FX359" s="3"/>
      <c r="FY359" s="3"/>
      <c r="FZ359" s="3"/>
      <c r="GA359" s="3"/>
      <c r="GB359" s="3"/>
      <c r="GC359" s="3"/>
      <c r="GD359" s="3"/>
      <c r="GE359" s="3"/>
      <c r="GF359" s="3"/>
      <c r="GG359" s="3"/>
      <c r="GH359" s="3"/>
      <c r="GI359" s="3"/>
      <c r="GJ359" s="3"/>
      <c r="GK359" s="3"/>
      <c r="GL359" s="3"/>
      <c r="GM359" s="3"/>
      <c r="GN359" s="3"/>
      <c r="GO359" s="3"/>
      <c r="GP359" s="3"/>
      <c r="GQ359" s="3"/>
      <c r="GR359" s="3"/>
      <c r="GS359" s="3"/>
      <c r="GT359" s="3"/>
      <c r="GU359" s="3"/>
      <c r="GV359" s="3"/>
      <c r="GW359" s="3"/>
      <c r="GX359" s="3">
        <v>0</v>
      </c>
    </row>
    <row r="361" spans="1:206" x14ac:dyDescent="0.2">
      <c r="A361" s="4">
        <v>50</v>
      </c>
      <c r="B361" s="4">
        <v>0</v>
      </c>
      <c r="C361" s="4">
        <v>0</v>
      </c>
      <c r="D361" s="4">
        <v>1</v>
      </c>
      <c r="E361" s="4">
        <v>201</v>
      </c>
      <c r="F361" s="4">
        <f>ROUND(Source!O359,O361)</f>
        <v>218537.66</v>
      </c>
      <c r="G361" s="4" t="s">
        <v>103</v>
      </c>
      <c r="H361" s="4" t="s">
        <v>104</v>
      </c>
      <c r="I361" s="4"/>
      <c r="J361" s="4"/>
      <c r="K361" s="4">
        <v>201</v>
      </c>
      <c r="L361" s="4">
        <v>1</v>
      </c>
      <c r="M361" s="4">
        <v>3</v>
      </c>
      <c r="N361" s="4" t="s">
        <v>3</v>
      </c>
      <c r="O361" s="4">
        <v>2</v>
      </c>
      <c r="P361" s="4"/>
      <c r="Q361" s="4"/>
      <c r="R361" s="4"/>
      <c r="S361" s="4"/>
      <c r="T361" s="4"/>
      <c r="U361" s="4"/>
      <c r="V361" s="4"/>
      <c r="W361" s="4">
        <v>216516.92</v>
      </c>
      <c r="X361" s="4">
        <v>1</v>
      </c>
      <c r="Y361" s="4">
        <v>216516.92</v>
      </c>
      <c r="Z361" s="4"/>
      <c r="AA361" s="4"/>
      <c r="AB361" s="4"/>
    </row>
    <row r="362" spans="1:206" x14ac:dyDescent="0.2">
      <c r="A362" s="4">
        <v>50</v>
      </c>
      <c r="B362" s="4">
        <v>0</v>
      </c>
      <c r="C362" s="4">
        <v>0</v>
      </c>
      <c r="D362" s="4">
        <v>1</v>
      </c>
      <c r="E362" s="4">
        <v>202</v>
      </c>
      <c r="F362" s="4">
        <f>ROUND(Source!P359,O362)</f>
        <v>117546.42</v>
      </c>
      <c r="G362" s="4" t="s">
        <v>105</v>
      </c>
      <c r="H362" s="4" t="s">
        <v>106</v>
      </c>
      <c r="I362" s="4"/>
      <c r="J362" s="4"/>
      <c r="K362" s="4">
        <v>202</v>
      </c>
      <c r="L362" s="4">
        <v>2</v>
      </c>
      <c r="M362" s="4">
        <v>3</v>
      </c>
      <c r="N362" s="4" t="s">
        <v>3</v>
      </c>
      <c r="O362" s="4">
        <v>2</v>
      </c>
      <c r="P362" s="4"/>
      <c r="Q362" s="4"/>
      <c r="R362" s="4"/>
      <c r="S362" s="4"/>
      <c r="T362" s="4"/>
      <c r="U362" s="4"/>
      <c r="V362" s="4"/>
      <c r="W362" s="4">
        <v>117546.42</v>
      </c>
      <c r="X362" s="4">
        <v>1</v>
      </c>
      <c r="Y362" s="4">
        <v>117546.42</v>
      </c>
      <c r="Z362" s="4"/>
      <c r="AA362" s="4"/>
      <c r="AB362" s="4"/>
    </row>
    <row r="363" spans="1:206" x14ac:dyDescent="0.2">
      <c r="A363" s="4">
        <v>50</v>
      </c>
      <c r="B363" s="4">
        <v>0</v>
      </c>
      <c r="C363" s="4">
        <v>0</v>
      </c>
      <c r="D363" s="4">
        <v>1</v>
      </c>
      <c r="E363" s="4">
        <v>222</v>
      </c>
      <c r="F363" s="4">
        <f>ROUND(Source!AO359,O363)</f>
        <v>0</v>
      </c>
      <c r="G363" s="4" t="s">
        <v>107</v>
      </c>
      <c r="H363" s="4" t="s">
        <v>108</v>
      </c>
      <c r="I363" s="4"/>
      <c r="J363" s="4"/>
      <c r="K363" s="4">
        <v>222</v>
      </c>
      <c r="L363" s="4">
        <v>3</v>
      </c>
      <c r="M363" s="4">
        <v>3</v>
      </c>
      <c r="N363" s="4" t="s">
        <v>3</v>
      </c>
      <c r="O363" s="4">
        <v>2</v>
      </c>
      <c r="P363" s="4"/>
      <c r="Q363" s="4"/>
      <c r="R363" s="4"/>
      <c r="S363" s="4"/>
      <c r="T363" s="4"/>
      <c r="U363" s="4"/>
      <c r="V363" s="4"/>
      <c r="W363" s="4">
        <v>0</v>
      </c>
      <c r="X363" s="4">
        <v>1</v>
      </c>
      <c r="Y363" s="4">
        <v>0</v>
      </c>
      <c r="Z363" s="4"/>
      <c r="AA363" s="4"/>
      <c r="AB363" s="4"/>
    </row>
    <row r="364" spans="1:206" x14ac:dyDescent="0.2">
      <c r="A364" s="4">
        <v>50</v>
      </c>
      <c r="B364" s="4">
        <v>0</v>
      </c>
      <c r="C364" s="4">
        <v>0</v>
      </c>
      <c r="D364" s="4">
        <v>1</v>
      </c>
      <c r="E364" s="4">
        <v>225</v>
      </c>
      <c r="F364" s="4">
        <f>ROUND(Source!AV359,O364)</f>
        <v>117546.42</v>
      </c>
      <c r="G364" s="4" t="s">
        <v>109</v>
      </c>
      <c r="H364" s="4" t="s">
        <v>110</v>
      </c>
      <c r="I364" s="4"/>
      <c r="J364" s="4"/>
      <c r="K364" s="4">
        <v>225</v>
      </c>
      <c r="L364" s="4">
        <v>4</v>
      </c>
      <c r="M364" s="4">
        <v>3</v>
      </c>
      <c r="N364" s="4" t="s">
        <v>3</v>
      </c>
      <c r="O364" s="4">
        <v>2</v>
      </c>
      <c r="P364" s="4"/>
      <c r="Q364" s="4"/>
      <c r="R364" s="4"/>
      <c r="S364" s="4"/>
      <c r="T364" s="4"/>
      <c r="U364" s="4"/>
      <c r="V364" s="4"/>
      <c r="W364" s="4">
        <v>117546.42</v>
      </c>
      <c r="X364" s="4">
        <v>1</v>
      </c>
      <c r="Y364" s="4">
        <v>117546.42</v>
      </c>
      <c r="Z364" s="4"/>
      <c r="AA364" s="4"/>
      <c r="AB364" s="4"/>
    </row>
    <row r="365" spans="1:206" x14ac:dyDescent="0.2">
      <c r="A365" s="4">
        <v>50</v>
      </c>
      <c r="B365" s="4">
        <v>0</v>
      </c>
      <c r="C365" s="4">
        <v>0</v>
      </c>
      <c r="D365" s="4">
        <v>1</v>
      </c>
      <c r="E365" s="4">
        <v>226</v>
      </c>
      <c r="F365" s="4">
        <f>ROUND(Source!AW359,O365)</f>
        <v>115071.72</v>
      </c>
      <c r="G365" s="4" t="s">
        <v>111</v>
      </c>
      <c r="H365" s="4" t="s">
        <v>112</v>
      </c>
      <c r="I365" s="4"/>
      <c r="J365" s="4"/>
      <c r="K365" s="4">
        <v>226</v>
      </c>
      <c r="L365" s="4">
        <v>5</v>
      </c>
      <c r="M365" s="4">
        <v>3</v>
      </c>
      <c r="N365" s="4" t="s">
        <v>3</v>
      </c>
      <c r="O365" s="4">
        <v>2</v>
      </c>
      <c r="P365" s="4"/>
      <c r="Q365" s="4"/>
      <c r="R365" s="4"/>
      <c r="S365" s="4"/>
      <c r="T365" s="4"/>
      <c r="U365" s="4"/>
      <c r="V365" s="4"/>
      <c r="W365" s="4">
        <v>115071.72</v>
      </c>
      <c r="X365" s="4">
        <v>1</v>
      </c>
      <c r="Y365" s="4">
        <v>115071.72</v>
      </c>
      <c r="Z365" s="4"/>
      <c r="AA365" s="4"/>
      <c r="AB365" s="4"/>
    </row>
    <row r="366" spans="1:206" x14ac:dyDescent="0.2">
      <c r="A366" s="4">
        <v>50</v>
      </c>
      <c r="B366" s="4">
        <v>0</v>
      </c>
      <c r="C366" s="4">
        <v>0</v>
      </c>
      <c r="D366" s="4">
        <v>1</v>
      </c>
      <c r="E366" s="4">
        <v>227</v>
      </c>
      <c r="F366" s="4">
        <f>ROUND(Source!AX359,O366)</f>
        <v>0</v>
      </c>
      <c r="G366" s="4" t="s">
        <v>113</v>
      </c>
      <c r="H366" s="4" t="s">
        <v>114</v>
      </c>
      <c r="I366" s="4"/>
      <c r="J366" s="4"/>
      <c r="K366" s="4">
        <v>227</v>
      </c>
      <c r="L366" s="4">
        <v>6</v>
      </c>
      <c r="M366" s="4">
        <v>3</v>
      </c>
      <c r="N366" s="4" t="s">
        <v>3</v>
      </c>
      <c r="O366" s="4">
        <v>2</v>
      </c>
      <c r="P366" s="4"/>
      <c r="Q366" s="4"/>
      <c r="R366" s="4"/>
      <c r="S366" s="4"/>
      <c r="T366" s="4"/>
      <c r="U366" s="4"/>
      <c r="V366" s="4"/>
      <c r="W366" s="4">
        <v>0</v>
      </c>
      <c r="X366" s="4">
        <v>1</v>
      </c>
      <c r="Y366" s="4">
        <v>0</v>
      </c>
      <c r="Z366" s="4"/>
      <c r="AA366" s="4"/>
      <c r="AB366" s="4"/>
    </row>
    <row r="367" spans="1:206" x14ac:dyDescent="0.2">
      <c r="A367" s="4">
        <v>50</v>
      </c>
      <c r="B367" s="4">
        <v>0</v>
      </c>
      <c r="C367" s="4">
        <v>0</v>
      </c>
      <c r="D367" s="4">
        <v>1</v>
      </c>
      <c r="E367" s="4">
        <v>228</v>
      </c>
      <c r="F367" s="4">
        <f>ROUND(Source!AY359,O367)</f>
        <v>115071.72</v>
      </c>
      <c r="G367" s="4" t="s">
        <v>115</v>
      </c>
      <c r="H367" s="4" t="s">
        <v>116</v>
      </c>
      <c r="I367" s="4"/>
      <c r="J367" s="4"/>
      <c r="K367" s="4">
        <v>228</v>
      </c>
      <c r="L367" s="4">
        <v>7</v>
      </c>
      <c r="M367" s="4">
        <v>3</v>
      </c>
      <c r="N367" s="4" t="s">
        <v>3</v>
      </c>
      <c r="O367" s="4">
        <v>2</v>
      </c>
      <c r="P367" s="4"/>
      <c r="Q367" s="4"/>
      <c r="R367" s="4"/>
      <c r="S367" s="4"/>
      <c r="T367" s="4"/>
      <c r="U367" s="4"/>
      <c r="V367" s="4"/>
      <c r="W367" s="4">
        <v>115071.72</v>
      </c>
      <c r="X367" s="4">
        <v>1</v>
      </c>
      <c r="Y367" s="4">
        <v>115071.72</v>
      </c>
      <c r="Z367" s="4"/>
      <c r="AA367" s="4"/>
      <c r="AB367" s="4"/>
    </row>
    <row r="368" spans="1:206" x14ac:dyDescent="0.2">
      <c r="A368" s="4">
        <v>50</v>
      </c>
      <c r="B368" s="4">
        <v>0</v>
      </c>
      <c r="C368" s="4">
        <v>0</v>
      </c>
      <c r="D368" s="4">
        <v>1</v>
      </c>
      <c r="E368" s="4">
        <v>216</v>
      </c>
      <c r="F368" s="4">
        <f>ROUND(Source!AP359,O368)</f>
        <v>2474.6999999999998</v>
      </c>
      <c r="G368" s="4" t="s">
        <v>117</v>
      </c>
      <c r="H368" s="4" t="s">
        <v>118</v>
      </c>
      <c r="I368" s="4"/>
      <c r="J368" s="4"/>
      <c r="K368" s="4">
        <v>216</v>
      </c>
      <c r="L368" s="4">
        <v>8</v>
      </c>
      <c r="M368" s="4">
        <v>3</v>
      </c>
      <c r="N368" s="4" t="s">
        <v>3</v>
      </c>
      <c r="O368" s="4">
        <v>2</v>
      </c>
      <c r="P368" s="4"/>
      <c r="Q368" s="4"/>
      <c r="R368" s="4"/>
      <c r="S368" s="4"/>
      <c r="T368" s="4"/>
      <c r="U368" s="4"/>
      <c r="V368" s="4"/>
      <c r="W368" s="4">
        <v>2474.6999999999998</v>
      </c>
      <c r="X368" s="4">
        <v>1</v>
      </c>
      <c r="Y368" s="4">
        <v>2474.6999999999998</v>
      </c>
      <c r="Z368" s="4"/>
      <c r="AA368" s="4"/>
      <c r="AB368" s="4"/>
    </row>
    <row r="369" spans="1:28" x14ac:dyDescent="0.2">
      <c r="A369" s="4">
        <v>50</v>
      </c>
      <c r="B369" s="4">
        <v>0</v>
      </c>
      <c r="C369" s="4">
        <v>0</v>
      </c>
      <c r="D369" s="4">
        <v>1</v>
      </c>
      <c r="E369" s="4">
        <v>223</v>
      </c>
      <c r="F369" s="4">
        <f>ROUND(Source!AQ359,O369)</f>
        <v>0</v>
      </c>
      <c r="G369" s="4" t="s">
        <v>119</v>
      </c>
      <c r="H369" s="4" t="s">
        <v>120</v>
      </c>
      <c r="I369" s="4"/>
      <c r="J369" s="4"/>
      <c r="K369" s="4">
        <v>223</v>
      </c>
      <c r="L369" s="4">
        <v>9</v>
      </c>
      <c r="M369" s="4">
        <v>3</v>
      </c>
      <c r="N369" s="4" t="s">
        <v>3</v>
      </c>
      <c r="O369" s="4">
        <v>2</v>
      </c>
      <c r="P369" s="4"/>
      <c r="Q369" s="4"/>
      <c r="R369" s="4"/>
      <c r="S369" s="4"/>
      <c r="T369" s="4"/>
      <c r="U369" s="4"/>
      <c r="V369" s="4"/>
      <c r="W369" s="4">
        <v>0</v>
      </c>
      <c r="X369" s="4">
        <v>1</v>
      </c>
      <c r="Y369" s="4">
        <v>0</v>
      </c>
      <c r="Z369" s="4"/>
      <c r="AA369" s="4"/>
      <c r="AB369" s="4"/>
    </row>
    <row r="370" spans="1:28" x14ac:dyDescent="0.2">
      <c r="A370" s="4">
        <v>50</v>
      </c>
      <c r="B370" s="4">
        <v>0</v>
      </c>
      <c r="C370" s="4">
        <v>0</v>
      </c>
      <c r="D370" s="4">
        <v>1</v>
      </c>
      <c r="E370" s="4">
        <v>229</v>
      </c>
      <c r="F370" s="4">
        <f>ROUND(Source!AZ359,O370)</f>
        <v>2474.6999999999998</v>
      </c>
      <c r="G370" s="4" t="s">
        <v>121</v>
      </c>
      <c r="H370" s="4" t="s">
        <v>122</v>
      </c>
      <c r="I370" s="4"/>
      <c r="J370" s="4"/>
      <c r="K370" s="4">
        <v>229</v>
      </c>
      <c r="L370" s="4">
        <v>10</v>
      </c>
      <c r="M370" s="4">
        <v>3</v>
      </c>
      <c r="N370" s="4" t="s">
        <v>3</v>
      </c>
      <c r="O370" s="4">
        <v>2</v>
      </c>
      <c r="P370" s="4"/>
      <c r="Q370" s="4"/>
      <c r="R370" s="4"/>
      <c r="S370" s="4"/>
      <c r="T370" s="4"/>
      <c r="U370" s="4"/>
      <c r="V370" s="4"/>
      <c r="W370" s="4">
        <v>2474.6999999999998</v>
      </c>
      <c r="X370" s="4">
        <v>1</v>
      </c>
      <c r="Y370" s="4">
        <v>2474.6999999999998</v>
      </c>
      <c r="Z370" s="4"/>
      <c r="AA370" s="4"/>
      <c r="AB370" s="4"/>
    </row>
    <row r="371" spans="1:28" x14ac:dyDescent="0.2">
      <c r="A371" s="4">
        <v>50</v>
      </c>
      <c r="B371" s="4">
        <v>0</v>
      </c>
      <c r="C371" s="4">
        <v>0</v>
      </c>
      <c r="D371" s="4">
        <v>1</v>
      </c>
      <c r="E371" s="4">
        <v>203</v>
      </c>
      <c r="F371" s="4">
        <f>ROUND(Source!Q359,O371)</f>
        <v>1340.83</v>
      </c>
      <c r="G371" s="4" t="s">
        <v>123</v>
      </c>
      <c r="H371" s="4" t="s">
        <v>124</v>
      </c>
      <c r="I371" s="4"/>
      <c r="J371" s="4"/>
      <c r="K371" s="4">
        <v>203</v>
      </c>
      <c r="L371" s="4">
        <v>11</v>
      </c>
      <c r="M371" s="4">
        <v>3</v>
      </c>
      <c r="N371" s="4" t="s">
        <v>3</v>
      </c>
      <c r="O371" s="4">
        <v>2</v>
      </c>
      <c r="P371" s="4"/>
      <c r="Q371" s="4"/>
      <c r="R371" s="4"/>
      <c r="S371" s="4"/>
      <c r="T371" s="4"/>
      <c r="U371" s="4"/>
      <c r="V371" s="4"/>
      <c r="W371" s="4">
        <v>1340.8300000000002</v>
      </c>
      <c r="X371" s="4">
        <v>1</v>
      </c>
      <c r="Y371" s="4">
        <v>1340.8300000000002</v>
      </c>
      <c r="Z371" s="4"/>
      <c r="AA371" s="4"/>
      <c r="AB371" s="4"/>
    </row>
    <row r="372" spans="1:28" x14ac:dyDescent="0.2">
      <c r="A372" s="4">
        <v>50</v>
      </c>
      <c r="B372" s="4">
        <v>0</v>
      </c>
      <c r="C372" s="4">
        <v>0</v>
      </c>
      <c r="D372" s="4">
        <v>1</v>
      </c>
      <c r="E372" s="4">
        <v>231</v>
      </c>
      <c r="F372" s="4">
        <f>ROUND(Source!BB359,O372)</f>
        <v>0</v>
      </c>
      <c r="G372" s="4" t="s">
        <v>125</v>
      </c>
      <c r="H372" s="4" t="s">
        <v>126</v>
      </c>
      <c r="I372" s="4"/>
      <c r="J372" s="4"/>
      <c r="K372" s="4">
        <v>231</v>
      </c>
      <c r="L372" s="4">
        <v>12</v>
      </c>
      <c r="M372" s="4">
        <v>3</v>
      </c>
      <c r="N372" s="4" t="s">
        <v>3</v>
      </c>
      <c r="O372" s="4">
        <v>2</v>
      </c>
      <c r="P372" s="4"/>
      <c r="Q372" s="4"/>
      <c r="R372" s="4"/>
      <c r="S372" s="4"/>
      <c r="T372" s="4"/>
      <c r="U372" s="4"/>
      <c r="V372" s="4"/>
      <c r="W372" s="4">
        <v>0</v>
      </c>
      <c r="X372" s="4">
        <v>1</v>
      </c>
      <c r="Y372" s="4">
        <v>0</v>
      </c>
      <c r="Z372" s="4"/>
      <c r="AA372" s="4"/>
      <c r="AB372" s="4"/>
    </row>
    <row r="373" spans="1:28" x14ac:dyDescent="0.2">
      <c r="A373" s="4">
        <v>50</v>
      </c>
      <c r="B373" s="4">
        <v>0</v>
      </c>
      <c r="C373" s="4">
        <v>0</v>
      </c>
      <c r="D373" s="4">
        <v>1</v>
      </c>
      <c r="E373" s="4">
        <v>204</v>
      </c>
      <c r="F373" s="4">
        <f>ROUND(Source!R359,O373)</f>
        <v>2197.75</v>
      </c>
      <c r="G373" s="4" t="s">
        <v>127</v>
      </c>
      <c r="H373" s="4" t="s">
        <v>128</v>
      </c>
      <c r="I373" s="4"/>
      <c r="J373" s="4"/>
      <c r="K373" s="4">
        <v>204</v>
      </c>
      <c r="L373" s="4">
        <v>13</v>
      </c>
      <c r="M373" s="4">
        <v>3</v>
      </c>
      <c r="N373" s="4" t="s">
        <v>3</v>
      </c>
      <c r="O373" s="4">
        <v>2</v>
      </c>
      <c r="P373" s="4"/>
      <c r="Q373" s="4"/>
      <c r="R373" s="4"/>
      <c r="S373" s="4"/>
      <c r="T373" s="4"/>
      <c r="U373" s="4"/>
      <c r="V373" s="4"/>
      <c r="W373" s="4">
        <v>2197.75</v>
      </c>
      <c r="X373" s="4">
        <v>1</v>
      </c>
      <c r="Y373" s="4">
        <v>2197.75</v>
      </c>
      <c r="Z373" s="4"/>
      <c r="AA373" s="4"/>
      <c r="AB373" s="4"/>
    </row>
    <row r="374" spans="1:28" x14ac:dyDescent="0.2">
      <c r="A374" s="4">
        <v>50</v>
      </c>
      <c r="B374" s="4">
        <v>0</v>
      </c>
      <c r="C374" s="4">
        <v>0</v>
      </c>
      <c r="D374" s="4">
        <v>1</v>
      </c>
      <c r="E374" s="4">
        <v>205</v>
      </c>
      <c r="F374" s="4">
        <f>ROUND(Source!S359,O374)</f>
        <v>97452.66</v>
      </c>
      <c r="G374" s="4" t="s">
        <v>129</v>
      </c>
      <c r="H374" s="4" t="s">
        <v>130</v>
      </c>
      <c r="I374" s="4"/>
      <c r="J374" s="4"/>
      <c r="K374" s="4">
        <v>205</v>
      </c>
      <c r="L374" s="4">
        <v>14</v>
      </c>
      <c r="M374" s="4">
        <v>3</v>
      </c>
      <c r="N374" s="4" t="s">
        <v>3</v>
      </c>
      <c r="O374" s="4">
        <v>2</v>
      </c>
      <c r="P374" s="4"/>
      <c r="Q374" s="4"/>
      <c r="R374" s="4"/>
      <c r="S374" s="4"/>
      <c r="T374" s="4"/>
      <c r="U374" s="4"/>
      <c r="V374" s="4"/>
      <c r="W374" s="4">
        <v>97452.66</v>
      </c>
      <c r="X374" s="4">
        <v>1</v>
      </c>
      <c r="Y374" s="4">
        <v>97452.66</v>
      </c>
      <c r="Z374" s="4"/>
      <c r="AA374" s="4"/>
      <c r="AB374" s="4"/>
    </row>
    <row r="375" spans="1:28" x14ac:dyDescent="0.2">
      <c r="A375" s="4">
        <v>50</v>
      </c>
      <c r="B375" s="4">
        <v>0</v>
      </c>
      <c r="C375" s="4">
        <v>0</v>
      </c>
      <c r="D375" s="4">
        <v>1</v>
      </c>
      <c r="E375" s="4">
        <v>232</v>
      </c>
      <c r="F375" s="4">
        <f>ROUND(Source!BC359,O375)</f>
        <v>0</v>
      </c>
      <c r="G375" s="4" t="s">
        <v>131</v>
      </c>
      <c r="H375" s="4" t="s">
        <v>132</v>
      </c>
      <c r="I375" s="4"/>
      <c r="J375" s="4"/>
      <c r="K375" s="4">
        <v>232</v>
      </c>
      <c r="L375" s="4">
        <v>15</v>
      </c>
      <c r="M375" s="4">
        <v>3</v>
      </c>
      <c r="N375" s="4" t="s">
        <v>3</v>
      </c>
      <c r="O375" s="4">
        <v>2</v>
      </c>
      <c r="P375" s="4"/>
      <c r="Q375" s="4"/>
      <c r="R375" s="4"/>
      <c r="S375" s="4"/>
      <c r="T375" s="4"/>
      <c r="U375" s="4"/>
      <c r="V375" s="4"/>
      <c r="W375" s="4">
        <v>0</v>
      </c>
      <c r="X375" s="4">
        <v>1</v>
      </c>
      <c r="Y375" s="4">
        <v>0</v>
      </c>
      <c r="Z375" s="4"/>
      <c r="AA375" s="4"/>
      <c r="AB375" s="4"/>
    </row>
    <row r="376" spans="1:28" x14ac:dyDescent="0.2">
      <c r="A376" s="4">
        <v>50</v>
      </c>
      <c r="B376" s="4">
        <v>0</v>
      </c>
      <c r="C376" s="4">
        <v>0</v>
      </c>
      <c r="D376" s="4">
        <v>1</v>
      </c>
      <c r="E376" s="4">
        <v>214</v>
      </c>
      <c r="F376" s="4">
        <f>ROUND(Source!AS359,O376)</f>
        <v>268614.58</v>
      </c>
      <c r="G376" s="4" t="s">
        <v>133</v>
      </c>
      <c r="H376" s="4" t="s">
        <v>134</v>
      </c>
      <c r="I376" s="4"/>
      <c r="J376" s="4"/>
      <c r="K376" s="4">
        <v>214</v>
      </c>
      <c r="L376" s="4">
        <v>16</v>
      </c>
      <c r="M376" s="4">
        <v>3</v>
      </c>
      <c r="N376" s="4" t="s">
        <v>3</v>
      </c>
      <c r="O376" s="4">
        <v>2</v>
      </c>
      <c r="P376" s="4"/>
      <c r="Q376" s="4"/>
      <c r="R376" s="4"/>
      <c r="S376" s="4"/>
      <c r="T376" s="4"/>
      <c r="U376" s="4"/>
      <c r="V376" s="4"/>
      <c r="W376" s="4">
        <v>268614.58</v>
      </c>
      <c r="X376" s="4">
        <v>1</v>
      </c>
      <c r="Y376" s="4">
        <v>268614.58</v>
      </c>
      <c r="Z376" s="4"/>
      <c r="AA376" s="4"/>
      <c r="AB376" s="4"/>
    </row>
    <row r="377" spans="1:28" x14ac:dyDescent="0.2">
      <c r="A377" s="4">
        <v>50</v>
      </c>
      <c r="B377" s="4">
        <v>0</v>
      </c>
      <c r="C377" s="4">
        <v>0</v>
      </c>
      <c r="D377" s="4">
        <v>1</v>
      </c>
      <c r="E377" s="4">
        <v>215</v>
      </c>
      <c r="F377" s="4">
        <f>ROUND(Source!AT359,O377)</f>
        <v>85897.76</v>
      </c>
      <c r="G377" s="4" t="s">
        <v>135</v>
      </c>
      <c r="H377" s="4" t="s">
        <v>136</v>
      </c>
      <c r="I377" s="4"/>
      <c r="J377" s="4"/>
      <c r="K377" s="4">
        <v>215</v>
      </c>
      <c r="L377" s="4">
        <v>17</v>
      </c>
      <c r="M377" s="4">
        <v>3</v>
      </c>
      <c r="N377" s="4" t="s">
        <v>3</v>
      </c>
      <c r="O377" s="4">
        <v>2</v>
      </c>
      <c r="P377" s="4"/>
      <c r="Q377" s="4"/>
      <c r="R377" s="4"/>
      <c r="S377" s="4"/>
      <c r="T377" s="4"/>
      <c r="U377" s="4"/>
      <c r="V377" s="4"/>
      <c r="W377" s="4">
        <v>85897.76</v>
      </c>
      <c r="X377" s="4">
        <v>1</v>
      </c>
      <c r="Y377" s="4">
        <v>85897.76</v>
      </c>
      <c r="Z377" s="4"/>
      <c r="AA377" s="4"/>
      <c r="AB377" s="4"/>
    </row>
    <row r="378" spans="1:28" x14ac:dyDescent="0.2">
      <c r="A378" s="4">
        <v>50</v>
      </c>
      <c r="B378" s="4">
        <v>0</v>
      </c>
      <c r="C378" s="4">
        <v>0</v>
      </c>
      <c r="D378" s="4">
        <v>1</v>
      </c>
      <c r="E378" s="4">
        <v>217</v>
      </c>
      <c r="F378" s="4">
        <f>ROUND(Source!AU359,O378)</f>
        <v>0</v>
      </c>
      <c r="G378" s="4" t="s">
        <v>137</v>
      </c>
      <c r="H378" s="4" t="s">
        <v>138</v>
      </c>
      <c r="I378" s="4"/>
      <c r="J378" s="4"/>
      <c r="K378" s="4">
        <v>217</v>
      </c>
      <c r="L378" s="4">
        <v>18</v>
      </c>
      <c r="M378" s="4">
        <v>3</v>
      </c>
      <c r="N378" s="4" t="s">
        <v>3</v>
      </c>
      <c r="O378" s="4">
        <v>2</v>
      </c>
      <c r="P378" s="4"/>
      <c r="Q378" s="4"/>
      <c r="R378" s="4"/>
      <c r="S378" s="4"/>
      <c r="T378" s="4"/>
      <c r="U378" s="4"/>
      <c r="V378" s="4"/>
      <c r="W378" s="4">
        <v>0</v>
      </c>
      <c r="X378" s="4">
        <v>1</v>
      </c>
      <c r="Y378" s="4">
        <v>0</v>
      </c>
      <c r="Z378" s="4"/>
      <c r="AA378" s="4"/>
      <c r="AB378" s="4"/>
    </row>
    <row r="379" spans="1:28" x14ac:dyDescent="0.2">
      <c r="A379" s="4">
        <v>50</v>
      </c>
      <c r="B379" s="4">
        <v>0</v>
      </c>
      <c r="C379" s="4">
        <v>0</v>
      </c>
      <c r="D379" s="4">
        <v>1</v>
      </c>
      <c r="E379" s="4">
        <v>230</v>
      </c>
      <c r="F379" s="4">
        <f>ROUND(Source!BA359,O379)</f>
        <v>0</v>
      </c>
      <c r="G379" s="4" t="s">
        <v>139</v>
      </c>
      <c r="H379" s="4" t="s">
        <v>140</v>
      </c>
      <c r="I379" s="4"/>
      <c r="J379" s="4"/>
      <c r="K379" s="4">
        <v>230</v>
      </c>
      <c r="L379" s="4">
        <v>19</v>
      </c>
      <c r="M379" s="4">
        <v>3</v>
      </c>
      <c r="N379" s="4" t="s">
        <v>3</v>
      </c>
      <c r="O379" s="4">
        <v>2</v>
      </c>
      <c r="P379" s="4"/>
      <c r="Q379" s="4"/>
      <c r="R379" s="4"/>
      <c r="S379" s="4"/>
      <c r="T379" s="4"/>
      <c r="U379" s="4"/>
      <c r="V379" s="4"/>
      <c r="W379" s="4">
        <v>0</v>
      </c>
      <c r="X379" s="4">
        <v>1</v>
      </c>
      <c r="Y379" s="4">
        <v>0</v>
      </c>
      <c r="Z379" s="4"/>
      <c r="AA379" s="4"/>
      <c r="AB379" s="4"/>
    </row>
    <row r="380" spans="1:28" x14ac:dyDescent="0.2">
      <c r="A380" s="4">
        <v>50</v>
      </c>
      <c r="B380" s="4">
        <v>0</v>
      </c>
      <c r="C380" s="4">
        <v>0</v>
      </c>
      <c r="D380" s="4">
        <v>1</v>
      </c>
      <c r="E380" s="4">
        <v>206</v>
      </c>
      <c r="F380" s="4">
        <f>ROUND(Source!T359,O380)</f>
        <v>0</v>
      </c>
      <c r="G380" s="4" t="s">
        <v>141</v>
      </c>
      <c r="H380" s="4" t="s">
        <v>142</v>
      </c>
      <c r="I380" s="4"/>
      <c r="J380" s="4"/>
      <c r="K380" s="4">
        <v>206</v>
      </c>
      <c r="L380" s="4">
        <v>20</v>
      </c>
      <c r="M380" s="4">
        <v>3</v>
      </c>
      <c r="N380" s="4" t="s">
        <v>3</v>
      </c>
      <c r="O380" s="4">
        <v>2</v>
      </c>
      <c r="P380" s="4"/>
      <c r="Q380" s="4"/>
      <c r="R380" s="4"/>
      <c r="S380" s="4"/>
      <c r="T380" s="4"/>
      <c r="U380" s="4"/>
      <c r="V380" s="4"/>
      <c r="W380" s="4">
        <v>0</v>
      </c>
      <c r="X380" s="4">
        <v>1</v>
      </c>
      <c r="Y380" s="4">
        <v>0</v>
      </c>
      <c r="Z380" s="4"/>
      <c r="AA380" s="4"/>
      <c r="AB380" s="4"/>
    </row>
    <row r="381" spans="1:28" x14ac:dyDescent="0.2">
      <c r="A381" s="4">
        <v>50</v>
      </c>
      <c r="B381" s="4">
        <v>0</v>
      </c>
      <c r="C381" s="4">
        <v>0</v>
      </c>
      <c r="D381" s="4">
        <v>1</v>
      </c>
      <c r="E381" s="4">
        <v>207</v>
      </c>
      <c r="F381" s="4">
        <f>ROUND(Source!U359,O381)</f>
        <v>145.89755589999999</v>
      </c>
      <c r="G381" s="4" t="s">
        <v>143</v>
      </c>
      <c r="H381" s="4" t="s">
        <v>144</v>
      </c>
      <c r="I381" s="4"/>
      <c r="J381" s="4"/>
      <c r="K381" s="4">
        <v>207</v>
      </c>
      <c r="L381" s="4">
        <v>21</v>
      </c>
      <c r="M381" s="4">
        <v>3</v>
      </c>
      <c r="N381" s="4" t="s">
        <v>3</v>
      </c>
      <c r="O381" s="4">
        <v>7</v>
      </c>
      <c r="P381" s="4"/>
      <c r="Q381" s="4"/>
      <c r="R381" s="4"/>
      <c r="S381" s="4"/>
      <c r="T381" s="4"/>
      <c r="U381" s="4"/>
      <c r="V381" s="4"/>
      <c r="W381" s="4">
        <v>145.89755589999999</v>
      </c>
      <c r="X381" s="4">
        <v>1</v>
      </c>
      <c r="Y381" s="4">
        <v>145.89755589999999</v>
      </c>
      <c r="Z381" s="4"/>
      <c r="AA381" s="4"/>
      <c r="AB381" s="4"/>
    </row>
    <row r="382" spans="1:28" x14ac:dyDescent="0.2">
      <c r="A382" s="4">
        <v>50</v>
      </c>
      <c r="B382" s="4">
        <v>0</v>
      </c>
      <c r="C382" s="4">
        <v>0</v>
      </c>
      <c r="D382" s="4">
        <v>1</v>
      </c>
      <c r="E382" s="4">
        <v>208</v>
      </c>
      <c r="F382" s="4">
        <f>ROUND(Source!V359,O382)</f>
        <v>2.9521544</v>
      </c>
      <c r="G382" s="4" t="s">
        <v>145</v>
      </c>
      <c r="H382" s="4" t="s">
        <v>146</v>
      </c>
      <c r="I382" s="4"/>
      <c r="J382" s="4"/>
      <c r="K382" s="4">
        <v>208</v>
      </c>
      <c r="L382" s="4">
        <v>22</v>
      </c>
      <c r="M382" s="4">
        <v>3</v>
      </c>
      <c r="N382" s="4" t="s">
        <v>3</v>
      </c>
      <c r="O382" s="4">
        <v>7</v>
      </c>
      <c r="P382" s="4"/>
      <c r="Q382" s="4"/>
      <c r="R382" s="4"/>
      <c r="S382" s="4"/>
      <c r="T382" s="4"/>
      <c r="U382" s="4"/>
      <c r="V382" s="4"/>
      <c r="W382" s="4">
        <v>2.9297949999999999</v>
      </c>
      <c r="X382" s="4">
        <v>1</v>
      </c>
      <c r="Y382" s="4">
        <v>2.9297949999999999</v>
      </c>
      <c r="Z382" s="4"/>
      <c r="AA382" s="4"/>
      <c r="AB382" s="4"/>
    </row>
    <row r="383" spans="1:28" x14ac:dyDescent="0.2">
      <c r="A383" s="4">
        <v>50</v>
      </c>
      <c r="B383" s="4">
        <v>0</v>
      </c>
      <c r="C383" s="4">
        <v>0</v>
      </c>
      <c r="D383" s="4">
        <v>1</v>
      </c>
      <c r="E383" s="4">
        <v>209</v>
      </c>
      <c r="F383" s="4">
        <f>ROUND(Source!W359,O383)</f>
        <v>0</v>
      </c>
      <c r="G383" s="4" t="s">
        <v>147</v>
      </c>
      <c r="H383" s="4" t="s">
        <v>148</v>
      </c>
      <c r="I383" s="4"/>
      <c r="J383" s="4"/>
      <c r="K383" s="4">
        <v>209</v>
      </c>
      <c r="L383" s="4">
        <v>23</v>
      </c>
      <c r="M383" s="4">
        <v>3</v>
      </c>
      <c r="N383" s="4" t="s">
        <v>3</v>
      </c>
      <c r="O383" s="4">
        <v>2</v>
      </c>
      <c r="P383" s="4"/>
      <c r="Q383" s="4"/>
      <c r="R383" s="4"/>
      <c r="S383" s="4"/>
      <c r="T383" s="4"/>
      <c r="U383" s="4"/>
      <c r="V383" s="4"/>
      <c r="W383" s="4">
        <v>0</v>
      </c>
      <c r="X383" s="4">
        <v>1</v>
      </c>
      <c r="Y383" s="4">
        <v>0</v>
      </c>
      <c r="Z383" s="4"/>
      <c r="AA383" s="4"/>
      <c r="AB383" s="4"/>
    </row>
    <row r="384" spans="1:28" x14ac:dyDescent="0.2">
      <c r="A384" s="4">
        <v>50</v>
      </c>
      <c r="B384" s="4">
        <v>0</v>
      </c>
      <c r="C384" s="4">
        <v>0</v>
      </c>
      <c r="D384" s="4">
        <v>1</v>
      </c>
      <c r="E384" s="4">
        <v>233</v>
      </c>
      <c r="F384" s="4">
        <f>ROUND(Source!BD359,O384)</f>
        <v>453.96</v>
      </c>
      <c r="G384" s="4" t="s">
        <v>149</v>
      </c>
      <c r="H384" s="4" t="s">
        <v>150</v>
      </c>
      <c r="I384" s="4"/>
      <c r="J384" s="4"/>
      <c r="K384" s="4">
        <v>233</v>
      </c>
      <c r="L384" s="4">
        <v>24</v>
      </c>
      <c r="M384" s="4">
        <v>3</v>
      </c>
      <c r="N384" s="4" t="s">
        <v>3</v>
      </c>
      <c r="O384" s="4">
        <v>2</v>
      </c>
      <c r="P384" s="4"/>
      <c r="Q384" s="4"/>
      <c r="R384" s="4"/>
      <c r="S384" s="4"/>
      <c r="T384" s="4"/>
      <c r="U384" s="4"/>
      <c r="V384" s="4"/>
      <c r="W384" s="4">
        <v>453.96</v>
      </c>
      <c r="X384" s="4">
        <v>1</v>
      </c>
      <c r="Y384" s="4">
        <v>453.96</v>
      </c>
      <c r="Z384" s="4"/>
      <c r="AA384" s="4"/>
      <c r="AB384" s="4"/>
    </row>
    <row r="385" spans="1:206" x14ac:dyDescent="0.2">
      <c r="A385" s="4">
        <v>50</v>
      </c>
      <c r="B385" s="4">
        <v>0</v>
      </c>
      <c r="C385" s="4">
        <v>0</v>
      </c>
      <c r="D385" s="4">
        <v>1</v>
      </c>
      <c r="E385" s="4">
        <v>210</v>
      </c>
      <c r="F385" s="4">
        <f>ROUND(Source!X359,O385)</f>
        <v>92085.759999999995</v>
      </c>
      <c r="G385" s="4" t="s">
        <v>151</v>
      </c>
      <c r="H385" s="4" t="s">
        <v>152</v>
      </c>
      <c r="I385" s="4"/>
      <c r="J385" s="4"/>
      <c r="K385" s="4">
        <v>210</v>
      </c>
      <c r="L385" s="4">
        <v>25</v>
      </c>
      <c r="M385" s="4">
        <v>3</v>
      </c>
      <c r="N385" s="4" t="s">
        <v>3</v>
      </c>
      <c r="O385" s="4">
        <v>2</v>
      </c>
      <c r="P385" s="4"/>
      <c r="Q385" s="4"/>
      <c r="R385" s="4"/>
      <c r="S385" s="4"/>
      <c r="T385" s="4"/>
      <c r="U385" s="4"/>
      <c r="V385" s="4"/>
      <c r="W385" s="4">
        <v>92085.759999999995</v>
      </c>
      <c r="X385" s="4">
        <v>1</v>
      </c>
      <c r="Y385" s="4">
        <v>92085.759999999995</v>
      </c>
      <c r="Z385" s="4"/>
      <c r="AA385" s="4"/>
      <c r="AB385" s="4"/>
    </row>
    <row r="386" spans="1:206" x14ac:dyDescent="0.2">
      <c r="A386" s="4">
        <v>50</v>
      </c>
      <c r="B386" s="4">
        <v>0</v>
      </c>
      <c r="C386" s="4">
        <v>0</v>
      </c>
      <c r="D386" s="4">
        <v>1</v>
      </c>
      <c r="E386" s="4">
        <v>211</v>
      </c>
      <c r="F386" s="4">
        <f>ROUND(Source!Y359,O386)</f>
        <v>45909.66</v>
      </c>
      <c r="G386" s="4" t="s">
        <v>153</v>
      </c>
      <c r="H386" s="4" t="s">
        <v>154</v>
      </c>
      <c r="I386" s="4"/>
      <c r="J386" s="4"/>
      <c r="K386" s="4">
        <v>211</v>
      </c>
      <c r="L386" s="4">
        <v>26</v>
      </c>
      <c r="M386" s="4">
        <v>3</v>
      </c>
      <c r="N386" s="4" t="s">
        <v>3</v>
      </c>
      <c r="O386" s="4">
        <v>2</v>
      </c>
      <c r="P386" s="4"/>
      <c r="Q386" s="4"/>
      <c r="R386" s="4"/>
      <c r="S386" s="4"/>
      <c r="T386" s="4"/>
      <c r="U386" s="4"/>
      <c r="V386" s="4"/>
      <c r="W386" s="4">
        <v>45909.66</v>
      </c>
      <c r="X386" s="4">
        <v>1</v>
      </c>
      <c r="Y386" s="4">
        <v>45909.66</v>
      </c>
      <c r="Z386" s="4"/>
      <c r="AA386" s="4"/>
      <c r="AB386" s="4"/>
    </row>
    <row r="387" spans="1:206" x14ac:dyDescent="0.2">
      <c r="A387" s="4">
        <v>50</v>
      </c>
      <c r="B387" s="4">
        <v>0</v>
      </c>
      <c r="C387" s="4">
        <v>0</v>
      </c>
      <c r="D387" s="4">
        <v>1</v>
      </c>
      <c r="E387" s="4">
        <v>224</v>
      </c>
      <c r="F387" s="4">
        <f>ROUND(Source!AR359,O387)</f>
        <v>356987.04</v>
      </c>
      <c r="G387" s="4" t="s">
        <v>155</v>
      </c>
      <c r="H387" s="4" t="s">
        <v>156</v>
      </c>
      <c r="I387" s="4"/>
      <c r="J387" s="4"/>
      <c r="K387" s="4">
        <v>224</v>
      </c>
      <c r="L387" s="4">
        <v>27</v>
      </c>
      <c r="M387" s="4">
        <v>3</v>
      </c>
      <c r="N387" s="4" t="s">
        <v>3</v>
      </c>
      <c r="O387" s="4">
        <v>2</v>
      </c>
      <c r="P387" s="4"/>
      <c r="Q387" s="4"/>
      <c r="R387" s="4"/>
      <c r="S387" s="4"/>
      <c r="T387" s="4"/>
      <c r="U387" s="4"/>
      <c r="V387" s="4"/>
      <c r="W387" s="4">
        <v>356987.04000000004</v>
      </c>
      <c r="X387" s="4">
        <v>1</v>
      </c>
      <c r="Y387" s="4">
        <v>356987.04000000004</v>
      </c>
      <c r="Z387" s="4"/>
      <c r="AA387" s="4"/>
      <c r="AB387" s="4"/>
    </row>
    <row r="389" spans="1:206" x14ac:dyDescent="0.2">
      <c r="A389" s="2">
        <v>51</v>
      </c>
      <c r="B389" s="2">
        <f>B12</f>
        <v>451</v>
      </c>
      <c r="C389" s="2">
        <f>A12</f>
        <v>1</v>
      </c>
      <c r="D389" s="2">
        <f>ROW(A12)</f>
        <v>12</v>
      </c>
      <c r="E389" s="2"/>
      <c r="F389" s="2" t="str">
        <f>IF(F12&lt;&gt;"",F12,"")</f>
        <v>Новый объект</v>
      </c>
      <c r="G389" s="2" t="str">
        <f>IF(G12&lt;&gt;"",G12,"")</f>
        <v>И17 Ремонт кабинета 131</v>
      </c>
      <c r="H389" s="2">
        <v>0</v>
      </c>
      <c r="I389" s="2"/>
      <c r="J389" s="2"/>
      <c r="K389" s="2"/>
      <c r="L389" s="2"/>
      <c r="M389" s="2"/>
      <c r="N389" s="2"/>
      <c r="O389" s="2">
        <f t="shared" ref="O389:T389" si="158">ROUND(O359,2)</f>
        <v>218537.66</v>
      </c>
      <c r="P389" s="2">
        <f t="shared" si="158"/>
        <v>117546.42</v>
      </c>
      <c r="Q389" s="2">
        <f t="shared" si="158"/>
        <v>1340.83</v>
      </c>
      <c r="R389" s="2">
        <f t="shared" si="158"/>
        <v>2197.75</v>
      </c>
      <c r="S389" s="2">
        <f t="shared" si="158"/>
        <v>97452.66</v>
      </c>
      <c r="T389" s="2">
        <f t="shared" si="158"/>
        <v>0</v>
      </c>
      <c r="U389" s="2">
        <f>U359</f>
        <v>145.89755590000001</v>
      </c>
      <c r="V389" s="2">
        <f>V359</f>
        <v>2.9521544</v>
      </c>
      <c r="W389" s="2">
        <f>ROUND(W359,2)</f>
        <v>0</v>
      </c>
      <c r="X389" s="2">
        <f>ROUND(X359,2)</f>
        <v>92085.759999999995</v>
      </c>
      <c r="Y389" s="2">
        <f>ROUND(Y359,2)</f>
        <v>45909.66</v>
      </c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>
        <f t="shared" ref="AO389:BD389" si="159">ROUND(AO359,2)</f>
        <v>0</v>
      </c>
      <c r="AP389" s="2">
        <f t="shared" si="159"/>
        <v>2474.6999999999998</v>
      </c>
      <c r="AQ389" s="2">
        <f t="shared" si="159"/>
        <v>0</v>
      </c>
      <c r="AR389" s="2">
        <f t="shared" si="159"/>
        <v>356987.04</v>
      </c>
      <c r="AS389" s="2">
        <f t="shared" si="159"/>
        <v>268614.58</v>
      </c>
      <c r="AT389" s="2">
        <f t="shared" si="159"/>
        <v>85897.76</v>
      </c>
      <c r="AU389" s="2">
        <f t="shared" si="159"/>
        <v>0</v>
      </c>
      <c r="AV389" s="2">
        <f t="shared" si="159"/>
        <v>117546.42</v>
      </c>
      <c r="AW389" s="2">
        <f t="shared" si="159"/>
        <v>115071.72</v>
      </c>
      <c r="AX389" s="2">
        <f t="shared" si="159"/>
        <v>0</v>
      </c>
      <c r="AY389" s="2">
        <f t="shared" si="159"/>
        <v>115071.72</v>
      </c>
      <c r="AZ389" s="2">
        <f t="shared" si="159"/>
        <v>2474.6999999999998</v>
      </c>
      <c r="BA389" s="2">
        <f t="shared" si="159"/>
        <v>0</v>
      </c>
      <c r="BB389" s="2">
        <f t="shared" si="159"/>
        <v>0</v>
      </c>
      <c r="BC389" s="2">
        <f t="shared" si="159"/>
        <v>0</v>
      </c>
      <c r="BD389" s="2">
        <f t="shared" si="159"/>
        <v>453.96</v>
      </c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3"/>
      <c r="DH389" s="3"/>
      <c r="DI389" s="3"/>
      <c r="DJ389" s="3"/>
      <c r="DK389" s="3"/>
      <c r="DL389" s="3"/>
      <c r="DM389" s="3"/>
      <c r="DN389" s="3"/>
      <c r="DO389" s="3"/>
      <c r="DP389" s="3"/>
      <c r="DQ389" s="3"/>
      <c r="DR389" s="3"/>
      <c r="DS389" s="3"/>
      <c r="DT389" s="3"/>
      <c r="DU389" s="3"/>
      <c r="DV389" s="3"/>
      <c r="DW389" s="3"/>
      <c r="DX389" s="3"/>
      <c r="DY389" s="3"/>
      <c r="DZ389" s="3"/>
      <c r="EA389" s="3"/>
      <c r="EB389" s="3"/>
      <c r="EC389" s="3"/>
      <c r="ED389" s="3"/>
      <c r="EE389" s="3"/>
      <c r="EF389" s="3"/>
      <c r="EG389" s="3"/>
      <c r="EH389" s="3"/>
      <c r="EI389" s="3"/>
      <c r="EJ389" s="3"/>
      <c r="EK389" s="3"/>
      <c r="EL389" s="3"/>
      <c r="EM389" s="3"/>
      <c r="EN389" s="3"/>
      <c r="EO389" s="3"/>
      <c r="EP389" s="3"/>
      <c r="EQ389" s="3"/>
      <c r="ER389" s="3"/>
      <c r="ES389" s="3"/>
      <c r="ET389" s="3"/>
      <c r="EU389" s="3"/>
      <c r="EV389" s="3"/>
      <c r="EW389" s="3"/>
      <c r="EX389" s="3"/>
      <c r="EY389" s="3"/>
      <c r="EZ389" s="3"/>
      <c r="FA389" s="3"/>
      <c r="FB389" s="3"/>
      <c r="FC389" s="3"/>
      <c r="FD389" s="3"/>
      <c r="FE389" s="3"/>
      <c r="FF389" s="3"/>
      <c r="FG389" s="3"/>
      <c r="FH389" s="3"/>
      <c r="FI389" s="3"/>
      <c r="FJ389" s="3"/>
      <c r="FK389" s="3"/>
      <c r="FL389" s="3"/>
      <c r="FM389" s="3"/>
      <c r="FN389" s="3"/>
      <c r="FO389" s="3"/>
      <c r="FP389" s="3"/>
      <c r="FQ389" s="3"/>
      <c r="FR389" s="3"/>
      <c r="FS389" s="3"/>
      <c r="FT389" s="3"/>
      <c r="FU389" s="3"/>
      <c r="FV389" s="3"/>
      <c r="FW389" s="3"/>
      <c r="FX389" s="3"/>
      <c r="FY389" s="3"/>
      <c r="FZ389" s="3"/>
      <c r="GA389" s="3"/>
      <c r="GB389" s="3"/>
      <c r="GC389" s="3"/>
      <c r="GD389" s="3"/>
      <c r="GE389" s="3"/>
      <c r="GF389" s="3"/>
      <c r="GG389" s="3"/>
      <c r="GH389" s="3"/>
      <c r="GI389" s="3"/>
      <c r="GJ389" s="3"/>
      <c r="GK389" s="3"/>
      <c r="GL389" s="3"/>
      <c r="GM389" s="3"/>
      <c r="GN389" s="3"/>
      <c r="GO389" s="3"/>
      <c r="GP389" s="3"/>
      <c r="GQ389" s="3"/>
      <c r="GR389" s="3"/>
      <c r="GS389" s="3"/>
      <c r="GT389" s="3"/>
      <c r="GU389" s="3"/>
      <c r="GV389" s="3"/>
      <c r="GW389" s="3"/>
      <c r="GX389" s="3">
        <v>0</v>
      </c>
    </row>
    <row r="391" spans="1:206" x14ac:dyDescent="0.2">
      <c r="A391" s="4">
        <v>50</v>
      </c>
      <c r="B391" s="4">
        <v>0</v>
      </c>
      <c r="C391" s="4">
        <v>0</v>
      </c>
      <c r="D391" s="4">
        <v>1</v>
      </c>
      <c r="E391" s="4">
        <v>201</v>
      </c>
      <c r="F391" s="4">
        <f>ROUND(Source!O389,O391)</f>
        <v>218537.66</v>
      </c>
      <c r="G391" s="4" t="s">
        <v>103</v>
      </c>
      <c r="H391" s="4" t="s">
        <v>104</v>
      </c>
      <c r="I391" s="4"/>
      <c r="J391" s="4"/>
      <c r="K391" s="4">
        <v>201</v>
      </c>
      <c r="L391" s="4">
        <v>1</v>
      </c>
      <c r="M391" s="4">
        <v>3</v>
      </c>
      <c r="N391" s="4" t="s">
        <v>3</v>
      </c>
      <c r="O391" s="4">
        <v>2</v>
      </c>
      <c r="P391" s="4"/>
      <c r="Q391" s="4"/>
      <c r="R391" s="4"/>
      <c r="S391" s="4"/>
      <c r="T391" s="4"/>
      <c r="U391" s="4"/>
      <c r="V391" s="4"/>
      <c r="W391" s="4">
        <v>216516.91999999998</v>
      </c>
      <c r="X391" s="4">
        <v>1</v>
      </c>
      <c r="Y391" s="4">
        <v>216516.91999999998</v>
      </c>
      <c r="Z391" s="4"/>
      <c r="AA391" s="4"/>
      <c r="AB391" s="4"/>
    </row>
    <row r="392" spans="1:206" x14ac:dyDescent="0.2">
      <c r="A392" s="4">
        <v>50</v>
      </c>
      <c r="B392" s="4">
        <v>0</v>
      </c>
      <c r="C392" s="4">
        <v>0</v>
      </c>
      <c r="D392" s="4">
        <v>1</v>
      </c>
      <c r="E392" s="4">
        <v>202</v>
      </c>
      <c r="F392" s="4">
        <f>ROUND(Source!P389,O392)</f>
        <v>117546.42</v>
      </c>
      <c r="G392" s="4" t="s">
        <v>105</v>
      </c>
      <c r="H392" s="4" t="s">
        <v>106</v>
      </c>
      <c r="I392" s="4"/>
      <c r="J392" s="4"/>
      <c r="K392" s="4">
        <v>202</v>
      </c>
      <c r="L392" s="4">
        <v>2</v>
      </c>
      <c r="M392" s="4">
        <v>3</v>
      </c>
      <c r="N392" s="4" t="s">
        <v>3</v>
      </c>
      <c r="O392" s="4">
        <v>2</v>
      </c>
      <c r="P392" s="4"/>
      <c r="Q392" s="4"/>
      <c r="R392" s="4"/>
      <c r="S392" s="4"/>
      <c r="T392" s="4"/>
      <c r="U392" s="4"/>
      <c r="V392" s="4"/>
      <c r="W392" s="4">
        <v>117546.42</v>
      </c>
      <c r="X392" s="4">
        <v>1</v>
      </c>
      <c r="Y392" s="4">
        <v>117546.42</v>
      </c>
      <c r="Z392" s="4"/>
      <c r="AA392" s="4"/>
      <c r="AB392" s="4"/>
    </row>
    <row r="393" spans="1:206" x14ac:dyDescent="0.2">
      <c r="A393" s="4">
        <v>50</v>
      </c>
      <c r="B393" s="4">
        <v>0</v>
      </c>
      <c r="C393" s="4">
        <v>0</v>
      </c>
      <c r="D393" s="4">
        <v>1</v>
      </c>
      <c r="E393" s="4">
        <v>222</v>
      </c>
      <c r="F393" s="4">
        <f>ROUND(Source!AO389,O393)</f>
        <v>0</v>
      </c>
      <c r="G393" s="4" t="s">
        <v>107</v>
      </c>
      <c r="H393" s="4" t="s">
        <v>108</v>
      </c>
      <c r="I393" s="4"/>
      <c r="J393" s="4"/>
      <c r="K393" s="4">
        <v>222</v>
      </c>
      <c r="L393" s="4">
        <v>3</v>
      </c>
      <c r="M393" s="4">
        <v>3</v>
      </c>
      <c r="N393" s="4" t="s">
        <v>3</v>
      </c>
      <c r="O393" s="4">
        <v>2</v>
      </c>
      <c r="P393" s="4"/>
      <c r="Q393" s="4"/>
      <c r="R393" s="4"/>
      <c r="S393" s="4"/>
      <c r="T393" s="4"/>
      <c r="U393" s="4"/>
      <c r="V393" s="4"/>
      <c r="W393" s="4">
        <v>0</v>
      </c>
      <c r="X393" s="4">
        <v>1</v>
      </c>
      <c r="Y393" s="4">
        <v>0</v>
      </c>
      <c r="Z393" s="4"/>
      <c r="AA393" s="4"/>
      <c r="AB393" s="4"/>
    </row>
    <row r="394" spans="1:206" x14ac:dyDescent="0.2">
      <c r="A394" s="4">
        <v>50</v>
      </c>
      <c r="B394" s="4">
        <v>0</v>
      </c>
      <c r="C394" s="4">
        <v>0</v>
      </c>
      <c r="D394" s="4">
        <v>1</v>
      </c>
      <c r="E394" s="4">
        <v>225</v>
      </c>
      <c r="F394" s="4">
        <f>ROUND(Source!AV389,O394)</f>
        <v>117546.42</v>
      </c>
      <c r="G394" s="4" t="s">
        <v>109</v>
      </c>
      <c r="H394" s="4" t="s">
        <v>110</v>
      </c>
      <c r="I394" s="4"/>
      <c r="J394" s="4"/>
      <c r="K394" s="4">
        <v>225</v>
      </c>
      <c r="L394" s="4">
        <v>4</v>
      </c>
      <c r="M394" s="4">
        <v>3</v>
      </c>
      <c r="N394" s="4" t="s">
        <v>3</v>
      </c>
      <c r="O394" s="4">
        <v>2</v>
      </c>
      <c r="P394" s="4"/>
      <c r="Q394" s="4"/>
      <c r="R394" s="4"/>
      <c r="S394" s="4"/>
      <c r="T394" s="4"/>
      <c r="U394" s="4"/>
      <c r="V394" s="4"/>
      <c r="W394" s="4">
        <v>117546.42</v>
      </c>
      <c r="X394" s="4">
        <v>1</v>
      </c>
      <c r="Y394" s="4">
        <v>117546.42</v>
      </c>
      <c r="Z394" s="4"/>
      <c r="AA394" s="4"/>
      <c r="AB394" s="4"/>
    </row>
    <row r="395" spans="1:206" x14ac:dyDescent="0.2">
      <c r="A395" s="4">
        <v>50</v>
      </c>
      <c r="B395" s="4">
        <v>0</v>
      </c>
      <c r="C395" s="4">
        <v>0</v>
      </c>
      <c r="D395" s="4">
        <v>1</v>
      </c>
      <c r="E395" s="4">
        <v>226</v>
      </c>
      <c r="F395" s="4">
        <f>ROUND(Source!AW389,O395)</f>
        <v>115071.72</v>
      </c>
      <c r="G395" s="4" t="s">
        <v>111</v>
      </c>
      <c r="H395" s="4" t="s">
        <v>112</v>
      </c>
      <c r="I395" s="4"/>
      <c r="J395" s="4"/>
      <c r="K395" s="4">
        <v>226</v>
      </c>
      <c r="L395" s="4">
        <v>5</v>
      </c>
      <c r="M395" s="4">
        <v>3</v>
      </c>
      <c r="N395" s="4" t="s">
        <v>3</v>
      </c>
      <c r="O395" s="4">
        <v>2</v>
      </c>
      <c r="P395" s="4"/>
      <c r="Q395" s="4"/>
      <c r="R395" s="4"/>
      <c r="S395" s="4"/>
      <c r="T395" s="4"/>
      <c r="U395" s="4"/>
      <c r="V395" s="4"/>
      <c r="W395" s="4">
        <v>115071.72</v>
      </c>
      <c r="X395" s="4">
        <v>1</v>
      </c>
      <c r="Y395" s="4">
        <v>115071.72</v>
      </c>
      <c r="Z395" s="4"/>
      <c r="AA395" s="4"/>
      <c r="AB395" s="4"/>
    </row>
    <row r="396" spans="1:206" x14ac:dyDescent="0.2">
      <c r="A396" s="4">
        <v>50</v>
      </c>
      <c r="B396" s="4">
        <v>0</v>
      </c>
      <c r="C396" s="4">
        <v>0</v>
      </c>
      <c r="D396" s="4">
        <v>1</v>
      </c>
      <c r="E396" s="4">
        <v>227</v>
      </c>
      <c r="F396" s="4">
        <f>ROUND(Source!AX389,O396)</f>
        <v>0</v>
      </c>
      <c r="G396" s="4" t="s">
        <v>113</v>
      </c>
      <c r="H396" s="4" t="s">
        <v>114</v>
      </c>
      <c r="I396" s="4"/>
      <c r="J396" s="4"/>
      <c r="K396" s="4">
        <v>227</v>
      </c>
      <c r="L396" s="4">
        <v>6</v>
      </c>
      <c r="M396" s="4">
        <v>3</v>
      </c>
      <c r="N396" s="4" t="s">
        <v>3</v>
      </c>
      <c r="O396" s="4">
        <v>2</v>
      </c>
      <c r="P396" s="4"/>
      <c r="Q396" s="4"/>
      <c r="R396" s="4"/>
      <c r="S396" s="4"/>
      <c r="T396" s="4"/>
      <c r="U396" s="4"/>
      <c r="V396" s="4"/>
      <c r="W396" s="4">
        <v>0</v>
      </c>
      <c r="X396" s="4">
        <v>1</v>
      </c>
      <c r="Y396" s="4">
        <v>0</v>
      </c>
      <c r="Z396" s="4"/>
      <c r="AA396" s="4"/>
      <c r="AB396" s="4"/>
    </row>
    <row r="397" spans="1:206" x14ac:dyDescent="0.2">
      <c r="A397" s="4">
        <v>50</v>
      </c>
      <c r="B397" s="4">
        <v>0</v>
      </c>
      <c r="C397" s="4">
        <v>0</v>
      </c>
      <c r="D397" s="4">
        <v>1</v>
      </c>
      <c r="E397" s="4">
        <v>228</v>
      </c>
      <c r="F397" s="4">
        <f>ROUND(Source!AY389,O397)</f>
        <v>115071.72</v>
      </c>
      <c r="G397" s="4" t="s">
        <v>115</v>
      </c>
      <c r="H397" s="4" t="s">
        <v>116</v>
      </c>
      <c r="I397" s="4"/>
      <c r="J397" s="4"/>
      <c r="K397" s="4">
        <v>228</v>
      </c>
      <c r="L397" s="4">
        <v>7</v>
      </c>
      <c r="M397" s="4">
        <v>3</v>
      </c>
      <c r="N397" s="4" t="s">
        <v>3</v>
      </c>
      <c r="O397" s="4">
        <v>2</v>
      </c>
      <c r="P397" s="4"/>
      <c r="Q397" s="4"/>
      <c r="R397" s="4"/>
      <c r="S397" s="4"/>
      <c r="T397" s="4"/>
      <c r="U397" s="4"/>
      <c r="V397" s="4"/>
      <c r="W397" s="4">
        <v>115071.72</v>
      </c>
      <c r="X397" s="4">
        <v>1</v>
      </c>
      <c r="Y397" s="4">
        <v>115071.72</v>
      </c>
      <c r="Z397" s="4"/>
      <c r="AA397" s="4"/>
      <c r="AB397" s="4"/>
    </row>
    <row r="398" spans="1:206" x14ac:dyDescent="0.2">
      <c r="A398" s="4">
        <v>50</v>
      </c>
      <c r="B398" s="4">
        <v>0</v>
      </c>
      <c r="C398" s="4">
        <v>0</v>
      </c>
      <c r="D398" s="4">
        <v>1</v>
      </c>
      <c r="E398" s="4">
        <v>216</v>
      </c>
      <c r="F398" s="4">
        <f>ROUND(Source!AP389,O398)</f>
        <v>2474.6999999999998</v>
      </c>
      <c r="G398" s="4" t="s">
        <v>117</v>
      </c>
      <c r="H398" s="4" t="s">
        <v>118</v>
      </c>
      <c r="I398" s="4"/>
      <c r="J398" s="4"/>
      <c r="K398" s="4">
        <v>216</v>
      </c>
      <c r="L398" s="4">
        <v>8</v>
      </c>
      <c r="M398" s="4">
        <v>3</v>
      </c>
      <c r="N398" s="4" t="s">
        <v>3</v>
      </c>
      <c r="O398" s="4">
        <v>2</v>
      </c>
      <c r="P398" s="4"/>
      <c r="Q398" s="4"/>
      <c r="R398" s="4"/>
      <c r="S398" s="4"/>
      <c r="T398" s="4"/>
      <c r="U398" s="4"/>
      <c r="V398" s="4"/>
      <c r="W398" s="4">
        <v>2474.6999999999998</v>
      </c>
      <c r="X398" s="4">
        <v>1</v>
      </c>
      <c r="Y398" s="4">
        <v>2474.6999999999998</v>
      </c>
      <c r="Z398" s="4"/>
      <c r="AA398" s="4"/>
      <c r="AB398" s="4"/>
    </row>
    <row r="399" spans="1:206" x14ac:dyDescent="0.2">
      <c r="A399" s="4">
        <v>50</v>
      </c>
      <c r="B399" s="4">
        <v>0</v>
      </c>
      <c r="C399" s="4">
        <v>0</v>
      </c>
      <c r="D399" s="4">
        <v>1</v>
      </c>
      <c r="E399" s="4">
        <v>223</v>
      </c>
      <c r="F399" s="4">
        <f>ROUND(Source!AQ389,O399)</f>
        <v>0</v>
      </c>
      <c r="G399" s="4" t="s">
        <v>119</v>
      </c>
      <c r="H399" s="4" t="s">
        <v>120</v>
      </c>
      <c r="I399" s="4"/>
      <c r="J399" s="4"/>
      <c r="K399" s="4">
        <v>223</v>
      </c>
      <c r="L399" s="4">
        <v>9</v>
      </c>
      <c r="M399" s="4">
        <v>3</v>
      </c>
      <c r="N399" s="4" t="s">
        <v>3</v>
      </c>
      <c r="O399" s="4">
        <v>2</v>
      </c>
      <c r="P399" s="4"/>
      <c r="Q399" s="4"/>
      <c r="R399" s="4"/>
      <c r="S399" s="4"/>
      <c r="T399" s="4"/>
      <c r="U399" s="4"/>
      <c r="V399" s="4"/>
      <c r="W399" s="4">
        <v>0</v>
      </c>
      <c r="X399" s="4">
        <v>1</v>
      </c>
      <c r="Y399" s="4">
        <v>0</v>
      </c>
      <c r="Z399" s="4"/>
      <c r="AA399" s="4"/>
      <c r="AB399" s="4"/>
    </row>
    <row r="400" spans="1:206" x14ac:dyDescent="0.2">
      <c r="A400" s="4">
        <v>50</v>
      </c>
      <c r="B400" s="4">
        <v>0</v>
      </c>
      <c r="C400" s="4">
        <v>0</v>
      </c>
      <c r="D400" s="4">
        <v>1</v>
      </c>
      <c r="E400" s="4">
        <v>229</v>
      </c>
      <c r="F400" s="4">
        <f>ROUND(Source!AZ389,O400)</f>
        <v>2474.6999999999998</v>
      </c>
      <c r="G400" s="4" t="s">
        <v>121</v>
      </c>
      <c r="H400" s="4" t="s">
        <v>122</v>
      </c>
      <c r="I400" s="4"/>
      <c r="J400" s="4"/>
      <c r="K400" s="4">
        <v>229</v>
      </c>
      <c r="L400" s="4">
        <v>10</v>
      </c>
      <c r="M400" s="4">
        <v>3</v>
      </c>
      <c r="N400" s="4" t="s">
        <v>3</v>
      </c>
      <c r="O400" s="4">
        <v>2</v>
      </c>
      <c r="P400" s="4"/>
      <c r="Q400" s="4"/>
      <c r="R400" s="4"/>
      <c r="S400" s="4"/>
      <c r="T400" s="4"/>
      <c r="U400" s="4"/>
      <c r="V400" s="4"/>
      <c r="W400" s="4">
        <v>2474.6999999999998</v>
      </c>
      <c r="X400" s="4">
        <v>1</v>
      </c>
      <c r="Y400" s="4">
        <v>2474.6999999999998</v>
      </c>
      <c r="Z400" s="4"/>
      <c r="AA400" s="4"/>
      <c r="AB400" s="4"/>
    </row>
    <row r="401" spans="1:28" x14ac:dyDescent="0.2">
      <c r="A401" s="4">
        <v>50</v>
      </c>
      <c r="B401" s="4">
        <v>0</v>
      </c>
      <c r="C401" s="4">
        <v>0</v>
      </c>
      <c r="D401" s="4">
        <v>1</v>
      </c>
      <c r="E401" s="4">
        <v>203</v>
      </c>
      <c r="F401" s="4">
        <f>ROUND(Source!Q389,O401)</f>
        <v>1340.83</v>
      </c>
      <c r="G401" s="4" t="s">
        <v>123</v>
      </c>
      <c r="H401" s="4" t="s">
        <v>124</v>
      </c>
      <c r="I401" s="4"/>
      <c r="J401" s="4"/>
      <c r="K401" s="4">
        <v>203</v>
      </c>
      <c r="L401" s="4">
        <v>11</v>
      </c>
      <c r="M401" s="4">
        <v>3</v>
      </c>
      <c r="N401" s="4" t="s">
        <v>3</v>
      </c>
      <c r="O401" s="4">
        <v>2</v>
      </c>
      <c r="P401" s="4"/>
      <c r="Q401" s="4"/>
      <c r="R401" s="4"/>
      <c r="S401" s="4"/>
      <c r="T401" s="4"/>
      <c r="U401" s="4"/>
      <c r="V401" s="4"/>
      <c r="W401" s="4">
        <v>1340.8300000000002</v>
      </c>
      <c r="X401" s="4">
        <v>1</v>
      </c>
      <c r="Y401" s="4">
        <v>1340.8300000000002</v>
      </c>
      <c r="Z401" s="4"/>
      <c r="AA401" s="4"/>
      <c r="AB401" s="4"/>
    </row>
    <row r="402" spans="1:28" x14ac:dyDescent="0.2">
      <c r="A402" s="4">
        <v>50</v>
      </c>
      <c r="B402" s="4">
        <v>0</v>
      </c>
      <c r="C402" s="4">
        <v>0</v>
      </c>
      <c r="D402" s="4">
        <v>1</v>
      </c>
      <c r="E402" s="4">
        <v>231</v>
      </c>
      <c r="F402" s="4">
        <f>ROUND(Source!BB389,O402)</f>
        <v>0</v>
      </c>
      <c r="G402" s="4" t="s">
        <v>125</v>
      </c>
      <c r="H402" s="4" t="s">
        <v>126</v>
      </c>
      <c r="I402" s="4"/>
      <c r="J402" s="4"/>
      <c r="K402" s="4">
        <v>231</v>
      </c>
      <c r="L402" s="4">
        <v>12</v>
      </c>
      <c r="M402" s="4">
        <v>3</v>
      </c>
      <c r="N402" s="4" t="s">
        <v>3</v>
      </c>
      <c r="O402" s="4">
        <v>2</v>
      </c>
      <c r="P402" s="4"/>
      <c r="Q402" s="4"/>
      <c r="R402" s="4"/>
      <c r="S402" s="4"/>
      <c r="T402" s="4"/>
      <c r="U402" s="4"/>
      <c r="V402" s="4"/>
      <c r="W402" s="4">
        <v>0</v>
      </c>
      <c r="X402" s="4">
        <v>1</v>
      </c>
      <c r="Y402" s="4">
        <v>0</v>
      </c>
      <c r="Z402" s="4"/>
      <c r="AA402" s="4"/>
      <c r="AB402" s="4"/>
    </row>
    <row r="403" spans="1:28" x14ac:dyDescent="0.2">
      <c r="A403" s="4">
        <v>50</v>
      </c>
      <c r="B403" s="4">
        <v>0</v>
      </c>
      <c r="C403" s="4">
        <v>0</v>
      </c>
      <c r="D403" s="4">
        <v>1</v>
      </c>
      <c r="E403" s="4">
        <v>204</v>
      </c>
      <c r="F403" s="4">
        <f>ROUND(Source!R389,O403)</f>
        <v>2197.75</v>
      </c>
      <c r="G403" s="4" t="s">
        <v>127</v>
      </c>
      <c r="H403" s="4" t="s">
        <v>128</v>
      </c>
      <c r="I403" s="4"/>
      <c r="J403" s="4"/>
      <c r="K403" s="4">
        <v>204</v>
      </c>
      <c r="L403" s="4">
        <v>13</v>
      </c>
      <c r="M403" s="4">
        <v>3</v>
      </c>
      <c r="N403" s="4" t="s">
        <v>3</v>
      </c>
      <c r="O403" s="4">
        <v>2</v>
      </c>
      <c r="P403" s="4"/>
      <c r="Q403" s="4"/>
      <c r="R403" s="4"/>
      <c r="S403" s="4"/>
      <c r="T403" s="4"/>
      <c r="U403" s="4"/>
      <c r="V403" s="4"/>
      <c r="W403" s="4">
        <v>2197.75</v>
      </c>
      <c r="X403" s="4">
        <v>1</v>
      </c>
      <c r="Y403" s="4">
        <v>2197.75</v>
      </c>
      <c r="Z403" s="4"/>
      <c r="AA403" s="4"/>
      <c r="AB403" s="4"/>
    </row>
    <row r="404" spans="1:28" x14ac:dyDescent="0.2">
      <c r="A404" s="4">
        <v>50</v>
      </c>
      <c r="B404" s="4">
        <v>0</v>
      </c>
      <c r="C404" s="4">
        <v>0</v>
      </c>
      <c r="D404" s="4">
        <v>1</v>
      </c>
      <c r="E404" s="4">
        <v>205</v>
      </c>
      <c r="F404" s="4">
        <f>ROUND(Source!S389,O404)</f>
        <v>97452.66</v>
      </c>
      <c r="G404" s="4" t="s">
        <v>129</v>
      </c>
      <c r="H404" s="4" t="s">
        <v>130</v>
      </c>
      <c r="I404" s="4"/>
      <c r="J404" s="4"/>
      <c r="K404" s="4">
        <v>205</v>
      </c>
      <c r="L404" s="4">
        <v>14</v>
      </c>
      <c r="M404" s="4">
        <v>3</v>
      </c>
      <c r="N404" s="4" t="s">
        <v>3</v>
      </c>
      <c r="O404" s="4">
        <v>2</v>
      </c>
      <c r="P404" s="4"/>
      <c r="Q404" s="4"/>
      <c r="R404" s="4"/>
      <c r="S404" s="4"/>
      <c r="T404" s="4"/>
      <c r="U404" s="4"/>
      <c r="V404" s="4"/>
      <c r="W404" s="4">
        <v>97452.659999999989</v>
      </c>
      <c r="X404" s="4">
        <v>1</v>
      </c>
      <c r="Y404" s="4">
        <v>97452.659999999989</v>
      </c>
      <c r="Z404" s="4"/>
      <c r="AA404" s="4"/>
      <c r="AB404" s="4"/>
    </row>
    <row r="405" spans="1:28" x14ac:dyDescent="0.2">
      <c r="A405" s="4">
        <v>50</v>
      </c>
      <c r="B405" s="4">
        <v>0</v>
      </c>
      <c r="C405" s="4">
        <v>0</v>
      </c>
      <c r="D405" s="4">
        <v>1</v>
      </c>
      <c r="E405" s="4">
        <v>232</v>
      </c>
      <c r="F405" s="4">
        <f>ROUND(Source!BC389,O405)</f>
        <v>0</v>
      </c>
      <c r="G405" s="4" t="s">
        <v>131</v>
      </c>
      <c r="H405" s="4" t="s">
        <v>132</v>
      </c>
      <c r="I405" s="4"/>
      <c r="J405" s="4"/>
      <c r="K405" s="4">
        <v>232</v>
      </c>
      <c r="L405" s="4">
        <v>15</v>
      </c>
      <c r="M405" s="4">
        <v>3</v>
      </c>
      <c r="N405" s="4" t="s">
        <v>3</v>
      </c>
      <c r="O405" s="4">
        <v>2</v>
      </c>
      <c r="P405" s="4"/>
      <c r="Q405" s="4"/>
      <c r="R405" s="4"/>
      <c r="S405" s="4"/>
      <c r="T405" s="4"/>
      <c r="U405" s="4"/>
      <c r="V405" s="4"/>
      <c r="W405" s="4">
        <v>0</v>
      </c>
      <c r="X405" s="4">
        <v>1</v>
      </c>
      <c r="Y405" s="4">
        <v>0</v>
      </c>
      <c r="Z405" s="4"/>
      <c r="AA405" s="4"/>
      <c r="AB405" s="4"/>
    </row>
    <row r="406" spans="1:28" x14ac:dyDescent="0.2">
      <c r="A406" s="4">
        <v>50</v>
      </c>
      <c r="B406" s="4">
        <v>0</v>
      </c>
      <c r="C406" s="4">
        <v>0</v>
      </c>
      <c r="D406" s="4">
        <v>1</v>
      </c>
      <c r="E406" s="4">
        <v>214</v>
      </c>
      <c r="F406" s="4">
        <f>ROUND(Source!AS389,O406)</f>
        <v>268614.58</v>
      </c>
      <c r="G406" s="4" t="s">
        <v>133</v>
      </c>
      <c r="H406" s="4" t="s">
        <v>134</v>
      </c>
      <c r="I406" s="4"/>
      <c r="J406" s="4"/>
      <c r="K406" s="4">
        <v>214</v>
      </c>
      <c r="L406" s="4">
        <v>16</v>
      </c>
      <c r="M406" s="4">
        <v>3</v>
      </c>
      <c r="N406" s="4" t="s">
        <v>3</v>
      </c>
      <c r="O406" s="4">
        <v>2</v>
      </c>
      <c r="P406" s="4"/>
      <c r="Q406" s="4"/>
      <c r="R406" s="4"/>
      <c r="S406" s="4"/>
      <c r="T406" s="4"/>
      <c r="U406" s="4"/>
      <c r="V406" s="4"/>
      <c r="W406" s="4">
        <v>268614.58</v>
      </c>
      <c r="X406" s="4">
        <v>1</v>
      </c>
      <c r="Y406" s="4">
        <v>268614.58</v>
      </c>
      <c r="Z406" s="4"/>
      <c r="AA406" s="4"/>
      <c r="AB406" s="4"/>
    </row>
    <row r="407" spans="1:28" x14ac:dyDescent="0.2">
      <c r="A407" s="4">
        <v>50</v>
      </c>
      <c r="B407" s="4">
        <v>0</v>
      </c>
      <c r="C407" s="4">
        <v>0</v>
      </c>
      <c r="D407" s="4">
        <v>1</v>
      </c>
      <c r="E407" s="4">
        <v>215</v>
      </c>
      <c r="F407" s="4">
        <f>ROUND(Source!AT389,O407)</f>
        <v>85897.76</v>
      </c>
      <c r="G407" s="4" t="s">
        <v>135</v>
      </c>
      <c r="H407" s="4" t="s">
        <v>136</v>
      </c>
      <c r="I407" s="4"/>
      <c r="J407" s="4"/>
      <c r="K407" s="4">
        <v>215</v>
      </c>
      <c r="L407" s="4">
        <v>17</v>
      </c>
      <c r="M407" s="4">
        <v>3</v>
      </c>
      <c r="N407" s="4" t="s">
        <v>3</v>
      </c>
      <c r="O407" s="4">
        <v>2</v>
      </c>
      <c r="P407" s="4"/>
      <c r="Q407" s="4"/>
      <c r="R407" s="4"/>
      <c r="S407" s="4"/>
      <c r="T407" s="4"/>
      <c r="U407" s="4"/>
      <c r="V407" s="4"/>
      <c r="W407" s="4">
        <v>85897.76</v>
      </c>
      <c r="X407" s="4">
        <v>1</v>
      </c>
      <c r="Y407" s="4">
        <v>85897.76</v>
      </c>
      <c r="Z407" s="4"/>
      <c r="AA407" s="4"/>
      <c r="AB407" s="4"/>
    </row>
    <row r="408" spans="1:28" x14ac:dyDescent="0.2">
      <c r="A408" s="4">
        <v>50</v>
      </c>
      <c r="B408" s="4">
        <v>0</v>
      </c>
      <c r="C408" s="4">
        <v>0</v>
      </c>
      <c r="D408" s="4">
        <v>1</v>
      </c>
      <c r="E408" s="4">
        <v>217</v>
      </c>
      <c r="F408" s="4">
        <f>ROUND(Source!AU389,O408)</f>
        <v>0</v>
      </c>
      <c r="G408" s="4" t="s">
        <v>137</v>
      </c>
      <c r="H408" s="4" t="s">
        <v>138</v>
      </c>
      <c r="I408" s="4"/>
      <c r="J408" s="4"/>
      <c r="K408" s="4">
        <v>217</v>
      </c>
      <c r="L408" s="4">
        <v>18</v>
      </c>
      <c r="M408" s="4">
        <v>3</v>
      </c>
      <c r="N408" s="4" t="s">
        <v>3</v>
      </c>
      <c r="O408" s="4">
        <v>2</v>
      </c>
      <c r="P408" s="4"/>
      <c r="Q408" s="4"/>
      <c r="R408" s="4"/>
      <c r="S408" s="4"/>
      <c r="T408" s="4"/>
      <c r="U408" s="4"/>
      <c r="V408" s="4"/>
      <c r="W408" s="4">
        <v>0</v>
      </c>
      <c r="X408" s="4">
        <v>1</v>
      </c>
      <c r="Y408" s="4">
        <v>0</v>
      </c>
      <c r="Z408" s="4"/>
      <c r="AA408" s="4"/>
      <c r="AB408" s="4"/>
    </row>
    <row r="409" spans="1:28" x14ac:dyDescent="0.2">
      <c r="A409" s="4">
        <v>50</v>
      </c>
      <c r="B409" s="4">
        <v>0</v>
      </c>
      <c r="C409" s="4">
        <v>0</v>
      </c>
      <c r="D409" s="4">
        <v>1</v>
      </c>
      <c r="E409" s="4">
        <v>230</v>
      </c>
      <c r="F409" s="4">
        <f>ROUND(Source!BA389,O409)</f>
        <v>0</v>
      </c>
      <c r="G409" s="4" t="s">
        <v>139</v>
      </c>
      <c r="H409" s="4" t="s">
        <v>140</v>
      </c>
      <c r="I409" s="4"/>
      <c r="J409" s="4"/>
      <c r="K409" s="4">
        <v>230</v>
      </c>
      <c r="L409" s="4">
        <v>19</v>
      </c>
      <c r="M409" s="4">
        <v>3</v>
      </c>
      <c r="N409" s="4" t="s">
        <v>3</v>
      </c>
      <c r="O409" s="4">
        <v>2</v>
      </c>
      <c r="P409" s="4"/>
      <c r="Q409" s="4"/>
      <c r="R409" s="4"/>
      <c r="S409" s="4"/>
      <c r="T409" s="4"/>
      <c r="U409" s="4"/>
      <c r="V409" s="4"/>
      <c r="W409" s="4">
        <v>0</v>
      </c>
      <c r="X409" s="4">
        <v>1</v>
      </c>
      <c r="Y409" s="4">
        <v>0</v>
      </c>
      <c r="Z409" s="4"/>
      <c r="AA409" s="4"/>
      <c r="AB409" s="4"/>
    </row>
    <row r="410" spans="1:28" x14ac:dyDescent="0.2">
      <c r="A410" s="4">
        <v>50</v>
      </c>
      <c r="B410" s="4">
        <v>0</v>
      </c>
      <c r="C410" s="4">
        <v>0</v>
      </c>
      <c r="D410" s="4">
        <v>1</v>
      </c>
      <c r="E410" s="4">
        <v>206</v>
      </c>
      <c r="F410" s="4">
        <f>ROUND(Source!T389,O410)</f>
        <v>0</v>
      </c>
      <c r="G410" s="4" t="s">
        <v>141</v>
      </c>
      <c r="H410" s="4" t="s">
        <v>142</v>
      </c>
      <c r="I410" s="4"/>
      <c r="J410" s="4"/>
      <c r="K410" s="4">
        <v>206</v>
      </c>
      <c r="L410" s="4">
        <v>20</v>
      </c>
      <c r="M410" s="4">
        <v>3</v>
      </c>
      <c r="N410" s="4" t="s">
        <v>3</v>
      </c>
      <c r="O410" s="4">
        <v>2</v>
      </c>
      <c r="P410" s="4"/>
      <c r="Q410" s="4"/>
      <c r="R410" s="4"/>
      <c r="S410" s="4"/>
      <c r="T410" s="4"/>
      <c r="U410" s="4"/>
      <c r="V410" s="4"/>
      <c r="W410" s="4">
        <v>0</v>
      </c>
      <c r="X410" s="4">
        <v>1</v>
      </c>
      <c r="Y410" s="4">
        <v>0</v>
      </c>
      <c r="Z410" s="4"/>
      <c r="AA410" s="4"/>
      <c r="AB410" s="4"/>
    </row>
    <row r="411" spans="1:28" x14ac:dyDescent="0.2">
      <c r="A411" s="4">
        <v>50</v>
      </c>
      <c r="B411" s="4">
        <v>0</v>
      </c>
      <c r="C411" s="4">
        <v>0</v>
      </c>
      <c r="D411" s="4">
        <v>1</v>
      </c>
      <c r="E411" s="4">
        <v>207</v>
      </c>
      <c r="F411" s="4">
        <f>ROUND(Source!U389,O411)</f>
        <v>145.89755589999999</v>
      </c>
      <c r="G411" s="4" t="s">
        <v>143</v>
      </c>
      <c r="H411" s="4" t="s">
        <v>144</v>
      </c>
      <c r="I411" s="4"/>
      <c r="J411" s="4"/>
      <c r="K411" s="4">
        <v>207</v>
      </c>
      <c r="L411" s="4">
        <v>21</v>
      </c>
      <c r="M411" s="4">
        <v>3</v>
      </c>
      <c r="N411" s="4" t="s">
        <v>3</v>
      </c>
      <c r="O411" s="4">
        <v>7</v>
      </c>
      <c r="P411" s="4"/>
      <c r="Q411" s="4"/>
      <c r="R411" s="4"/>
      <c r="S411" s="4"/>
      <c r="T411" s="4"/>
      <c r="U411" s="4"/>
      <c r="V411" s="4"/>
      <c r="W411" s="4">
        <v>145.89755589999999</v>
      </c>
      <c r="X411" s="4">
        <v>1</v>
      </c>
      <c r="Y411" s="4">
        <v>145.89755589999999</v>
      </c>
      <c r="Z411" s="4"/>
      <c r="AA411" s="4"/>
      <c r="AB411" s="4"/>
    </row>
    <row r="412" spans="1:28" x14ac:dyDescent="0.2">
      <c r="A412" s="4">
        <v>50</v>
      </c>
      <c r="B412" s="4">
        <v>0</v>
      </c>
      <c r="C412" s="4">
        <v>0</v>
      </c>
      <c r="D412" s="4">
        <v>1</v>
      </c>
      <c r="E412" s="4">
        <v>208</v>
      </c>
      <c r="F412" s="4">
        <f>ROUND(Source!V389,O412)</f>
        <v>2.9521544</v>
      </c>
      <c r="G412" s="4" t="s">
        <v>145</v>
      </c>
      <c r="H412" s="4" t="s">
        <v>146</v>
      </c>
      <c r="I412" s="4"/>
      <c r="J412" s="4"/>
      <c r="K412" s="4">
        <v>208</v>
      </c>
      <c r="L412" s="4">
        <v>22</v>
      </c>
      <c r="M412" s="4">
        <v>3</v>
      </c>
      <c r="N412" s="4" t="s">
        <v>3</v>
      </c>
      <c r="O412" s="4">
        <v>7</v>
      </c>
      <c r="P412" s="4"/>
      <c r="Q412" s="4"/>
      <c r="R412" s="4"/>
      <c r="S412" s="4"/>
      <c r="T412" s="4"/>
      <c r="U412" s="4"/>
      <c r="V412" s="4"/>
      <c r="W412" s="4">
        <v>2.9297949999999999</v>
      </c>
      <c r="X412" s="4">
        <v>1</v>
      </c>
      <c r="Y412" s="4">
        <v>2.9297949999999999</v>
      </c>
      <c r="Z412" s="4"/>
      <c r="AA412" s="4"/>
      <c r="AB412" s="4"/>
    </row>
    <row r="413" spans="1:28" x14ac:dyDescent="0.2">
      <c r="A413" s="4">
        <v>50</v>
      </c>
      <c r="B413" s="4">
        <v>0</v>
      </c>
      <c r="C413" s="4">
        <v>0</v>
      </c>
      <c r="D413" s="4">
        <v>1</v>
      </c>
      <c r="E413" s="4">
        <v>209</v>
      </c>
      <c r="F413" s="4">
        <f>ROUND(Source!W389,O413)</f>
        <v>0</v>
      </c>
      <c r="G413" s="4" t="s">
        <v>147</v>
      </c>
      <c r="H413" s="4" t="s">
        <v>148</v>
      </c>
      <c r="I413" s="4"/>
      <c r="J413" s="4"/>
      <c r="K413" s="4">
        <v>209</v>
      </c>
      <c r="L413" s="4">
        <v>23</v>
      </c>
      <c r="M413" s="4">
        <v>3</v>
      </c>
      <c r="N413" s="4" t="s">
        <v>3</v>
      </c>
      <c r="O413" s="4">
        <v>2</v>
      </c>
      <c r="P413" s="4"/>
      <c r="Q413" s="4"/>
      <c r="R413" s="4"/>
      <c r="S413" s="4"/>
      <c r="T413" s="4"/>
      <c r="U413" s="4"/>
      <c r="V413" s="4"/>
      <c r="W413" s="4">
        <v>0</v>
      </c>
      <c r="X413" s="4">
        <v>1</v>
      </c>
      <c r="Y413" s="4">
        <v>0</v>
      </c>
      <c r="Z413" s="4"/>
      <c r="AA413" s="4"/>
      <c r="AB413" s="4"/>
    </row>
    <row r="414" spans="1:28" x14ac:dyDescent="0.2">
      <c r="A414" s="4">
        <v>50</v>
      </c>
      <c r="B414" s="4">
        <v>0</v>
      </c>
      <c r="C414" s="4">
        <v>0</v>
      </c>
      <c r="D414" s="4">
        <v>1</v>
      </c>
      <c r="E414" s="4">
        <v>233</v>
      </c>
      <c r="F414" s="4">
        <f>ROUND(Source!BD389,O414)</f>
        <v>453.96</v>
      </c>
      <c r="G414" s="4" t="s">
        <v>149</v>
      </c>
      <c r="H414" s="4" t="s">
        <v>150</v>
      </c>
      <c r="I414" s="4"/>
      <c r="J414" s="4"/>
      <c r="K414" s="4">
        <v>233</v>
      </c>
      <c r="L414" s="4">
        <v>24</v>
      </c>
      <c r="M414" s="4">
        <v>3</v>
      </c>
      <c r="N414" s="4" t="s">
        <v>3</v>
      </c>
      <c r="O414" s="4">
        <v>2</v>
      </c>
      <c r="P414" s="4"/>
      <c r="Q414" s="4"/>
      <c r="R414" s="4"/>
      <c r="S414" s="4"/>
      <c r="T414" s="4"/>
      <c r="U414" s="4"/>
      <c r="V414" s="4"/>
      <c r="W414" s="4">
        <v>453.96</v>
      </c>
      <c r="X414" s="4">
        <v>1</v>
      </c>
      <c r="Y414" s="4">
        <v>453.96</v>
      </c>
      <c r="Z414" s="4"/>
      <c r="AA414" s="4"/>
      <c r="AB414" s="4"/>
    </row>
    <row r="415" spans="1:28" x14ac:dyDescent="0.2">
      <c r="A415" s="4">
        <v>50</v>
      </c>
      <c r="B415" s="4">
        <v>0</v>
      </c>
      <c r="C415" s="4">
        <v>0</v>
      </c>
      <c r="D415" s="4">
        <v>1</v>
      </c>
      <c r="E415" s="4">
        <v>210</v>
      </c>
      <c r="F415" s="4">
        <f>ROUND(Source!X389,O415)</f>
        <v>92085.759999999995</v>
      </c>
      <c r="G415" s="4" t="s">
        <v>151</v>
      </c>
      <c r="H415" s="4" t="s">
        <v>152</v>
      </c>
      <c r="I415" s="4"/>
      <c r="J415" s="4"/>
      <c r="K415" s="4">
        <v>210</v>
      </c>
      <c r="L415" s="4">
        <v>25</v>
      </c>
      <c r="M415" s="4">
        <v>3</v>
      </c>
      <c r="N415" s="4" t="s">
        <v>3</v>
      </c>
      <c r="O415" s="4">
        <v>2</v>
      </c>
      <c r="P415" s="4"/>
      <c r="Q415" s="4"/>
      <c r="R415" s="4"/>
      <c r="S415" s="4"/>
      <c r="T415" s="4"/>
      <c r="U415" s="4"/>
      <c r="V415" s="4"/>
      <c r="W415" s="4">
        <v>92085.759999999995</v>
      </c>
      <c r="X415" s="4">
        <v>1</v>
      </c>
      <c r="Y415" s="4">
        <v>92085.759999999995</v>
      </c>
      <c r="Z415" s="4"/>
      <c r="AA415" s="4"/>
      <c r="AB415" s="4"/>
    </row>
    <row r="416" spans="1:28" x14ac:dyDescent="0.2">
      <c r="A416" s="4">
        <v>50</v>
      </c>
      <c r="B416" s="4">
        <v>0</v>
      </c>
      <c r="C416" s="4">
        <v>0</v>
      </c>
      <c r="D416" s="4">
        <v>1</v>
      </c>
      <c r="E416" s="4">
        <v>211</v>
      </c>
      <c r="F416" s="4">
        <f>ROUND(Source!Y389,O416)</f>
        <v>45909.66</v>
      </c>
      <c r="G416" s="4" t="s">
        <v>153</v>
      </c>
      <c r="H416" s="4" t="s">
        <v>154</v>
      </c>
      <c r="I416" s="4"/>
      <c r="J416" s="4"/>
      <c r="K416" s="4">
        <v>211</v>
      </c>
      <c r="L416" s="4">
        <v>26</v>
      </c>
      <c r="M416" s="4">
        <v>3</v>
      </c>
      <c r="N416" s="4" t="s">
        <v>3</v>
      </c>
      <c r="O416" s="4">
        <v>2</v>
      </c>
      <c r="P416" s="4"/>
      <c r="Q416" s="4"/>
      <c r="R416" s="4"/>
      <c r="S416" s="4"/>
      <c r="T416" s="4"/>
      <c r="U416" s="4"/>
      <c r="V416" s="4"/>
      <c r="W416" s="4">
        <v>45909.66</v>
      </c>
      <c r="X416" s="4">
        <v>1</v>
      </c>
      <c r="Y416" s="4">
        <v>45909.66</v>
      </c>
      <c r="Z416" s="4"/>
      <c r="AA416" s="4"/>
      <c r="AB416" s="4"/>
    </row>
    <row r="417" spans="1:28" x14ac:dyDescent="0.2">
      <c r="A417" s="4">
        <v>50</v>
      </c>
      <c r="B417" s="4">
        <v>0</v>
      </c>
      <c r="C417" s="4">
        <v>0</v>
      </c>
      <c r="D417" s="4">
        <v>1</v>
      </c>
      <c r="E417" s="4">
        <v>224</v>
      </c>
      <c r="F417" s="4">
        <f>ROUND(Source!AR389,O417)</f>
        <v>356987.04</v>
      </c>
      <c r="G417" s="4" t="s">
        <v>155</v>
      </c>
      <c r="H417" s="4" t="s">
        <v>156</v>
      </c>
      <c r="I417" s="4"/>
      <c r="J417" s="4"/>
      <c r="K417" s="4">
        <v>224</v>
      </c>
      <c r="L417" s="4">
        <v>27</v>
      </c>
      <c r="M417" s="4">
        <v>3</v>
      </c>
      <c r="N417" s="4" t="s">
        <v>3</v>
      </c>
      <c r="O417" s="4">
        <v>2</v>
      </c>
      <c r="P417" s="4"/>
      <c r="Q417" s="4"/>
      <c r="R417" s="4"/>
      <c r="S417" s="4"/>
      <c r="T417" s="4"/>
      <c r="U417" s="4"/>
      <c r="V417" s="4"/>
      <c r="W417" s="4">
        <v>356987.04000000004</v>
      </c>
      <c r="X417" s="4">
        <v>1</v>
      </c>
      <c r="Y417" s="4">
        <v>356987.04000000004</v>
      </c>
      <c r="Z417" s="4"/>
      <c r="AA417" s="4"/>
      <c r="AB417" s="4"/>
    </row>
    <row r="419" spans="1:28" x14ac:dyDescent="0.2">
      <c r="A419" s="5">
        <v>61</v>
      </c>
      <c r="B419" s="5"/>
      <c r="C419" s="5"/>
      <c r="D419" s="5"/>
      <c r="E419" s="5"/>
      <c r="F419" s="5">
        <v>0.9</v>
      </c>
      <c r="G419" s="5" t="s">
        <v>482</v>
      </c>
      <c r="H419" s="5" t="s">
        <v>483</v>
      </c>
    </row>
    <row r="420" spans="1:28" x14ac:dyDescent="0.2">
      <c r="A420" s="5">
        <v>61</v>
      </c>
      <c r="B420" s="5"/>
      <c r="C420" s="5"/>
      <c r="D420" s="5"/>
      <c r="E420" s="5"/>
      <c r="F420" s="5">
        <v>12</v>
      </c>
      <c r="G420" s="5" t="s">
        <v>484</v>
      </c>
      <c r="H420" s="5" t="s">
        <v>483</v>
      </c>
    </row>
    <row r="421" spans="1:28" x14ac:dyDescent="0.2">
      <c r="A421" s="5">
        <v>61</v>
      </c>
      <c r="B421" s="5"/>
      <c r="C421" s="5"/>
      <c r="D421" s="5"/>
      <c r="E421" s="5"/>
      <c r="F421" s="5">
        <v>0</v>
      </c>
      <c r="G421" s="5" t="s">
        <v>485</v>
      </c>
      <c r="H421" s="5" t="s">
        <v>483</v>
      </c>
    </row>
    <row r="422" spans="1:28" x14ac:dyDescent="0.2">
      <c r="A422" s="5">
        <v>61</v>
      </c>
      <c r="B422" s="5"/>
      <c r="C422" s="5"/>
      <c r="D422" s="5"/>
      <c r="E422" s="5"/>
      <c r="F422" s="5">
        <v>0.1</v>
      </c>
      <c r="G422" s="5" t="s">
        <v>486</v>
      </c>
      <c r="H422" s="5" t="s">
        <v>483</v>
      </c>
    </row>
    <row r="425" spans="1:28" x14ac:dyDescent="0.2">
      <c r="A425">
        <v>70</v>
      </c>
      <c r="B425">
        <v>1</v>
      </c>
      <c r="D425">
        <v>1</v>
      </c>
      <c r="E425" t="s">
        <v>487</v>
      </c>
      <c r="F425" t="s">
        <v>488</v>
      </c>
      <c r="G425">
        <v>0</v>
      </c>
      <c r="H425">
        <v>0</v>
      </c>
      <c r="I425" t="s">
        <v>3</v>
      </c>
      <c r="J425">
        <v>1</v>
      </c>
      <c r="K425">
        <v>0</v>
      </c>
      <c r="L425" t="s">
        <v>3</v>
      </c>
      <c r="M425" t="s">
        <v>3</v>
      </c>
      <c r="N425">
        <v>0</v>
      </c>
      <c r="P425" t="s">
        <v>489</v>
      </c>
    </row>
    <row r="426" spans="1:28" x14ac:dyDescent="0.2">
      <c r="A426">
        <v>70</v>
      </c>
      <c r="B426">
        <v>1</v>
      </c>
      <c r="D426">
        <v>2</v>
      </c>
      <c r="E426" t="s">
        <v>490</v>
      </c>
      <c r="F426" t="s">
        <v>491</v>
      </c>
      <c r="G426">
        <v>1</v>
      </c>
      <c r="H426">
        <v>0</v>
      </c>
      <c r="I426" t="s">
        <v>3</v>
      </c>
      <c r="J426">
        <v>1</v>
      </c>
      <c r="K426">
        <v>0</v>
      </c>
      <c r="L426" t="s">
        <v>3</v>
      </c>
      <c r="M426" t="s">
        <v>3</v>
      </c>
      <c r="N426">
        <v>0</v>
      </c>
      <c r="P426" t="s">
        <v>492</v>
      </c>
    </row>
    <row r="427" spans="1:28" x14ac:dyDescent="0.2">
      <c r="A427">
        <v>70</v>
      </c>
      <c r="B427">
        <v>1</v>
      </c>
      <c r="D427">
        <v>3</v>
      </c>
      <c r="E427" t="s">
        <v>493</v>
      </c>
      <c r="F427" t="s">
        <v>494</v>
      </c>
      <c r="G427">
        <v>0</v>
      </c>
      <c r="H427">
        <v>0</v>
      </c>
      <c r="I427" t="s">
        <v>3</v>
      </c>
      <c r="J427">
        <v>1</v>
      </c>
      <c r="K427">
        <v>0</v>
      </c>
      <c r="L427" t="s">
        <v>3</v>
      </c>
      <c r="M427" t="s">
        <v>3</v>
      </c>
      <c r="N427">
        <v>0</v>
      </c>
      <c r="P427" t="s">
        <v>495</v>
      </c>
    </row>
    <row r="428" spans="1:28" x14ac:dyDescent="0.2">
      <c r="A428">
        <v>70</v>
      </c>
      <c r="B428">
        <v>1</v>
      </c>
      <c r="D428">
        <v>4</v>
      </c>
      <c r="E428" t="s">
        <v>496</v>
      </c>
      <c r="F428" t="s">
        <v>497</v>
      </c>
      <c r="G428">
        <v>1</v>
      </c>
      <c r="H428">
        <v>0</v>
      </c>
      <c r="I428" t="s">
        <v>3</v>
      </c>
      <c r="J428">
        <v>2</v>
      </c>
      <c r="K428">
        <v>0</v>
      </c>
      <c r="L428" t="s">
        <v>3</v>
      </c>
      <c r="M428" t="s">
        <v>3</v>
      </c>
      <c r="N428">
        <v>0</v>
      </c>
      <c r="P428" t="s">
        <v>3</v>
      </c>
    </row>
    <row r="429" spans="1:28" x14ac:dyDescent="0.2">
      <c r="A429">
        <v>70</v>
      </c>
      <c r="B429">
        <v>1</v>
      </c>
      <c r="D429">
        <v>5</v>
      </c>
      <c r="E429" t="s">
        <v>498</v>
      </c>
      <c r="F429" t="s">
        <v>499</v>
      </c>
      <c r="G429">
        <v>0</v>
      </c>
      <c r="H429">
        <v>0</v>
      </c>
      <c r="I429" t="s">
        <v>3</v>
      </c>
      <c r="J429">
        <v>2</v>
      </c>
      <c r="K429">
        <v>0</v>
      </c>
      <c r="L429" t="s">
        <v>3</v>
      </c>
      <c r="M429" t="s">
        <v>3</v>
      </c>
      <c r="N429">
        <v>0</v>
      </c>
      <c r="P429" t="s">
        <v>3</v>
      </c>
    </row>
    <row r="430" spans="1:28" x14ac:dyDescent="0.2">
      <c r="A430">
        <v>70</v>
      </c>
      <c r="B430">
        <v>1</v>
      </c>
      <c r="D430">
        <v>6</v>
      </c>
      <c r="E430" t="s">
        <v>500</v>
      </c>
      <c r="F430" t="s">
        <v>501</v>
      </c>
      <c r="G430">
        <v>0</v>
      </c>
      <c r="H430">
        <v>0</v>
      </c>
      <c r="I430" t="s">
        <v>3</v>
      </c>
      <c r="J430">
        <v>2</v>
      </c>
      <c r="K430">
        <v>0</v>
      </c>
      <c r="L430" t="s">
        <v>3</v>
      </c>
      <c r="M430" t="s">
        <v>3</v>
      </c>
      <c r="N430">
        <v>0</v>
      </c>
      <c r="P430" t="s">
        <v>3</v>
      </c>
    </row>
    <row r="431" spans="1:28" x14ac:dyDescent="0.2">
      <c r="A431">
        <v>70</v>
      </c>
      <c r="B431">
        <v>1</v>
      </c>
      <c r="D431">
        <v>7</v>
      </c>
      <c r="E431" t="s">
        <v>502</v>
      </c>
      <c r="F431" t="s">
        <v>503</v>
      </c>
      <c r="G431">
        <v>0</v>
      </c>
      <c r="H431">
        <v>0</v>
      </c>
      <c r="I431" t="s">
        <v>504</v>
      </c>
      <c r="J431">
        <v>0</v>
      </c>
      <c r="K431">
        <v>0</v>
      </c>
      <c r="L431" t="s">
        <v>3</v>
      </c>
      <c r="M431" t="s">
        <v>3</v>
      </c>
      <c r="N431">
        <v>0</v>
      </c>
      <c r="P431" t="s">
        <v>505</v>
      </c>
    </row>
    <row r="432" spans="1:28" x14ac:dyDescent="0.2">
      <c r="A432">
        <v>70</v>
      </c>
      <c r="B432">
        <v>1</v>
      </c>
      <c r="D432">
        <v>8</v>
      </c>
      <c r="E432" t="s">
        <v>506</v>
      </c>
      <c r="F432" t="s">
        <v>507</v>
      </c>
      <c r="G432">
        <v>1</v>
      </c>
      <c r="H432">
        <v>0</v>
      </c>
      <c r="I432" t="s">
        <v>3</v>
      </c>
      <c r="J432">
        <v>5</v>
      </c>
      <c r="K432">
        <v>0</v>
      </c>
      <c r="L432" t="s">
        <v>3</v>
      </c>
      <c r="M432" t="s">
        <v>3</v>
      </c>
      <c r="N432">
        <v>0</v>
      </c>
      <c r="P432" t="s">
        <v>3</v>
      </c>
    </row>
    <row r="433" spans="1:16" x14ac:dyDescent="0.2">
      <c r="A433">
        <v>70</v>
      </c>
      <c r="B433">
        <v>1</v>
      </c>
      <c r="D433">
        <v>9</v>
      </c>
      <c r="E433" t="s">
        <v>508</v>
      </c>
      <c r="F433" t="s">
        <v>509</v>
      </c>
      <c r="G433">
        <v>0</v>
      </c>
      <c r="H433">
        <v>0</v>
      </c>
      <c r="I433" t="s">
        <v>3</v>
      </c>
      <c r="J433">
        <v>5</v>
      </c>
      <c r="K433">
        <v>0</v>
      </c>
      <c r="L433" t="s">
        <v>3</v>
      </c>
      <c r="M433" t="s">
        <v>3</v>
      </c>
      <c r="N433">
        <v>0</v>
      </c>
      <c r="P433" t="s">
        <v>510</v>
      </c>
    </row>
    <row r="434" spans="1:16" x14ac:dyDescent="0.2">
      <c r="A434">
        <v>70</v>
      </c>
      <c r="B434">
        <v>1</v>
      </c>
      <c r="D434">
        <v>10</v>
      </c>
      <c r="E434" t="s">
        <v>511</v>
      </c>
      <c r="F434" t="s">
        <v>512</v>
      </c>
      <c r="G434">
        <v>0</v>
      </c>
      <c r="H434">
        <v>0</v>
      </c>
      <c r="I434" t="s">
        <v>513</v>
      </c>
      <c r="J434">
        <v>5</v>
      </c>
      <c r="K434">
        <v>0</v>
      </c>
      <c r="L434" t="s">
        <v>3</v>
      </c>
      <c r="M434" t="s">
        <v>3</v>
      </c>
      <c r="N434">
        <v>0</v>
      </c>
      <c r="P434" t="s">
        <v>514</v>
      </c>
    </row>
    <row r="435" spans="1:16" x14ac:dyDescent="0.2">
      <c r="A435">
        <v>70</v>
      </c>
      <c r="B435">
        <v>1</v>
      </c>
      <c r="D435">
        <v>11</v>
      </c>
      <c r="E435" t="s">
        <v>515</v>
      </c>
      <c r="F435" t="s">
        <v>516</v>
      </c>
      <c r="G435">
        <v>0</v>
      </c>
      <c r="H435">
        <v>0</v>
      </c>
      <c r="I435" t="s">
        <v>517</v>
      </c>
      <c r="J435">
        <v>0</v>
      </c>
      <c r="K435">
        <v>0</v>
      </c>
      <c r="L435" t="s">
        <v>3</v>
      </c>
      <c r="M435" t="s">
        <v>3</v>
      </c>
      <c r="N435">
        <v>0</v>
      </c>
      <c r="P435" t="s">
        <v>518</v>
      </c>
    </row>
    <row r="436" spans="1:16" x14ac:dyDescent="0.2">
      <c r="A436">
        <v>70</v>
      </c>
      <c r="B436">
        <v>1</v>
      </c>
      <c r="D436">
        <v>12</v>
      </c>
      <c r="E436" t="s">
        <v>519</v>
      </c>
      <c r="F436" t="s">
        <v>520</v>
      </c>
      <c r="G436">
        <v>0</v>
      </c>
      <c r="H436">
        <v>0</v>
      </c>
      <c r="I436" t="s">
        <v>521</v>
      </c>
      <c r="J436">
        <v>0</v>
      </c>
      <c r="K436">
        <v>0</v>
      </c>
      <c r="L436" t="s">
        <v>3</v>
      </c>
      <c r="M436" t="s">
        <v>3</v>
      </c>
      <c r="N436">
        <v>0</v>
      </c>
      <c r="P436" t="s">
        <v>522</v>
      </c>
    </row>
    <row r="437" spans="1:16" x14ac:dyDescent="0.2">
      <c r="A437">
        <v>70</v>
      </c>
      <c r="B437">
        <v>1</v>
      </c>
      <c r="D437">
        <v>13</v>
      </c>
      <c r="E437" t="s">
        <v>523</v>
      </c>
      <c r="F437" t="s">
        <v>524</v>
      </c>
      <c r="G437">
        <v>0</v>
      </c>
      <c r="H437">
        <v>0</v>
      </c>
      <c r="I437" t="s">
        <v>525</v>
      </c>
      <c r="J437">
        <v>0</v>
      </c>
      <c r="K437">
        <v>0</v>
      </c>
      <c r="L437" t="s">
        <v>3</v>
      </c>
      <c r="M437" t="s">
        <v>3</v>
      </c>
      <c r="N437">
        <v>0</v>
      </c>
      <c r="P437" t="s">
        <v>526</v>
      </c>
    </row>
    <row r="438" spans="1:16" x14ac:dyDescent="0.2">
      <c r="A438">
        <v>70</v>
      </c>
      <c r="B438">
        <v>1</v>
      </c>
      <c r="D438">
        <v>14</v>
      </c>
      <c r="E438" t="s">
        <v>527</v>
      </c>
      <c r="F438" t="s">
        <v>528</v>
      </c>
      <c r="G438">
        <v>0</v>
      </c>
      <c r="H438">
        <v>0</v>
      </c>
      <c r="I438" t="s">
        <v>3</v>
      </c>
      <c r="J438">
        <v>0</v>
      </c>
      <c r="K438">
        <v>0</v>
      </c>
      <c r="L438" t="s">
        <v>3</v>
      </c>
      <c r="M438" t="s">
        <v>3</v>
      </c>
      <c r="N438">
        <v>0</v>
      </c>
      <c r="P438" t="s">
        <v>3</v>
      </c>
    </row>
    <row r="439" spans="1:16" x14ac:dyDescent="0.2">
      <c r="A439">
        <v>70</v>
      </c>
      <c r="B439">
        <v>1</v>
      </c>
      <c r="D439">
        <v>15</v>
      </c>
      <c r="E439" t="s">
        <v>529</v>
      </c>
      <c r="F439" t="s">
        <v>530</v>
      </c>
      <c r="G439">
        <v>0</v>
      </c>
      <c r="H439">
        <v>0</v>
      </c>
      <c r="I439" t="s">
        <v>3</v>
      </c>
      <c r="J439">
        <v>0</v>
      </c>
      <c r="K439">
        <v>0</v>
      </c>
      <c r="L439" t="s">
        <v>3</v>
      </c>
      <c r="M439" t="s">
        <v>3</v>
      </c>
      <c r="N439">
        <v>0</v>
      </c>
      <c r="P439" t="s">
        <v>531</v>
      </c>
    </row>
    <row r="440" spans="1:16" x14ac:dyDescent="0.2">
      <c r="A440">
        <v>70</v>
      </c>
      <c r="B440">
        <v>1</v>
      </c>
      <c r="D440">
        <v>16</v>
      </c>
      <c r="E440" t="s">
        <v>532</v>
      </c>
      <c r="F440" t="s">
        <v>533</v>
      </c>
      <c r="G440">
        <v>0</v>
      </c>
      <c r="H440">
        <v>0</v>
      </c>
      <c r="I440" t="s">
        <v>3</v>
      </c>
      <c r="J440">
        <v>3</v>
      </c>
      <c r="K440">
        <v>0</v>
      </c>
      <c r="L440" t="s">
        <v>3</v>
      </c>
      <c r="M440" t="s">
        <v>3</v>
      </c>
      <c r="N440">
        <v>0</v>
      </c>
      <c r="P440" t="s">
        <v>3</v>
      </c>
    </row>
    <row r="441" spans="1:16" x14ac:dyDescent="0.2">
      <c r="A441">
        <v>70</v>
      </c>
      <c r="B441">
        <v>1</v>
      </c>
      <c r="D441">
        <v>17</v>
      </c>
      <c r="E441" t="s">
        <v>534</v>
      </c>
      <c r="F441" t="s">
        <v>535</v>
      </c>
      <c r="G441">
        <v>1</v>
      </c>
      <c r="H441">
        <v>0</v>
      </c>
      <c r="I441" t="s">
        <v>3</v>
      </c>
      <c r="J441">
        <v>3</v>
      </c>
      <c r="K441">
        <v>0</v>
      </c>
      <c r="L441" t="s">
        <v>3</v>
      </c>
      <c r="M441" t="s">
        <v>3</v>
      </c>
      <c r="N441">
        <v>0</v>
      </c>
      <c r="P441" t="s">
        <v>3</v>
      </c>
    </row>
    <row r="442" spans="1:16" x14ac:dyDescent="0.2">
      <c r="A442">
        <v>70</v>
      </c>
      <c r="B442">
        <v>1</v>
      </c>
      <c r="D442">
        <v>1</v>
      </c>
      <c r="E442" t="s">
        <v>536</v>
      </c>
      <c r="F442" t="s">
        <v>537</v>
      </c>
      <c r="G442">
        <v>0.9</v>
      </c>
      <c r="H442">
        <v>1</v>
      </c>
      <c r="I442" t="s">
        <v>538</v>
      </c>
      <c r="J442">
        <v>0</v>
      </c>
      <c r="K442">
        <v>0</v>
      </c>
      <c r="L442" t="s">
        <v>3</v>
      </c>
      <c r="M442" t="s">
        <v>3</v>
      </c>
      <c r="N442">
        <v>0</v>
      </c>
      <c r="P442" t="s">
        <v>539</v>
      </c>
    </row>
    <row r="443" spans="1:16" x14ac:dyDescent="0.2">
      <c r="A443">
        <v>70</v>
      </c>
      <c r="B443">
        <v>1</v>
      </c>
      <c r="D443">
        <v>2</v>
      </c>
      <c r="E443" t="s">
        <v>540</v>
      </c>
      <c r="F443" t="s">
        <v>541</v>
      </c>
      <c r="G443">
        <v>0.85</v>
      </c>
      <c r="H443">
        <v>1</v>
      </c>
      <c r="I443" t="s">
        <v>542</v>
      </c>
      <c r="J443">
        <v>0</v>
      </c>
      <c r="K443">
        <v>0</v>
      </c>
      <c r="L443" t="s">
        <v>3</v>
      </c>
      <c r="M443" t="s">
        <v>3</v>
      </c>
      <c r="N443">
        <v>0</v>
      </c>
      <c r="P443" t="s">
        <v>543</v>
      </c>
    </row>
    <row r="444" spans="1:16" x14ac:dyDescent="0.2">
      <c r="A444">
        <v>70</v>
      </c>
      <c r="B444">
        <v>1</v>
      </c>
      <c r="D444">
        <v>3</v>
      </c>
      <c r="E444" t="s">
        <v>544</v>
      </c>
      <c r="F444" t="s">
        <v>545</v>
      </c>
      <c r="G444">
        <v>1.03</v>
      </c>
      <c r="H444">
        <v>0</v>
      </c>
      <c r="I444" t="s">
        <v>3</v>
      </c>
      <c r="J444">
        <v>0</v>
      </c>
      <c r="K444">
        <v>0</v>
      </c>
      <c r="L444" t="s">
        <v>3</v>
      </c>
      <c r="M444" t="s">
        <v>3</v>
      </c>
      <c r="N444">
        <v>0</v>
      </c>
      <c r="P444" t="s">
        <v>546</v>
      </c>
    </row>
    <row r="445" spans="1:16" x14ac:dyDescent="0.2">
      <c r="A445">
        <v>70</v>
      </c>
      <c r="B445">
        <v>1</v>
      </c>
      <c r="D445">
        <v>4</v>
      </c>
      <c r="E445" t="s">
        <v>547</v>
      </c>
      <c r="F445" t="s">
        <v>548</v>
      </c>
      <c r="G445">
        <v>1.1499999999999999</v>
      </c>
      <c r="H445">
        <v>0</v>
      </c>
      <c r="I445" t="s">
        <v>3</v>
      </c>
      <c r="J445">
        <v>0</v>
      </c>
      <c r="K445">
        <v>0</v>
      </c>
      <c r="L445" t="s">
        <v>3</v>
      </c>
      <c r="M445" t="s">
        <v>3</v>
      </c>
      <c r="N445">
        <v>0</v>
      </c>
      <c r="P445" t="s">
        <v>549</v>
      </c>
    </row>
    <row r="446" spans="1:16" x14ac:dyDescent="0.2">
      <c r="A446">
        <v>70</v>
      </c>
      <c r="B446">
        <v>1</v>
      </c>
      <c r="D446">
        <v>5</v>
      </c>
      <c r="E446" t="s">
        <v>550</v>
      </c>
      <c r="F446" t="s">
        <v>551</v>
      </c>
      <c r="G446">
        <v>7</v>
      </c>
      <c r="H446">
        <v>0</v>
      </c>
      <c r="I446" t="s">
        <v>3</v>
      </c>
      <c r="J446">
        <v>0</v>
      </c>
      <c r="K446">
        <v>0</v>
      </c>
      <c r="L446" t="s">
        <v>3</v>
      </c>
      <c r="M446" t="s">
        <v>3</v>
      </c>
      <c r="N446">
        <v>0</v>
      </c>
      <c r="P446" t="s">
        <v>3</v>
      </c>
    </row>
    <row r="447" spans="1:16" x14ac:dyDescent="0.2">
      <c r="A447">
        <v>70</v>
      </c>
      <c r="B447">
        <v>1</v>
      </c>
      <c r="D447">
        <v>6</v>
      </c>
      <c r="E447" t="s">
        <v>552</v>
      </c>
      <c r="F447" t="s">
        <v>3</v>
      </c>
      <c r="G447">
        <v>2</v>
      </c>
      <c r="H447">
        <v>0</v>
      </c>
      <c r="I447" t="s">
        <v>3</v>
      </c>
      <c r="J447">
        <v>0</v>
      </c>
      <c r="K447">
        <v>0</v>
      </c>
      <c r="L447" t="s">
        <v>3</v>
      </c>
      <c r="M447" t="s">
        <v>3</v>
      </c>
      <c r="N447">
        <v>0</v>
      </c>
      <c r="P447" t="s">
        <v>3</v>
      </c>
    </row>
    <row r="449" spans="1:50" x14ac:dyDescent="0.2">
      <c r="A449">
        <v>-1</v>
      </c>
    </row>
    <row r="451" spans="1:50" x14ac:dyDescent="0.2">
      <c r="A451" s="3">
        <v>75</v>
      </c>
      <c r="B451" s="3" t="s">
        <v>553</v>
      </c>
      <c r="C451" s="3">
        <v>2026</v>
      </c>
      <c r="D451" s="3">
        <v>0</v>
      </c>
      <c r="E451" s="3">
        <v>3</v>
      </c>
      <c r="F451" s="3">
        <v>1</v>
      </c>
      <c r="G451" s="3">
        <v>0</v>
      </c>
      <c r="H451" s="3">
        <v>1</v>
      </c>
      <c r="I451" s="3">
        <v>0</v>
      </c>
      <c r="J451" s="3">
        <v>3</v>
      </c>
      <c r="K451" s="3">
        <v>0</v>
      </c>
      <c r="L451" s="3">
        <v>0</v>
      </c>
      <c r="M451" s="3">
        <v>0</v>
      </c>
      <c r="N451" s="3">
        <v>104121951</v>
      </c>
      <c r="O451" s="3">
        <v>1</v>
      </c>
    </row>
    <row r="452" spans="1:50" x14ac:dyDescent="0.2">
      <c r="A452" s="6">
        <v>2</v>
      </c>
      <c r="B452" s="6" t="s">
        <v>554</v>
      </c>
      <c r="C452" s="6" t="s">
        <v>555</v>
      </c>
      <c r="D452" s="6">
        <v>0</v>
      </c>
      <c r="E452" s="6">
        <v>0</v>
      </c>
      <c r="F452" s="6">
        <v>0</v>
      </c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6"/>
      <c r="AJ452" s="6"/>
      <c r="AK452" s="6"/>
      <c r="AL452" s="6"/>
      <c r="AM452" s="6"/>
      <c r="AN452" s="6">
        <v>104121952</v>
      </c>
    </row>
    <row r="453" spans="1:50" x14ac:dyDescent="0.2">
      <c r="A453" s="6">
        <v>1</v>
      </c>
      <c r="B453" s="6" t="s">
        <v>556</v>
      </c>
      <c r="C453" s="6" t="s">
        <v>557</v>
      </c>
      <c r="D453" s="6">
        <v>2026</v>
      </c>
      <c r="E453" s="6">
        <v>3</v>
      </c>
      <c r="F453" s="6">
        <v>1</v>
      </c>
      <c r="G453" s="6">
        <v>1</v>
      </c>
      <c r="H453" s="6">
        <v>0</v>
      </c>
      <c r="I453" s="6">
        <v>2</v>
      </c>
      <c r="J453" s="6">
        <v>1</v>
      </c>
      <c r="K453" s="6">
        <v>1</v>
      </c>
      <c r="L453" s="6">
        <v>1</v>
      </c>
      <c r="M453" s="6">
        <v>1</v>
      </c>
      <c r="N453" s="6">
        <v>1</v>
      </c>
      <c r="O453" s="6">
        <v>1</v>
      </c>
      <c r="P453" s="6">
        <v>1</v>
      </c>
      <c r="Q453" s="6">
        <v>1</v>
      </c>
      <c r="R453" s="6" t="s">
        <v>3</v>
      </c>
      <c r="S453" s="6" t="s">
        <v>3</v>
      </c>
      <c r="T453" s="6" t="s">
        <v>3</v>
      </c>
      <c r="U453" s="6" t="s">
        <v>3</v>
      </c>
      <c r="V453" s="6" t="s">
        <v>3</v>
      </c>
      <c r="W453" s="6" t="s">
        <v>3</v>
      </c>
      <c r="X453" s="6" t="s">
        <v>3</v>
      </c>
      <c r="Y453" s="6" t="s">
        <v>3</v>
      </c>
      <c r="Z453" s="6" t="s">
        <v>3</v>
      </c>
      <c r="AA453" s="6" t="s">
        <v>3</v>
      </c>
      <c r="AB453" s="6"/>
      <c r="AC453" s="6"/>
      <c r="AD453" s="6"/>
      <c r="AE453" s="6"/>
      <c r="AF453" s="6"/>
      <c r="AG453" s="6"/>
      <c r="AH453" s="6"/>
      <c r="AI453" s="6"/>
      <c r="AJ453" s="6"/>
      <c r="AK453" s="6"/>
      <c r="AL453" s="6"/>
      <c r="AM453" s="6"/>
      <c r="AN453" s="6">
        <v>104121953</v>
      </c>
      <c r="AO453" s="6" t="s">
        <v>558</v>
      </c>
      <c r="AP453" s="6" t="s">
        <v>559</v>
      </c>
      <c r="AQ453" s="6">
        <v>46078</v>
      </c>
      <c r="AR453" s="6">
        <v>409</v>
      </c>
      <c r="AS453" s="6" t="s">
        <v>560</v>
      </c>
      <c r="AT453" s="6" t="s">
        <v>3</v>
      </c>
      <c r="AU453" s="6" t="s">
        <v>559</v>
      </c>
      <c r="AV453" s="6">
        <v>45957</v>
      </c>
      <c r="AW453" s="6">
        <v>23615</v>
      </c>
      <c r="AX453" s="6" t="s">
        <v>561</v>
      </c>
    </row>
    <row r="457" spans="1:50" x14ac:dyDescent="0.2">
      <c r="A457">
        <v>65</v>
      </c>
      <c r="C457">
        <v>1</v>
      </c>
      <c r="D457">
        <v>0</v>
      </c>
      <c r="E457">
        <v>245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C53"/>
  <sheetViews>
    <sheetView workbookViewId="0"/>
  </sheetViews>
  <sheetFormatPr defaultColWidth="9.140625" defaultRowHeight="12.75" x14ac:dyDescent="0.2"/>
  <cols>
    <col min="1" max="256" width="9.140625" customWidth="1"/>
  </cols>
  <sheetData>
    <row r="1" spans="1:133" x14ac:dyDescent="0.2">
      <c r="A1">
        <v>0</v>
      </c>
      <c r="B1" t="s">
        <v>0</v>
      </c>
      <c r="D1" t="s">
        <v>562</v>
      </c>
      <c r="F1">
        <v>0</v>
      </c>
      <c r="G1">
        <v>0</v>
      </c>
      <c r="H1">
        <v>0</v>
      </c>
      <c r="I1" t="s">
        <v>2</v>
      </c>
      <c r="J1" t="s">
        <v>3</v>
      </c>
      <c r="K1">
        <v>1</v>
      </c>
      <c r="L1">
        <v>30299</v>
      </c>
      <c r="M1">
        <v>10</v>
      </c>
      <c r="N1">
        <v>12</v>
      </c>
      <c r="O1">
        <v>0</v>
      </c>
      <c r="P1">
        <v>0</v>
      </c>
      <c r="Q1">
        <v>3</v>
      </c>
    </row>
    <row r="12" spans="1:133" x14ac:dyDescent="0.2">
      <c r="A12" s="1">
        <v>1</v>
      </c>
      <c r="B12" s="1">
        <v>51</v>
      </c>
      <c r="C12" s="1">
        <v>0</v>
      </c>
      <c r="D12" s="1"/>
      <c r="E12" s="1">
        <v>0</v>
      </c>
      <c r="F12" s="1" t="s">
        <v>4</v>
      </c>
      <c r="G12" s="1" t="s">
        <v>5</v>
      </c>
      <c r="H12" s="1" t="s">
        <v>3</v>
      </c>
      <c r="I12" s="1">
        <v>0</v>
      </c>
      <c r="J12" s="1" t="s">
        <v>3</v>
      </c>
      <c r="K12" s="1">
        <v>0</v>
      </c>
      <c r="L12" s="1">
        <v>0</v>
      </c>
      <c r="M12" s="1">
        <v>523</v>
      </c>
      <c r="N12" s="1"/>
      <c r="O12" s="1">
        <v>0</v>
      </c>
      <c r="P12" s="1">
        <v>0</v>
      </c>
      <c r="Q12" s="1">
        <v>7</v>
      </c>
      <c r="R12" s="1">
        <v>0</v>
      </c>
      <c r="S12" s="1"/>
      <c r="T12" s="1">
        <v>4</v>
      </c>
      <c r="U12" s="1" t="s">
        <v>3</v>
      </c>
      <c r="V12" s="1">
        <v>0</v>
      </c>
      <c r="W12" s="1" t="s">
        <v>3</v>
      </c>
      <c r="X12" s="1" t="s">
        <v>3</v>
      </c>
      <c r="Y12" s="1" t="s">
        <v>3</v>
      </c>
      <c r="Z12" s="1" t="s">
        <v>3</v>
      </c>
      <c r="AA12" s="1" t="s">
        <v>3</v>
      </c>
      <c r="AB12" s="1" t="s">
        <v>3</v>
      </c>
      <c r="AC12" s="1" t="s">
        <v>3</v>
      </c>
      <c r="AD12" s="1" t="s">
        <v>3</v>
      </c>
      <c r="AE12" s="1" t="s">
        <v>3</v>
      </c>
      <c r="AF12" s="1" t="s">
        <v>3</v>
      </c>
      <c r="AG12" s="1" t="s">
        <v>3</v>
      </c>
      <c r="AH12" s="1" t="s">
        <v>3</v>
      </c>
      <c r="AI12" s="1" t="s">
        <v>3</v>
      </c>
      <c r="AJ12" s="1" t="s">
        <v>3</v>
      </c>
      <c r="AK12" s="1"/>
      <c r="AL12" s="1" t="s">
        <v>3</v>
      </c>
      <c r="AM12" s="1" t="s">
        <v>3</v>
      </c>
      <c r="AN12" s="1" t="s">
        <v>3</v>
      </c>
      <c r="AO12" s="1"/>
      <c r="AP12" s="1" t="s">
        <v>3</v>
      </c>
      <c r="AQ12" s="1" t="s">
        <v>3</v>
      </c>
      <c r="AR12" s="1" t="s">
        <v>3</v>
      </c>
      <c r="AS12" s="1"/>
      <c r="AT12" s="1"/>
      <c r="AU12" s="1"/>
      <c r="AV12" s="1"/>
      <c r="AW12" s="1"/>
      <c r="AX12" s="1" t="s">
        <v>3</v>
      </c>
      <c r="AY12" s="1" t="s">
        <v>3</v>
      </c>
      <c r="AZ12" s="1" t="s">
        <v>3</v>
      </c>
      <c r="BA12" s="1"/>
      <c r="BB12" s="1">
        <v>0</v>
      </c>
      <c r="BC12" s="1"/>
      <c r="BD12" s="1"/>
      <c r="BE12" s="1"/>
      <c r="BF12" s="1"/>
      <c r="BG12" s="1"/>
      <c r="BH12" s="1" t="s">
        <v>6</v>
      </c>
      <c r="BI12" s="1" t="s">
        <v>7</v>
      </c>
      <c r="BJ12" s="1">
        <v>1</v>
      </c>
      <c r="BK12" s="1">
        <v>1</v>
      </c>
      <c r="BL12" s="1">
        <v>0</v>
      </c>
      <c r="BM12" s="1">
        <v>0</v>
      </c>
      <c r="BN12" s="1">
        <v>1</v>
      </c>
      <c r="BO12" s="1">
        <v>0</v>
      </c>
      <c r="BP12" s="1">
        <v>6</v>
      </c>
      <c r="BQ12" s="1">
        <v>2</v>
      </c>
      <c r="BR12" s="1">
        <v>1</v>
      </c>
      <c r="BS12" s="1">
        <v>1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 t="s">
        <v>8</v>
      </c>
      <c r="BZ12" s="1" t="s">
        <v>9</v>
      </c>
      <c r="CA12" s="1" t="s">
        <v>10</v>
      </c>
      <c r="CB12" s="1" t="s">
        <v>10</v>
      </c>
      <c r="CC12" s="1" t="s">
        <v>10</v>
      </c>
      <c r="CD12" s="1" t="s">
        <v>10</v>
      </c>
      <c r="CE12" s="1" t="s">
        <v>11</v>
      </c>
      <c r="CF12" s="1">
        <v>0</v>
      </c>
      <c r="CG12" s="1">
        <v>0</v>
      </c>
      <c r="CH12" s="1">
        <v>487096328</v>
      </c>
      <c r="CI12" s="1" t="s">
        <v>3</v>
      </c>
      <c r="CJ12" s="1" t="s">
        <v>3</v>
      </c>
      <c r="CK12" s="1">
        <v>17</v>
      </c>
      <c r="CL12" s="1"/>
      <c r="CM12" s="1"/>
      <c r="CN12" s="1"/>
      <c r="CO12" s="1"/>
      <c r="CP12" s="1"/>
      <c r="CQ12" s="1" t="s">
        <v>12</v>
      </c>
      <c r="CR12" s="1" t="s">
        <v>13</v>
      </c>
      <c r="CS12" s="1">
        <v>46073</v>
      </c>
      <c r="CT12" s="1">
        <v>540</v>
      </c>
      <c r="CU12" s="1">
        <v>17</v>
      </c>
      <c r="CV12" s="1" t="s">
        <v>805</v>
      </c>
      <c r="CW12" s="1"/>
      <c r="CX12" s="1"/>
      <c r="CY12" s="1">
        <v>0</v>
      </c>
      <c r="CZ12" s="1" t="s">
        <v>3</v>
      </c>
      <c r="DA12" s="1" t="s">
        <v>3</v>
      </c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>
        <v>0</v>
      </c>
    </row>
    <row r="14" spans="1:133" x14ac:dyDescent="0.2">
      <c r="A14" s="1">
        <v>22</v>
      </c>
      <c r="B14" s="1">
        <v>1</v>
      </c>
      <c r="C14" s="1">
        <v>0</v>
      </c>
      <c r="D14" s="1">
        <v>104121951</v>
      </c>
      <c r="E14" s="1">
        <v>0</v>
      </c>
      <c r="F14" s="1">
        <v>2</v>
      </c>
      <c r="G14" s="1">
        <v>1</v>
      </c>
      <c r="H14" s="1"/>
      <c r="I14" s="1"/>
      <c r="J14" s="1"/>
      <c r="K14" s="1"/>
      <c r="L14" s="1"/>
      <c r="M14" s="1"/>
      <c r="N14" s="1"/>
      <c r="O14" s="1"/>
    </row>
    <row r="16" spans="1:133" x14ac:dyDescent="0.2">
      <c r="A16" s="7">
        <v>3</v>
      </c>
      <c r="B16" s="7">
        <v>1</v>
      </c>
      <c r="C16" s="7" t="s">
        <v>14</v>
      </c>
      <c r="D16" s="7" t="s">
        <v>14</v>
      </c>
      <c r="E16" s="8">
        <f>ROUND((Source!F376)/1000,2)</f>
        <v>268.61</v>
      </c>
      <c r="F16" s="8">
        <f>ROUND((Source!F377)/1000,2)</f>
        <v>85.9</v>
      </c>
      <c r="G16" s="8">
        <f>ROUND((Source!F368)/1000,2)</f>
        <v>2.4700000000000002</v>
      </c>
      <c r="H16" s="8">
        <f>ROUND((Source!F378)/1000+(Source!F379)/1000,2)</f>
        <v>0</v>
      </c>
      <c r="I16" s="8">
        <f>E16+F16+G16+H16</f>
        <v>356.98</v>
      </c>
      <c r="J16" s="8">
        <f>ROUND((Source!F374+Source!F373)/1000,2)</f>
        <v>99.65</v>
      </c>
      <c r="K16" s="8">
        <v>336.08</v>
      </c>
      <c r="L16" s="8">
        <v>0</v>
      </c>
      <c r="M16" s="8">
        <v>0</v>
      </c>
      <c r="N16" s="8">
        <f>I16+L16+M16</f>
        <v>356.98</v>
      </c>
      <c r="AI16" s="7">
        <v>0</v>
      </c>
      <c r="AJ16" s="7">
        <v>0</v>
      </c>
      <c r="AK16" s="7" t="s">
        <v>3</v>
      </c>
      <c r="AL16" s="7" t="s">
        <v>3</v>
      </c>
      <c r="AM16" s="7" t="s">
        <v>3</v>
      </c>
      <c r="AN16" s="7">
        <v>0</v>
      </c>
      <c r="AO16" s="7" t="s">
        <v>3</v>
      </c>
      <c r="AP16" s="7" t="s">
        <v>3</v>
      </c>
      <c r="AT16" s="8">
        <v>216516.92</v>
      </c>
      <c r="AU16" s="8">
        <v>117546.42</v>
      </c>
      <c r="AV16" s="8">
        <v>0</v>
      </c>
      <c r="AW16" s="8">
        <v>2474.6999999999998</v>
      </c>
      <c r="AX16" s="8">
        <v>0</v>
      </c>
      <c r="AY16" s="8">
        <v>1340.8300000000002</v>
      </c>
      <c r="AZ16" s="8">
        <v>2197.75</v>
      </c>
      <c r="BA16" s="8">
        <v>97452.66</v>
      </c>
      <c r="BB16" s="8">
        <v>268614.58</v>
      </c>
      <c r="BC16" s="8">
        <v>85897.76</v>
      </c>
      <c r="BD16" s="8">
        <v>0</v>
      </c>
      <c r="BE16" s="8">
        <v>0</v>
      </c>
      <c r="BF16" s="8">
        <v>145.89755589999999</v>
      </c>
      <c r="BG16" s="8">
        <v>2.9297949999999999</v>
      </c>
      <c r="BH16" s="8">
        <v>0</v>
      </c>
      <c r="BI16" s="8">
        <v>92085.759999999995</v>
      </c>
      <c r="BJ16" s="8">
        <v>45909.66</v>
      </c>
      <c r="BK16" s="8">
        <v>356987.04000000004</v>
      </c>
    </row>
    <row r="18" spans="1:16" x14ac:dyDescent="0.2">
      <c r="A18">
        <v>51</v>
      </c>
      <c r="E18">
        <v>268.61</v>
      </c>
      <c r="F18">
        <v>85.9</v>
      </c>
      <c r="G18">
        <v>2.4700000000000002</v>
      </c>
      <c r="H18">
        <v>0</v>
      </c>
      <c r="I18">
        <v>356.98</v>
      </c>
      <c r="J18">
        <v>99.65</v>
      </c>
      <c r="K18">
        <v>336.08</v>
      </c>
      <c r="L18">
        <v>0</v>
      </c>
      <c r="M18">
        <v>0</v>
      </c>
      <c r="N18">
        <v>356.98</v>
      </c>
    </row>
    <row r="20" spans="1:16" x14ac:dyDescent="0.2">
      <c r="A20" s="4">
        <v>50</v>
      </c>
      <c r="B20" s="4">
        <v>0</v>
      </c>
      <c r="C20" s="4">
        <v>0</v>
      </c>
      <c r="D20" s="4">
        <v>1</v>
      </c>
      <c r="E20" s="4">
        <v>201</v>
      </c>
      <c r="F20" s="4">
        <v>216516.91999999998</v>
      </c>
      <c r="G20" s="4" t="s">
        <v>103</v>
      </c>
      <c r="H20" s="4" t="s">
        <v>104</v>
      </c>
      <c r="I20" s="4"/>
      <c r="J20" s="4"/>
      <c r="K20" s="4">
        <v>201</v>
      </c>
      <c r="L20" s="4">
        <v>1</v>
      </c>
      <c r="M20" s="4">
        <v>3</v>
      </c>
      <c r="N20" s="4" t="s">
        <v>3</v>
      </c>
      <c r="O20" s="4">
        <v>2</v>
      </c>
      <c r="P20" s="4"/>
    </row>
    <row r="21" spans="1:16" x14ac:dyDescent="0.2">
      <c r="A21" s="4">
        <v>50</v>
      </c>
      <c r="B21" s="4">
        <v>0</v>
      </c>
      <c r="C21" s="4">
        <v>0</v>
      </c>
      <c r="D21" s="4">
        <v>1</v>
      </c>
      <c r="E21" s="4">
        <v>202</v>
      </c>
      <c r="F21" s="4">
        <v>117546.42</v>
      </c>
      <c r="G21" s="4" t="s">
        <v>105</v>
      </c>
      <c r="H21" s="4" t="s">
        <v>106</v>
      </c>
      <c r="I21" s="4"/>
      <c r="J21" s="4"/>
      <c r="K21" s="4">
        <v>202</v>
      </c>
      <c r="L21" s="4">
        <v>2</v>
      </c>
      <c r="M21" s="4">
        <v>3</v>
      </c>
      <c r="N21" s="4" t="s">
        <v>3</v>
      </c>
      <c r="O21" s="4">
        <v>2</v>
      </c>
      <c r="P21" s="4"/>
    </row>
    <row r="22" spans="1:16" x14ac:dyDescent="0.2">
      <c r="A22" s="4">
        <v>50</v>
      </c>
      <c r="B22" s="4">
        <v>0</v>
      </c>
      <c r="C22" s="4">
        <v>0</v>
      </c>
      <c r="D22" s="4">
        <v>1</v>
      </c>
      <c r="E22" s="4">
        <v>222</v>
      </c>
      <c r="F22" s="4">
        <v>0</v>
      </c>
      <c r="G22" s="4" t="s">
        <v>107</v>
      </c>
      <c r="H22" s="4" t="s">
        <v>108</v>
      </c>
      <c r="I22" s="4"/>
      <c r="J22" s="4"/>
      <c r="K22" s="4">
        <v>222</v>
      </c>
      <c r="L22" s="4">
        <v>3</v>
      </c>
      <c r="M22" s="4">
        <v>3</v>
      </c>
      <c r="N22" s="4" t="s">
        <v>3</v>
      </c>
      <c r="O22" s="4">
        <v>2</v>
      </c>
      <c r="P22" s="4"/>
    </row>
    <row r="23" spans="1:16" x14ac:dyDescent="0.2">
      <c r="A23" s="4">
        <v>50</v>
      </c>
      <c r="B23" s="4">
        <v>0</v>
      </c>
      <c r="C23" s="4">
        <v>0</v>
      </c>
      <c r="D23" s="4">
        <v>1</v>
      </c>
      <c r="E23" s="4">
        <v>225</v>
      </c>
      <c r="F23" s="4">
        <v>117546.42</v>
      </c>
      <c r="G23" s="4" t="s">
        <v>109</v>
      </c>
      <c r="H23" s="4" t="s">
        <v>110</v>
      </c>
      <c r="I23" s="4"/>
      <c r="J23" s="4"/>
      <c r="K23" s="4">
        <v>225</v>
      </c>
      <c r="L23" s="4">
        <v>4</v>
      </c>
      <c r="M23" s="4">
        <v>3</v>
      </c>
      <c r="N23" s="4" t="s">
        <v>3</v>
      </c>
      <c r="O23" s="4">
        <v>2</v>
      </c>
      <c r="P23" s="4"/>
    </row>
    <row r="24" spans="1:16" x14ac:dyDescent="0.2">
      <c r="A24" s="4">
        <v>50</v>
      </c>
      <c r="B24" s="4">
        <v>0</v>
      </c>
      <c r="C24" s="4">
        <v>0</v>
      </c>
      <c r="D24" s="4">
        <v>1</v>
      </c>
      <c r="E24" s="4">
        <v>226</v>
      </c>
      <c r="F24" s="4">
        <v>115071.72</v>
      </c>
      <c r="G24" s="4" t="s">
        <v>111</v>
      </c>
      <c r="H24" s="4" t="s">
        <v>112</v>
      </c>
      <c r="I24" s="4"/>
      <c r="J24" s="4"/>
      <c r="K24" s="4">
        <v>226</v>
      </c>
      <c r="L24" s="4">
        <v>5</v>
      </c>
      <c r="M24" s="4">
        <v>3</v>
      </c>
      <c r="N24" s="4" t="s">
        <v>3</v>
      </c>
      <c r="O24" s="4">
        <v>2</v>
      </c>
      <c r="P24" s="4"/>
    </row>
    <row r="25" spans="1:16" x14ac:dyDescent="0.2">
      <c r="A25" s="4">
        <v>50</v>
      </c>
      <c r="B25" s="4">
        <v>0</v>
      </c>
      <c r="C25" s="4">
        <v>0</v>
      </c>
      <c r="D25" s="4">
        <v>1</v>
      </c>
      <c r="E25" s="4">
        <v>227</v>
      </c>
      <c r="F25" s="4">
        <v>0</v>
      </c>
      <c r="G25" s="4" t="s">
        <v>113</v>
      </c>
      <c r="H25" s="4" t="s">
        <v>114</v>
      </c>
      <c r="I25" s="4"/>
      <c r="J25" s="4"/>
      <c r="K25" s="4">
        <v>227</v>
      </c>
      <c r="L25" s="4">
        <v>6</v>
      </c>
      <c r="M25" s="4">
        <v>3</v>
      </c>
      <c r="N25" s="4" t="s">
        <v>3</v>
      </c>
      <c r="O25" s="4">
        <v>2</v>
      </c>
      <c r="P25" s="4"/>
    </row>
    <row r="26" spans="1:16" x14ac:dyDescent="0.2">
      <c r="A26" s="4">
        <v>50</v>
      </c>
      <c r="B26" s="4">
        <v>0</v>
      </c>
      <c r="C26" s="4">
        <v>0</v>
      </c>
      <c r="D26" s="4">
        <v>1</v>
      </c>
      <c r="E26" s="4">
        <v>228</v>
      </c>
      <c r="F26" s="4">
        <v>115071.72</v>
      </c>
      <c r="G26" s="4" t="s">
        <v>115</v>
      </c>
      <c r="H26" s="4" t="s">
        <v>116</v>
      </c>
      <c r="I26" s="4"/>
      <c r="J26" s="4"/>
      <c r="K26" s="4">
        <v>228</v>
      </c>
      <c r="L26" s="4">
        <v>7</v>
      </c>
      <c r="M26" s="4">
        <v>3</v>
      </c>
      <c r="N26" s="4" t="s">
        <v>3</v>
      </c>
      <c r="O26" s="4">
        <v>2</v>
      </c>
      <c r="P26" s="4"/>
    </row>
    <row r="27" spans="1:16" x14ac:dyDescent="0.2">
      <c r="A27" s="4">
        <v>50</v>
      </c>
      <c r="B27" s="4">
        <v>0</v>
      </c>
      <c r="C27" s="4">
        <v>0</v>
      </c>
      <c r="D27" s="4">
        <v>1</v>
      </c>
      <c r="E27" s="4">
        <v>216</v>
      </c>
      <c r="F27" s="4">
        <v>2474.6999999999998</v>
      </c>
      <c r="G27" s="4" t="s">
        <v>117</v>
      </c>
      <c r="H27" s="4" t="s">
        <v>118</v>
      </c>
      <c r="I27" s="4"/>
      <c r="J27" s="4"/>
      <c r="K27" s="4">
        <v>216</v>
      </c>
      <c r="L27" s="4">
        <v>8</v>
      </c>
      <c r="M27" s="4">
        <v>3</v>
      </c>
      <c r="N27" s="4" t="s">
        <v>3</v>
      </c>
      <c r="O27" s="4">
        <v>2</v>
      </c>
      <c r="P27" s="4"/>
    </row>
    <row r="28" spans="1:16" x14ac:dyDescent="0.2">
      <c r="A28" s="4">
        <v>50</v>
      </c>
      <c r="B28" s="4">
        <v>0</v>
      </c>
      <c r="C28" s="4">
        <v>0</v>
      </c>
      <c r="D28" s="4">
        <v>1</v>
      </c>
      <c r="E28" s="4">
        <v>223</v>
      </c>
      <c r="F28" s="4">
        <v>0</v>
      </c>
      <c r="G28" s="4" t="s">
        <v>119</v>
      </c>
      <c r="H28" s="4" t="s">
        <v>120</v>
      </c>
      <c r="I28" s="4"/>
      <c r="J28" s="4"/>
      <c r="K28" s="4">
        <v>223</v>
      </c>
      <c r="L28" s="4">
        <v>9</v>
      </c>
      <c r="M28" s="4">
        <v>3</v>
      </c>
      <c r="N28" s="4" t="s">
        <v>3</v>
      </c>
      <c r="O28" s="4">
        <v>2</v>
      </c>
      <c r="P28" s="4"/>
    </row>
    <row r="29" spans="1:16" x14ac:dyDescent="0.2">
      <c r="A29" s="4">
        <v>50</v>
      </c>
      <c r="B29" s="4">
        <v>0</v>
      </c>
      <c r="C29" s="4">
        <v>0</v>
      </c>
      <c r="D29" s="4">
        <v>1</v>
      </c>
      <c r="E29" s="4">
        <v>229</v>
      </c>
      <c r="F29" s="4">
        <v>2474.6999999999998</v>
      </c>
      <c r="G29" s="4" t="s">
        <v>121</v>
      </c>
      <c r="H29" s="4" t="s">
        <v>122</v>
      </c>
      <c r="I29" s="4"/>
      <c r="J29" s="4"/>
      <c r="K29" s="4">
        <v>229</v>
      </c>
      <c r="L29" s="4">
        <v>10</v>
      </c>
      <c r="M29" s="4">
        <v>3</v>
      </c>
      <c r="N29" s="4" t="s">
        <v>3</v>
      </c>
      <c r="O29" s="4">
        <v>2</v>
      </c>
      <c r="P29" s="4"/>
    </row>
    <row r="30" spans="1:16" x14ac:dyDescent="0.2">
      <c r="A30" s="4">
        <v>50</v>
      </c>
      <c r="B30" s="4">
        <v>0</v>
      </c>
      <c r="C30" s="4">
        <v>0</v>
      </c>
      <c r="D30" s="4">
        <v>1</v>
      </c>
      <c r="E30" s="4">
        <v>203</v>
      </c>
      <c r="F30" s="4">
        <v>1340.8300000000002</v>
      </c>
      <c r="G30" s="4" t="s">
        <v>123</v>
      </c>
      <c r="H30" s="4" t="s">
        <v>124</v>
      </c>
      <c r="I30" s="4"/>
      <c r="J30" s="4"/>
      <c r="K30" s="4">
        <v>203</v>
      </c>
      <c r="L30" s="4">
        <v>11</v>
      </c>
      <c r="M30" s="4">
        <v>3</v>
      </c>
      <c r="N30" s="4" t="s">
        <v>3</v>
      </c>
      <c r="O30" s="4">
        <v>2</v>
      </c>
      <c r="P30" s="4"/>
    </row>
    <row r="31" spans="1:16" x14ac:dyDescent="0.2">
      <c r="A31" s="4">
        <v>50</v>
      </c>
      <c r="B31" s="4">
        <v>0</v>
      </c>
      <c r="C31" s="4">
        <v>0</v>
      </c>
      <c r="D31" s="4">
        <v>1</v>
      </c>
      <c r="E31" s="4">
        <v>231</v>
      </c>
      <c r="F31" s="4">
        <v>0</v>
      </c>
      <c r="G31" s="4" t="s">
        <v>125</v>
      </c>
      <c r="H31" s="4" t="s">
        <v>126</v>
      </c>
      <c r="I31" s="4"/>
      <c r="J31" s="4"/>
      <c r="K31" s="4">
        <v>231</v>
      </c>
      <c r="L31" s="4">
        <v>12</v>
      </c>
      <c r="M31" s="4">
        <v>3</v>
      </c>
      <c r="N31" s="4" t="s">
        <v>3</v>
      </c>
      <c r="O31" s="4">
        <v>2</v>
      </c>
      <c r="P31" s="4"/>
    </row>
    <row r="32" spans="1:16" x14ac:dyDescent="0.2">
      <c r="A32" s="4">
        <v>50</v>
      </c>
      <c r="B32" s="4">
        <v>0</v>
      </c>
      <c r="C32" s="4">
        <v>0</v>
      </c>
      <c r="D32" s="4">
        <v>1</v>
      </c>
      <c r="E32" s="4">
        <v>204</v>
      </c>
      <c r="F32" s="4">
        <v>2197.75</v>
      </c>
      <c r="G32" s="4" t="s">
        <v>127</v>
      </c>
      <c r="H32" s="4" t="s">
        <v>128</v>
      </c>
      <c r="I32" s="4"/>
      <c r="J32" s="4"/>
      <c r="K32" s="4">
        <v>204</v>
      </c>
      <c r="L32" s="4">
        <v>13</v>
      </c>
      <c r="M32" s="4">
        <v>3</v>
      </c>
      <c r="N32" s="4" t="s">
        <v>3</v>
      </c>
      <c r="O32" s="4">
        <v>2</v>
      </c>
      <c r="P32" s="4"/>
    </row>
    <row r="33" spans="1:16" x14ac:dyDescent="0.2">
      <c r="A33" s="4">
        <v>50</v>
      </c>
      <c r="B33" s="4">
        <v>0</v>
      </c>
      <c r="C33" s="4">
        <v>0</v>
      </c>
      <c r="D33" s="4">
        <v>1</v>
      </c>
      <c r="E33" s="4">
        <v>205</v>
      </c>
      <c r="F33" s="4">
        <v>97452.659999999989</v>
      </c>
      <c r="G33" s="4" t="s">
        <v>129</v>
      </c>
      <c r="H33" s="4" t="s">
        <v>130</v>
      </c>
      <c r="I33" s="4"/>
      <c r="J33" s="4"/>
      <c r="K33" s="4">
        <v>205</v>
      </c>
      <c r="L33" s="4">
        <v>14</v>
      </c>
      <c r="M33" s="4">
        <v>3</v>
      </c>
      <c r="N33" s="4" t="s">
        <v>3</v>
      </c>
      <c r="O33" s="4">
        <v>2</v>
      </c>
      <c r="P33" s="4"/>
    </row>
    <row r="34" spans="1:16" x14ac:dyDescent="0.2">
      <c r="A34" s="4">
        <v>50</v>
      </c>
      <c r="B34" s="4">
        <v>0</v>
      </c>
      <c r="C34" s="4">
        <v>0</v>
      </c>
      <c r="D34" s="4">
        <v>1</v>
      </c>
      <c r="E34" s="4">
        <v>232</v>
      </c>
      <c r="F34" s="4">
        <v>0</v>
      </c>
      <c r="G34" s="4" t="s">
        <v>131</v>
      </c>
      <c r="H34" s="4" t="s">
        <v>132</v>
      </c>
      <c r="I34" s="4"/>
      <c r="J34" s="4"/>
      <c r="K34" s="4">
        <v>232</v>
      </c>
      <c r="L34" s="4">
        <v>15</v>
      </c>
      <c r="M34" s="4">
        <v>3</v>
      </c>
      <c r="N34" s="4" t="s">
        <v>3</v>
      </c>
      <c r="O34" s="4">
        <v>2</v>
      </c>
      <c r="P34" s="4"/>
    </row>
    <row r="35" spans="1:16" x14ac:dyDescent="0.2">
      <c r="A35" s="4">
        <v>50</v>
      </c>
      <c r="B35" s="4">
        <v>0</v>
      </c>
      <c r="C35" s="4">
        <v>0</v>
      </c>
      <c r="D35" s="4">
        <v>1</v>
      </c>
      <c r="E35" s="4">
        <v>214</v>
      </c>
      <c r="F35" s="4">
        <v>268614.58</v>
      </c>
      <c r="G35" s="4" t="s">
        <v>133</v>
      </c>
      <c r="H35" s="4" t="s">
        <v>134</v>
      </c>
      <c r="I35" s="4"/>
      <c r="J35" s="4"/>
      <c r="K35" s="4">
        <v>214</v>
      </c>
      <c r="L35" s="4">
        <v>16</v>
      </c>
      <c r="M35" s="4">
        <v>3</v>
      </c>
      <c r="N35" s="4" t="s">
        <v>3</v>
      </c>
      <c r="O35" s="4">
        <v>2</v>
      </c>
      <c r="P35" s="4"/>
    </row>
    <row r="36" spans="1:16" x14ac:dyDescent="0.2">
      <c r="A36" s="4">
        <v>50</v>
      </c>
      <c r="B36" s="4">
        <v>0</v>
      </c>
      <c r="C36" s="4">
        <v>0</v>
      </c>
      <c r="D36" s="4">
        <v>1</v>
      </c>
      <c r="E36" s="4">
        <v>215</v>
      </c>
      <c r="F36" s="4">
        <v>85897.76</v>
      </c>
      <c r="G36" s="4" t="s">
        <v>135</v>
      </c>
      <c r="H36" s="4" t="s">
        <v>136</v>
      </c>
      <c r="I36" s="4"/>
      <c r="J36" s="4"/>
      <c r="K36" s="4">
        <v>215</v>
      </c>
      <c r="L36" s="4">
        <v>17</v>
      </c>
      <c r="M36" s="4">
        <v>3</v>
      </c>
      <c r="N36" s="4" t="s">
        <v>3</v>
      </c>
      <c r="O36" s="4">
        <v>2</v>
      </c>
      <c r="P36" s="4"/>
    </row>
    <row r="37" spans="1:16" x14ac:dyDescent="0.2">
      <c r="A37" s="4">
        <v>50</v>
      </c>
      <c r="B37" s="4">
        <v>0</v>
      </c>
      <c r="C37" s="4">
        <v>0</v>
      </c>
      <c r="D37" s="4">
        <v>1</v>
      </c>
      <c r="E37" s="4">
        <v>217</v>
      </c>
      <c r="F37" s="4">
        <v>0</v>
      </c>
      <c r="G37" s="4" t="s">
        <v>137</v>
      </c>
      <c r="H37" s="4" t="s">
        <v>138</v>
      </c>
      <c r="I37" s="4"/>
      <c r="J37" s="4"/>
      <c r="K37" s="4">
        <v>217</v>
      </c>
      <c r="L37" s="4">
        <v>18</v>
      </c>
      <c r="M37" s="4">
        <v>3</v>
      </c>
      <c r="N37" s="4" t="s">
        <v>3</v>
      </c>
      <c r="O37" s="4">
        <v>2</v>
      </c>
      <c r="P37" s="4"/>
    </row>
    <row r="38" spans="1:16" x14ac:dyDescent="0.2">
      <c r="A38" s="4">
        <v>50</v>
      </c>
      <c r="B38" s="4">
        <v>0</v>
      </c>
      <c r="C38" s="4">
        <v>0</v>
      </c>
      <c r="D38" s="4">
        <v>1</v>
      </c>
      <c r="E38" s="4">
        <v>230</v>
      </c>
      <c r="F38" s="4">
        <v>0</v>
      </c>
      <c r="G38" s="4" t="s">
        <v>139</v>
      </c>
      <c r="H38" s="4" t="s">
        <v>140</v>
      </c>
      <c r="I38" s="4"/>
      <c r="J38" s="4"/>
      <c r="K38" s="4">
        <v>230</v>
      </c>
      <c r="L38" s="4">
        <v>19</v>
      </c>
      <c r="M38" s="4">
        <v>3</v>
      </c>
      <c r="N38" s="4" t="s">
        <v>3</v>
      </c>
      <c r="O38" s="4">
        <v>2</v>
      </c>
      <c r="P38" s="4"/>
    </row>
    <row r="39" spans="1:16" x14ac:dyDescent="0.2">
      <c r="A39" s="4">
        <v>50</v>
      </c>
      <c r="B39" s="4">
        <v>0</v>
      </c>
      <c r="C39" s="4">
        <v>0</v>
      </c>
      <c r="D39" s="4">
        <v>1</v>
      </c>
      <c r="E39" s="4">
        <v>206</v>
      </c>
      <c r="F39" s="4">
        <v>0</v>
      </c>
      <c r="G39" s="4" t="s">
        <v>141</v>
      </c>
      <c r="H39" s="4" t="s">
        <v>142</v>
      </c>
      <c r="I39" s="4"/>
      <c r="J39" s="4"/>
      <c r="K39" s="4">
        <v>206</v>
      </c>
      <c r="L39" s="4">
        <v>20</v>
      </c>
      <c r="M39" s="4">
        <v>3</v>
      </c>
      <c r="N39" s="4" t="s">
        <v>3</v>
      </c>
      <c r="O39" s="4">
        <v>2</v>
      </c>
      <c r="P39" s="4"/>
    </row>
    <row r="40" spans="1:16" x14ac:dyDescent="0.2">
      <c r="A40" s="4">
        <v>50</v>
      </c>
      <c r="B40" s="4">
        <v>0</v>
      </c>
      <c r="C40" s="4">
        <v>0</v>
      </c>
      <c r="D40" s="4">
        <v>1</v>
      </c>
      <c r="E40" s="4">
        <v>207</v>
      </c>
      <c r="F40" s="4">
        <v>145.89755589999999</v>
      </c>
      <c r="G40" s="4" t="s">
        <v>143</v>
      </c>
      <c r="H40" s="4" t="s">
        <v>144</v>
      </c>
      <c r="I40" s="4"/>
      <c r="J40" s="4"/>
      <c r="K40" s="4">
        <v>207</v>
      </c>
      <c r="L40" s="4">
        <v>21</v>
      </c>
      <c r="M40" s="4">
        <v>3</v>
      </c>
      <c r="N40" s="4" t="s">
        <v>3</v>
      </c>
      <c r="O40" s="4">
        <v>-1</v>
      </c>
      <c r="P40" s="4"/>
    </row>
    <row r="41" spans="1:16" x14ac:dyDescent="0.2">
      <c r="A41" s="4">
        <v>50</v>
      </c>
      <c r="B41" s="4">
        <v>0</v>
      </c>
      <c r="C41" s="4">
        <v>0</v>
      </c>
      <c r="D41" s="4">
        <v>1</v>
      </c>
      <c r="E41" s="4">
        <v>208</v>
      </c>
      <c r="F41" s="4">
        <v>2.9297949999999999</v>
      </c>
      <c r="G41" s="4" t="s">
        <v>145</v>
      </c>
      <c r="H41" s="4" t="s">
        <v>146</v>
      </c>
      <c r="I41" s="4"/>
      <c r="J41" s="4"/>
      <c r="K41" s="4">
        <v>208</v>
      </c>
      <c r="L41" s="4">
        <v>22</v>
      </c>
      <c r="M41" s="4">
        <v>3</v>
      </c>
      <c r="N41" s="4" t="s">
        <v>3</v>
      </c>
      <c r="O41" s="4">
        <v>-1</v>
      </c>
      <c r="P41" s="4"/>
    </row>
    <row r="42" spans="1:16" x14ac:dyDescent="0.2">
      <c r="A42" s="4">
        <v>50</v>
      </c>
      <c r="B42" s="4">
        <v>0</v>
      </c>
      <c r="C42" s="4">
        <v>0</v>
      </c>
      <c r="D42" s="4">
        <v>1</v>
      </c>
      <c r="E42" s="4">
        <v>209</v>
      </c>
      <c r="F42" s="4">
        <v>0</v>
      </c>
      <c r="G42" s="4" t="s">
        <v>147</v>
      </c>
      <c r="H42" s="4" t="s">
        <v>148</v>
      </c>
      <c r="I42" s="4"/>
      <c r="J42" s="4"/>
      <c r="K42" s="4">
        <v>209</v>
      </c>
      <c r="L42" s="4">
        <v>23</v>
      </c>
      <c r="M42" s="4">
        <v>3</v>
      </c>
      <c r="N42" s="4" t="s">
        <v>3</v>
      </c>
      <c r="O42" s="4">
        <v>2</v>
      </c>
      <c r="P42" s="4"/>
    </row>
    <row r="43" spans="1:16" x14ac:dyDescent="0.2">
      <c r="A43" s="4">
        <v>50</v>
      </c>
      <c r="B43" s="4">
        <v>0</v>
      </c>
      <c r="C43" s="4">
        <v>0</v>
      </c>
      <c r="D43" s="4">
        <v>1</v>
      </c>
      <c r="E43" s="4">
        <v>233</v>
      </c>
      <c r="F43" s="4">
        <v>453.96</v>
      </c>
      <c r="G43" s="4" t="s">
        <v>149</v>
      </c>
      <c r="H43" s="4" t="s">
        <v>150</v>
      </c>
      <c r="I43" s="4"/>
      <c r="J43" s="4"/>
      <c r="K43" s="4">
        <v>233</v>
      </c>
      <c r="L43" s="4">
        <v>24</v>
      </c>
      <c r="M43" s="4">
        <v>3</v>
      </c>
      <c r="N43" s="4" t="s">
        <v>3</v>
      </c>
      <c r="O43" s="4">
        <v>2</v>
      </c>
      <c r="P43" s="4"/>
    </row>
    <row r="44" spans="1:16" x14ac:dyDescent="0.2">
      <c r="A44" s="4">
        <v>50</v>
      </c>
      <c r="B44" s="4">
        <v>0</v>
      </c>
      <c r="C44" s="4">
        <v>0</v>
      </c>
      <c r="D44" s="4">
        <v>1</v>
      </c>
      <c r="E44" s="4">
        <v>210</v>
      </c>
      <c r="F44" s="4">
        <v>92085.759999999995</v>
      </c>
      <c r="G44" s="4" t="s">
        <v>151</v>
      </c>
      <c r="H44" s="4" t="s">
        <v>152</v>
      </c>
      <c r="I44" s="4"/>
      <c r="J44" s="4"/>
      <c r="K44" s="4">
        <v>210</v>
      </c>
      <c r="L44" s="4">
        <v>25</v>
      </c>
      <c r="M44" s="4">
        <v>3</v>
      </c>
      <c r="N44" s="4" t="s">
        <v>3</v>
      </c>
      <c r="O44" s="4">
        <v>2</v>
      </c>
      <c r="P44" s="4"/>
    </row>
    <row r="45" spans="1:16" x14ac:dyDescent="0.2">
      <c r="A45" s="4">
        <v>50</v>
      </c>
      <c r="B45" s="4">
        <v>0</v>
      </c>
      <c r="C45" s="4">
        <v>0</v>
      </c>
      <c r="D45" s="4">
        <v>1</v>
      </c>
      <c r="E45" s="4">
        <v>211</v>
      </c>
      <c r="F45" s="4">
        <v>45909.66</v>
      </c>
      <c r="G45" s="4" t="s">
        <v>153</v>
      </c>
      <c r="H45" s="4" t="s">
        <v>154</v>
      </c>
      <c r="I45" s="4"/>
      <c r="J45" s="4"/>
      <c r="K45" s="4">
        <v>211</v>
      </c>
      <c r="L45" s="4">
        <v>26</v>
      </c>
      <c r="M45" s="4">
        <v>3</v>
      </c>
      <c r="N45" s="4" t="s">
        <v>3</v>
      </c>
      <c r="O45" s="4">
        <v>2</v>
      </c>
      <c r="P45" s="4"/>
    </row>
    <row r="46" spans="1:16" x14ac:dyDescent="0.2">
      <c r="A46" s="4">
        <v>50</v>
      </c>
      <c r="B46" s="4">
        <v>0</v>
      </c>
      <c r="C46" s="4">
        <v>0</v>
      </c>
      <c r="D46" s="4">
        <v>1</v>
      </c>
      <c r="E46" s="4">
        <v>224</v>
      </c>
      <c r="F46" s="4">
        <v>356987.04000000004</v>
      </c>
      <c r="G46" s="4" t="s">
        <v>155</v>
      </c>
      <c r="H46" s="4" t="s">
        <v>156</v>
      </c>
      <c r="I46" s="4"/>
      <c r="J46" s="4"/>
      <c r="K46" s="4">
        <v>224</v>
      </c>
      <c r="L46" s="4">
        <v>27</v>
      </c>
      <c r="M46" s="4">
        <v>3</v>
      </c>
      <c r="N46" s="4" t="s">
        <v>3</v>
      </c>
      <c r="O46" s="4">
        <v>2</v>
      </c>
      <c r="P46" s="4"/>
    </row>
    <row r="48" spans="1:16" x14ac:dyDescent="0.2">
      <c r="A48">
        <v>-1</v>
      </c>
    </row>
    <row r="51" spans="1:50" x14ac:dyDescent="0.2">
      <c r="A51" s="3">
        <v>75</v>
      </c>
      <c r="B51" s="3" t="s">
        <v>553</v>
      </c>
      <c r="C51" s="3">
        <v>2026</v>
      </c>
      <c r="D51" s="3">
        <v>0</v>
      </c>
      <c r="E51" s="3">
        <v>3</v>
      </c>
      <c r="F51" s="3">
        <v>1</v>
      </c>
      <c r="G51" s="3">
        <v>0</v>
      </c>
      <c r="H51" s="3">
        <v>1</v>
      </c>
      <c r="I51" s="3">
        <v>0</v>
      </c>
      <c r="J51" s="3">
        <v>3</v>
      </c>
      <c r="K51" s="3">
        <v>0</v>
      </c>
      <c r="L51" s="3">
        <v>0</v>
      </c>
      <c r="M51" s="3">
        <v>0</v>
      </c>
      <c r="N51" s="3">
        <v>104121951</v>
      </c>
      <c r="O51" s="3">
        <v>1</v>
      </c>
    </row>
    <row r="52" spans="1:50" x14ac:dyDescent="0.2">
      <c r="A52" s="6">
        <v>2</v>
      </c>
      <c r="B52" s="6" t="s">
        <v>554</v>
      </c>
      <c r="C52" s="6" t="s">
        <v>555</v>
      </c>
      <c r="D52" s="6">
        <v>0</v>
      </c>
      <c r="E52" s="6">
        <v>0</v>
      </c>
      <c r="F52" s="6">
        <v>0</v>
      </c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>
        <v>104121952</v>
      </c>
    </row>
    <row r="53" spans="1:50" x14ac:dyDescent="0.2">
      <c r="A53" s="6">
        <v>1</v>
      </c>
      <c r="B53" s="6" t="s">
        <v>556</v>
      </c>
      <c r="C53" s="6" t="s">
        <v>557</v>
      </c>
      <c r="D53" s="6">
        <v>2026</v>
      </c>
      <c r="E53" s="6">
        <v>3</v>
      </c>
      <c r="F53" s="6">
        <v>1</v>
      </c>
      <c r="G53" s="6">
        <v>1</v>
      </c>
      <c r="H53" s="6">
        <v>0</v>
      </c>
      <c r="I53" s="6">
        <v>2</v>
      </c>
      <c r="J53" s="6">
        <v>1</v>
      </c>
      <c r="K53" s="6">
        <v>1</v>
      </c>
      <c r="L53" s="6">
        <v>1</v>
      </c>
      <c r="M53" s="6">
        <v>1</v>
      </c>
      <c r="N53" s="6">
        <v>1</v>
      </c>
      <c r="O53" s="6">
        <v>1</v>
      </c>
      <c r="P53" s="6">
        <v>1</v>
      </c>
      <c r="Q53" s="6">
        <v>1</v>
      </c>
      <c r="R53" s="6" t="s">
        <v>3</v>
      </c>
      <c r="S53" s="6" t="s">
        <v>3</v>
      </c>
      <c r="T53" s="6" t="s">
        <v>3</v>
      </c>
      <c r="U53" s="6" t="s">
        <v>3</v>
      </c>
      <c r="V53" s="6" t="s">
        <v>3</v>
      </c>
      <c r="W53" s="6" t="s">
        <v>3</v>
      </c>
      <c r="X53" s="6" t="s">
        <v>3</v>
      </c>
      <c r="Y53" s="6" t="s">
        <v>3</v>
      </c>
      <c r="Z53" s="6" t="s">
        <v>3</v>
      </c>
      <c r="AA53" s="6" t="s">
        <v>3</v>
      </c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>
        <v>104121953</v>
      </c>
      <c r="AO53" s="6" t="s">
        <v>558</v>
      </c>
      <c r="AP53" s="6" t="s">
        <v>559</v>
      </c>
      <c r="AQ53" s="6">
        <v>46078</v>
      </c>
      <c r="AR53" s="6">
        <v>409</v>
      </c>
      <c r="AS53" s="6" t="s">
        <v>560</v>
      </c>
      <c r="AT53" s="6" t="s">
        <v>3</v>
      </c>
      <c r="AU53" s="6" t="s">
        <v>559</v>
      </c>
      <c r="AV53" s="6">
        <v>45957</v>
      </c>
      <c r="AW53" s="6">
        <v>23615</v>
      </c>
      <c r="AX53" s="6" t="s">
        <v>561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O245"/>
  <sheetViews>
    <sheetView workbookViewId="0"/>
  </sheetViews>
  <sheetFormatPr defaultColWidth="9.140625" defaultRowHeight="12.75" x14ac:dyDescent="0.2"/>
  <cols>
    <col min="1" max="256" width="9.140625" customWidth="1"/>
  </cols>
  <sheetData>
    <row r="1" spans="1:119" x14ac:dyDescent="0.2">
      <c r="A1">
        <f>ROW(Source!A32)</f>
        <v>32</v>
      </c>
      <c r="B1">
        <v>104121951</v>
      </c>
      <c r="C1">
        <v>104122422</v>
      </c>
      <c r="D1">
        <v>101137794</v>
      </c>
      <c r="E1">
        <v>117</v>
      </c>
      <c r="F1">
        <v>1</v>
      </c>
      <c r="G1">
        <v>1</v>
      </c>
      <c r="H1">
        <v>1</v>
      </c>
      <c r="I1" t="s">
        <v>563</v>
      </c>
      <c r="J1" t="s">
        <v>3</v>
      </c>
      <c r="K1" t="s">
        <v>564</v>
      </c>
      <c r="L1">
        <v>1191</v>
      </c>
      <c r="N1">
        <v>1013</v>
      </c>
      <c r="O1" t="s">
        <v>565</v>
      </c>
      <c r="P1" t="s">
        <v>565</v>
      </c>
      <c r="Q1">
        <v>1</v>
      </c>
      <c r="W1">
        <v>0</v>
      </c>
      <c r="X1">
        <v>-1105933552</v>
      </c>
      <c r="Y1">
        <f>(AT1*ROUND(((0.35+1)*0.7),7))</f>
        <v>11.925899999999999</v>
      </c>
      <c r="AA1">
        <v>0</v>
      </c>
      <c r="AB1">
        <v>0</v>
      </c>
      <c r="AC1">
        <v>0</v>
      </c>
      <c r="AD1">
        <v>697.8</v>
      </c>
      <c r="AE1">
        <v>0</v>
      </c>
      <c r="AF1">
        <v>0</v>
      </c>
      <c r="AG1">
        <v>0</v>
      </c>
      <c r="AH1">
        <v>697.8</v>
      </c>
      <c r="AI1">
        <v>1</v>
      </c>
      <c r="AJ1">
        <v>1</v>
      </c>
      <c r="AK1">
        <v>1</v>
      </c>
      <c r="AL1">
        <v>1</v>
      </c>
      <c r="AM1">
        <v>-2</v>
      </c>
      <c r="AN1">
        <v>0</v>
      </c>
      <c r="AO1">
        <v>0</v>
      </c>
      <c r="AP1">
        <v>1</v>
      </c>
      <c r="AQ1">
        <v>1</v>
      </c>
      <c r="AR1">
        <v>0</v>
      </c>
      <c r="AS1" t="s">
        <v>3</v>
      </c>
      <c r="AT1">
        <v>12.62</v>
      </c>
      <c r="AU1" t="s">
        <v>25</v>
      </c>
      <c r="AV1">
        <v>1</v>
      </c>
      <c r="AW1">
        <v>2</v>
      </c>
      <c r="AX1">
        <v>104122428</v>
      </c>
      <c r="AY1">
        <v>1</v>
      </c>
      <c r="AZ1">
        <v>0</v>
      </c>
      <c r="BA1">
        <v>1</v>
      </c>
      <c r="BB1">
        <v>1</v>
      </c>
      <c r="BC1">
        <v>0</v>
      </c>
      <c r="BD1">
        <v>0</v>
      </c>
      <c r="BE1">
        <v>0</v>
      </c>
      <c r="BF1">
        <v>0</v>
      </c>
      <c r="BG1">
        <v>0</v>
      </c>
      <c r="BH1">
        <v>0</v>
      </c>
      <c r="BI1">
        <v>0</v>
      </c>
      <c r="BJ1">
        <v>0</v>
      </c>
      <c r="BK1">
        <v>0</v>
      </c>
      <c r="BL1">
        <v>0</v>
      </c>
      <c r="BM1">
        <v>8806.235999999999</v>
      </c>
      <c r="BN1">
        <v>12.62</v>
      </c>
      <c r="BO1">
        <v>0</v>
      </c>
      <c r="BP1">
        <v>1</v>
      </c>
      <c r="BQ1">
        <v>0</v>
      </c>
      <c r="BR1">
        <v>0</v>
      </c>
      <c r="BS1">
        <v>0</v>
      </c>
      <c r="BT1">
        <v>8321.8930199999977</v>
      </c>
      <c r="BU1">
        <v>11.925899999999999</v>
      </c>
      <c r="BV1">
        <v>0</v>
      </c>
      <c r="BW1">
        <v>1</v>
      </c>
      <c r="CU1">
        <f>ROUND(AT1*Source!I32*AH1*AL1,2)</f>
        <v>70.45</v>
      </c>
      <c r="CV1">
        <f>ROUND(Y1*Source!I32,7)</f>
        <v>9.5407199999999998E-2</v>
      </c>
      <c r="CW1">
        <v>0</v>
      </c>
      <c r="CX1">
        <f>ROUND(Y1*Source!I32,7)</f>
        <v>9.5407199999999998E-2</v>
      </c>
      <c r="CY1">
        <f>AD1</f>
        <v>697.8</v>
      </c>
      <c r="CZ1">
        <f>AH1</f>
        <v>697.8</v>
      </c>
      <c r="DA1">
        <f>AL1</f>
        <v>1</v>
      </c>
      <c r="DB1">
        <f>ROUND((ROUND(AT1*CZ1,2)*ROUND(((0.35+1)*0.7),7)),6)</f>
        <v>8321.8968000000004</v>
      </c>
      <c r="DC1">
        <f>ROUND((ROUND(AT1*AG1,2)*ROUND(((0.35+1)*0.7),7)),6)</f>
        <v>0</v>
      </c>
      <c r="DD1" t="s">
        <v>3</v>
      </c>
      <c r="DE1" t="s">
        <v>3</v>
      </c>
      <c r="DF1">
        <f>ROUND(ROUND(AE1,2)*CX1,2)</f>
        <v>0</v>
      </c>
      <c r="DG1">
        <f t="shared" ref="DG1:DG7" si="0">ROUND(ROUND(AF1,2)*CX1,2)</f>
        <v>0</v>
      </c>
      <c r="DH1">
        <f t="shared" ref="DH1:DH64" si="1">ROUND(ROUND(AG1,2)*CX1,2)</f>
        <v>0</v>
      </c>
      <c r="DI1">
        <f t="shared" ref="DI1:DI64" si="2">ROUND(ROUND(AH1,2)*CX1,2)</f>
        <v>66.58</v>
      </c>
      <c r="DJ1">
        <f>DI1</f>
        <v>66.58</v>
      </c>
      <c r="DK1">
        <v>1</v>
      </c>
      <c r="DL1" t="s">
        <v>3</v>
      </c>
      <c r="DM1">
        <v>0</v>
      </c>
      <c r="DN1" t="s">
        <v>3</v>
      </c>
      <c r="DO1">
        <v>0</v>
      </c>
    </row>
    <row r="2" spans="1:119" x14ac:dyDescent="0.2">
      <c r="A2">
        <f>ROW(Source!A32)</f>
        <v>32</v>
      </c>
      <c r="B2">
        <v>104121951</v>
      </c>
      <c r="C2">
        <v>104122422</v>
      </c>
      <c r="D2">
        <v>101137974</v>
      </c>
      <c r="E2">
        <v>117</v>
      </c>
      <c r="F2">
        <v>1</v>
      </c>
      <c r="G2">
        <v>1</v>
      </c>
      <c r="H2">
        <v>1</v>
      </c>
      <c r="I2" t="s">
        <v>566</v>
      </c>
      <c r="J2" t="s">
        <v>3</v>
      </c>
      <c r="K2" t="s">
        <v>567</v>
      </c>
      <c r="L2">
        <v>1191</v>
      </c>
      <c r="N2">
        <v>1013</v>
      </c>
      <c r="O2" t="s">
        <v>565</v>
      </c>
      <c r="P2" t="s">
        <v>565</v>
      </c>
      <c r="Q2">
        <v>1</v>
      </c>
      <c r="W2">
        <v>0</v>
      </c>
      <c r="X2">
        <v>-1417349443</v>
      </c>
      <c r="Y2">
        <f>(AT2*ROUND(((0.35+1)*0.7),7))</f>
        <v>4.725E-2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1</v>
      </c>
      <c r="AJ2">
        <v>1</v>
      </c>
      <c r="AK2">
        <v>1</v>
      </c>
      <c r="AL2">
        <v>1</v>
      </c>
      <c r="AM2">
        <v>-2</v>
      </c>
      <c r="AN2">
        <v>0</v>
      </c>
      <c r="AO2">
        <v>0</v>
      </c>
      <c r="AP2">
        <v>1</v>
      </c>
      <c r="AQ2">
        <v>1</v>
      </c>
      <c r="AR2">
        <v>0</v>
      </c>
      <c r="AS2" t="s">
        <v>3</v>
      </c>
      <c r="AT2">
        <v>0.05</v>
      </c>
      <c r="AU2" t="s">
        <v>25</v>
      </c>
      <c r="AV2">
        <v>2</v>
      </c>
      <c r="AW2">
        <v>2</v>
      </c>
      <c r="AX2">
        <v>104122429</v>
      </c>
      <c r="AY2">
        <v>1</v>
      </c>
      <c r="AZ2">
        <v>0</v>
      </c>
      <c r="BA2">
        <v>2</v>
      </c>
      <c r="BB2">
        <v>1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CV2">
        <v>0</v>
      </c>
      <c r="CW2">
        <v>0</v>
      </c>
      <c r="CX2">
        <f>ROUND(Y2*Source!I32,7)</f>
        <v>3.7800000000000003E-4</v>
      </c>
      <c r="CY2">
        <f>AD2</f>
        <v>0</v>
      </c>
      <c r="CZ2">
        <f>AH2</f>
        <v>0</v>
      </c>
      <c r="DA2">
        <f>AL2</f>
        <v>1</v>
      </c>
      <c r="DB2">
        <f>ROUND((ROUND(AT2*CZ2,2)*ROUND(((0.35+1)*0.7),7)),6)</f>
        <v>0</v>
      </c>
      <c r="DC2">
        <f>ROUND((ROUND(AT2*AG2,2)*ROUND(((0.35+1)*0.7),7)),6)</f>
        <v>0</v>
      </c>
      <c r="DD2" t="s">
        <v>3</v>
      </c>
      <c r="DE2" t="s">
        <v>3</v>
      </c>
      <c r="DF2">
        <f>ROUND(ROUND(AE2,2)*CX2,2)</f>
        <v>0</v>
      </c>
      <c r="DG2">
        <f t="shared" si="0"/>
        <v>0</v>
      </c>
      <c r="DH2">
        <f t="shared" si="1"/>
        <v>0</v>
      </c>
      <c r="DI2">
        <f t="shared" si="2"/>
        <v>0</v>
      </c>
      <c r="DJ2">
        <f>DI2</f>
        <v>0</v>
      </c>
      <c r="DK2">
        <v>0</v>
      </c>
      <c r="DL2" t="s">
        <v>3</v>
      </c>
      <c r="DM2">
        <v>0</v>
      </c>
      <c r="DN2" t="s">
        <v>3</v>
      </c>
      <c r="DO2">
        <v>0</v>
      </c>
    </row>
    <row r="3" spans="1:119" x14ac:dyDescent="0.2">
      <c r="A3">
        <f>ROW(Source!A32)</f>
        <v>32</v>
      </c>
      <c r="B3">
        <v>104121951</v>
      </c>
      <c r="C3">
        <v>104122422</v>
      </c>
      <c r="D3">
        <v>101145358</v>
      </c>
      <c r="E3">
        <v>1</v>
      </c>
      <c r="F3">
        <v>1</v>
      </c>
      <c r="G3">
        <v>1</v>
      </c>
      <c r="H3">
        <v>2</v>
      </c>
      <c r="I3" t="s">
        <v>568</v>
      </c>
      <c r="J3" t="s">
        <v>569</v>
      </c>
      <c r="K3" t="s">
        <v>570</v>
      </c>
      <c r="L3">
        <v>1368</v>
      </c>
      <c r="N3">
        <v>1011</v>
      </c>
      <c r="O3" t="s">
        <v>571</v>
      </c>
      <c r="P3" t="s">
        <v>571</v>
      </c>
      <c r="Q3">
        <v>1</v>
      </c>
      <c r="W3">
        <v>0</v>
      </c>
      <c r="X3">
        <v>-849950259</v>
      </c>
      <c r="Y3">
        <f>(AT3*ROUND(((0.35+1)*0.7),7))</f>
        <v>4.725E-2</v>
      </c>
      <c r="AA3">
        <v>0</v>
      </c>
      <c r="AB3">
        <v>643.29</v>
      </c>
      <c r="AC3">
        <v>722.05</v>
      </c>
      <c r="AD3">
        <v>0</v>
      </c>
      <c r="AE3">
        <v>0</v>
      </c>
      <c r="AF3">
        <v>643.29</v>
      </c>
      <c r="AG3">
        <v>722.05</v>
      </c>
      <c r="AH3">
        <v>0</v>
      </c>
      <c r="AI3">
        <v>1</v>
      </c>
      <c r="AJ3">
        <v>1</v>
      </c>
      <c r="AK3">
        <v>1</v>
      </c>
      <c r="AL3">
        <v>1</v>
      </c>
      <c r="AM3">
        <v>-2</v>
      </c>
      <c r="AN3">
        <v>0</v>
      </c>
      <c r="AO3">
        <v>0</v>
      </c>
      <c r="AP3">
        <v>1</v>
      </c>
      <c r="AQ3">
        <v>1</v>
      </c>
      <c r="AR3">
        <v>0</v>
      </c>
      <c r="AS3" t="s">
        <v>3</v>
      </c>
      <c r="AT3">
        <v>0.05</v>
      </c>
      <c r="AU3" t="s">
        <v>25</v>
      </c>
      <c r="AV3">
        <v>1</v>
      </c>
      <c r="AW3">
        <v>2</v>
      </c>
      <c r="AX3">
        <v>104122430</v>
      </c>
      <c r="AY3">
        <v>1</v>
      </c>
      <c r="AZ3">
        <v>0</v>
      </c>
      <c r="BA3">
        <v>3</v>
      </c>
      <c r="BB3">
        <v>1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32.164499999999997</v>
      </c>
      <c r="BL3">
        <v>36.102499999999999</v>
      </c>
      <c r="BM3">
        <v>0</v>
      </c>
      <c r="BN3">
        <v>0</v>
      </c>
      <c r="BO3">
        <v>0.05</v>
      </c>
      <c r="BP3">
        <v>1</v>
      </c>
      <c r="BQ3">
        <v>0</v>
      </c>
      <c r="BR3">
        <v>30.395452499999998</v>
      </c>
      <c r="BS3">
        <v>34.116862499999996</v>
      </c>
      <c r="BT3">
        <v>0</v>
      </c>
      <c r="BU3">
        <v>0</v>
      </c>
      <c r="BV3">
        <v>4.725E-2</v>
      </c>
      <c r="BW3">
        <v>1</v>
      </c>
      <c r="CV3">
        <v>0</v>
      </c>
      <c r="CW3">
        <f>ROUND(Y3*Source!I32*DO3,7)</f>
        <v>3.7800000000000003E-4</v>
      </c>
      <c r="CX3">
        <f>ROUND(Y3*Source!I32,7)</f>
        <v>3.7800000000000003E-4</v>
      </c>
      <c r="CY3">
        <f>AB3</f>
        <v>643.29</v>
      </c>
      <c r="CZ3">
        <f>AF3</f>
        <v>643.29</v>
      </c>
      <c r="DA3">
        <f>AJ3</f>
        <v>1</v>
      </c>
      <c r="DB3">
        <f>ROUND((ROUND(AT3*CZ3,2)*ROUND(((0.35+1)*0.7),7)),6)</f>
        <v>30.391200000000001</v>
      </c>
      <c r="DC3">
        <f>ROUND((ROUND(AT3*AG3,2)*ROUND(((0.35+1)*0.7),7)),6)</f>
        <v>34.1145</v>
      </c>
      <c r="DD3" t="s">
        <v>3</v>
      </c>
      <c r="DE3" t="s">
        <v>3</v>
      </c>
      <c r="DF3">
        <f>ROUND(ROUND(AE3,2)*CX3,2)</f>
        <v>0</v>
      </c>
      <c r="DG3">
        <f t="shared" si="0"/>
        <v>0.24</v>
      </c>
      <c r="DH3">
        <f t="shared" si="1"/>
        <v>0.27</v>
      </c>
      <c r="DI3">
        <f t="shared" si="2"/>
        <v>0</v>
      </c>
      <c r="DJ3">
        <f>DG3+DH3</f>
        <v>0.51</v>
      </c>
      <c r="DK3">
        <v>1</v>
      </c>
      <c r="DL3" t="s">
        <v>572</v>
      </c>
      <c r="DM3">
        <v>4</v>
      </c>
      <c r="DN3" t="s">
        <v>565</v>
      </c>
      <c r="DO3">
        <v>1</v>
      </c>
    </row>
    <row r="4" spans="1:119" x14ac:dyDescent="0.2">
      <c r="A4">
        <f>ROW(Source!A32)</f>
        <v>32</v>
      </c>
      <c r="B4">
        <v>104121951</v>
      </c>
      <c r="C4">
        <v>104122422</v>
      </c>
      <c r="D4">
        <v>101212126</v>
      </c>
      <c r="E4">
        <v>1</v>
      </c>
      <c r="F4">
        <v>1</v>
      </c>
      <c r="G4">
        <v>1</v>
      </c>
      <c r="H4">
        <v>3</v>
      </c>
      <c r="I4" t="s">
        <v>573</v>
      </c>
      <c r="J4" t="s">
        <v>574</v>
      </c>
      <c r="K4" t="s">
        <v>575</v>
      </c>
      <c r="L4">
        <v>1383</v>
      </c>
      <c r="N4">
        <v>1013</v>
      </c>
      <c r="O4" t="s">
        <v>576</v>
      </c>
      <c r="P4" t="s">
        <v>576</v>
      </c>
      <c r="Q4">
        <v>1</v>
      </c>
      <c r="W4">
        <v>0</v>
      </c>
      <c r="X4">
        <v>1840299850</v>
      </c>
      <c r="Y4">
        <f>(AT4*ROUND(0,7))</f>
        <v>0</v>
      </c>
      <c r="AA4">
        <v>6.78</v>
      </c>
      <c r="AB4">
        <v>0</v>
      </c>
      <c r="AC4">
        <v>0</v>
      </c>
      <c r="AD4">
        <v>0</v>
      </c>
      <c r="AE4">
        <v>6.78</v>
      </c>
      <c r="AF4">
        <v>0</v>
      </c>
      <c r="AG4">
        <v>0</v>
      </c>
      <c r="AH4">
        <v>0</v>
      </c>
      <c r="AI4">
        <v>1</v>
      </c>
      <c r="AJ4">
        <v>1</v>
      </c>
      <c r="AK4">
        <v>1</v>
      </c>
      <c r="AL4">
        <v>1</v>
      </c>
      <c r="AM4">
        <v>-2</v>
      </c>
      <c r="AN4">
        <v>0</v>
      </c>
      <c r="AO4">
        <v>0</v>
      </c>
      <c r="AP4">
        <v>1</v>
      </c>
      <c r="AQ4">
        <v>1</v>
      </c>
      <c r="AR4">
        <v>0</v>
      </c>
      <c r="AS4" t="s">
        <v>3</v>
      </c>
      <c r="AT4">
        <v>4.8360000000000003</v>
      </c>
      <c r="AU4" t="s">
        <v>24</v>
      </c>
      <c r="AV4">
        <v>0</v>
      </c>
      <c r="AW4">
        <v>2</v>
      </c>
      <c r="AX4">
        <v>104122431</v>
      </c>
      <c r="AY4">
        <v>1</v>
      </c>
      <c r="AZ4">
        <v>0</v>
      </c>
      <c r="BA4">
        <v>4</v>
      </c>
      <c r="BB4">
        <v>1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32.788080000000001</v>
      </c>
      <c r="BK4">
        <v>0</v>
      </c>
      <c r="BL4">
        <v>0</v>
      </c>
      <c r="BM4">
        <v>0</v>
      </c>
      <c r="BN4">
        <v>0</v>
      </c>
      <c r="BO4">
        <v>0</v>
      </c>
      <c r="BP4">
        <v>1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CV4">
        <v>0</v>
      </c>
      <c r="CW4">
        <v>0</v>
      </c>
      <c r="CX4">
        <f>ROUND(Y4*Source!I32,7)</f>
        <v>0</v>
      </c>
      <c r="CY4">
        <f>AA4</f>
        <v>6.78</v>
      </c>
      <c r="CZ4">
        <f>AE4</f>
        <v>6.78</v>
      </c>
      <c r="DA4">
        <f>AI4</f>
        <v>1</v>
      </c>
      <c r="DB4">
        <f>ROUND((ROUND(AT4*CZ4,2)*ROUND(0,7)),6)</f>
        <v>0</v>
      </c>
      <c r="DC4">
        <f>ROUND((ROUND(AT4*AG4,2)*ROUND(0,7)),6)</f>
        <v>0</v>
      </c>
      <c r="DD4" t="s">
        <v>3</v>
      </c>
      <c r="DE4" t="s">
        <v>3</v>
      </c>
      <c r="DF4">
        <f>ROUND(ROUND(AE4,2)*CX4,2)</f>
        <v>0</v>
      </c>
      <c r="DG4">
        <f t="shared" si="0"/>
        <v>0</v>
      </c>
      <c r="DH4">
        <f t="shared" si="1"/>
        <v>0</v>
      </c>
      <c r="DI4">
        <f t="shared" si="2"/>
        <v>0</v>
      </c>
      <c r="DJ4">
        <f>DF4</f>
        <v>0</v>
      </c>
      <c r="DK4">
        <v>1</v>
      </c>
      <c r="DL4" t="s">
        <v>3</v>
      </c>
      <c r="DM4">
        <v>0</v>
      </c>
      <c r="DN4" t="s">
        <v>3</v>
      </c>
      <c r="DO4">
        <v>0</v>
      </c>
    </row>
    <row r="5" spans="1:119" x14ac:dyDescent="0.2">
      <c r="A5">
        <f>ROW(Source!A32)</f>
        <v>32</v>
      </c>
      <c r="B5">
        <v>104121951</v>
      </c>
      <c r="C5">
        <v>104122422</v>
      </c>
      <c r="D5">
        <v>101213974</v>
      </c>
      <c r="E5">
        <v>1</v>
      </c>
      <c r="F5">
        <v>1</v>
      </c>
      <c r="G5">
        <v>1</v>
      </c>
      <c r="H5">
        <v>3</v>
      </c>
      <c r="I5" t="s">
        <v>577</v>
      </c>
      <c r="J5" t="s">
        <v>578</v>
      </c>
      <c r="K5" t="s">
        <v>579</v>
      </c>
      <c r="L5">
        <v>1348</v>
      </c>
      <c r="N5">
        <v>1009</v>
      </c>
      <c r="O5" t="s">
        <v>47</v>
      </c>
      <c r="P5" t="s">
        <v>47</v>
      </c>
      <c r="Q5">
        <v>1000</v>
      </c>
      <c r="W5">
        <v>0</v>
      </c>
      <c r="X5">
        <v>1019342072</v>
      </c>
      <c r="Y5">
        <f>(AT5*ROUND(0,7))</f>
        <v>0</v>
      </c>
      <c r="AA5">
        <v>142298.56</v>
      </c>
      <c r="AB5">
        <v>0</v>
      </c>
      <c r="AC5">
        <v>0</v>
      </c>
      <c r="AD5">
        <v>0</v>
      </c>
      <c r="AE5">
        <v>110308.96</v>
      </c>
      <c r="AF5">
        <v>0</v>
      </c>
      <c r="AG5">
        <v>0</v>
      </c>
      <c r="AH5">
        <v>0</v>
      </c>
      <c r="AI5">
        <v>1.29</v>
      </c>
      <c r="AJ5">
        <v>1</v>
      </c>
      <c r="AK5">
        <v>1</v>
      </c>
      <c r="AL5">
        <v>1</v>
      </c>
      <c r="AM5">
        <v>2</v>
      </c>
      <c r="AN5">
        <v>0</v>
      </c>
      <c r="AO5">
        <v>0</v>
      </c>
      <c r="AP5">
        <v>1</v>
      </c>
      <c r="AQ5">
        <v>1</v>
      </c>
      <c r="AR5">
        <v>0</v>
      </c>
      <c r="AS5" t="s">
        <v>3</v>
      </c>
      <c r="AT5">
        <v>7.5000000000000002E-4</v>
      </c>
      <c r="AU5" t="s">
        <v>24</v>
      </c>
      <c r="AV5">
        <v>0</v>
      </c>
      <c r="AW5">
        <v>2</v>
      </c>
      <c r="AX5">
        <v>104122432</v>
      </c>
      <c r="AY5">
        <v>1</v>
      </c>
      <c r="AZ5">
        <v>0</v>
      </c>
      <c r="BA5">
        <v>5</v>
      </c>
      <c r="BB5">
        <v>1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82.73172000000001</v>
      </c>
      <c r="BK5">
        <v>0</v>
      </c>
      <c r="BL5">
        <v>0</v>
      </c>
      <c r="BM5">
        <v>0</v>
      </c>
      <c r="BN5">
        <v>0</v>
      </c>
      <c r="BO5">
        <v>0</v>
      </c>
      <c r="BP5">
        <v>1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CV5">
        <v>0</v>
      </c>
      <c r="CW5">
        <v>0</v>
      </c>
      <c r="CX5">
        <f>ROUND(Y5*Source!I32,7)</f>
        <v>0</v>
      </c>
      <c r="CY5">
        <f>AA5</f>
        <v>142298.56</v>
      </c>
      <c r="CZ5">
        <f>AE5</f>
        <v>110308.96</v>
      </c>
      <c r="DA5">
        <f>AI5</f>
        <v>1.29</v>
      </c>
      <c r="DB5">
        <f>ROUND((ROUND(AT5*CZ5,2)*ROUND(0,7)),6)</f>
        <v>0</v>
      </c>
      <c r="DC5">
        <f>ROUND((ROUND(AT5*AG5,2)*ROUND(0,7)),6)</f>
        <v>0</v>
      </c>
      <c r="DD5" t="s">
        <v>3</v>
      </c>
      <c r="DE5" t="s">
        <v>3</v>
      </c>
      <c r="DF5">
        <f>ROUND(ROUND(AE5*AI5,2)*CX5,2)</f>
        <v>0</v>
      </c>
      <c r="DG5">
        <f t="shared" si="0"/>
        <v>0</v>
      </c>
      <c r="DH5">
        <f t="shared" si="1"/>
        <v>0</v>
      </c>
      <c r="DI5">
        <f t="shared" si="2"/>
        <v>0</v>
      </c>
      <c r="DJ5">
        <f>DF5</f>
        <v>0</v>
      </c>
      <c r="DK5">
        <v>0</v>
      </c>
      <c r="DL5" t="s">
        <v>3</v>
      </c>
      <c r="DM5">
        <v>0</v>
      </c>
      <c r="DN5" t="s">
        <v>3</v>
      </c>
      <c r="DO5">
        <v>0</v>
      </c>
    </row>
    <row r="6" spans="1:119" x14ac:dyDescent="0.2">
      <c r="A6">
        <f>ROW(Source!A33)</f>
        <v>33</v>
      </c>
      <c r="B6">
        <v>104121951</v>
      </c>
      <c r="C6">
        <v>104122435</v>
      </c>
      <c r="D6">
        <v>101137740</v>
      </c>
      <c r="E6">
        <v>117</v>
      </c>
      <c r="F6">
        <v>1</v>
      </c>
      <c r="G6">
        <v>1</v>
      </c>
      <c r="H6">
        <v>1</v>
      </c>
      <c r="I6" t="s">
        <v>580</v>
      </c>
      <c r="J6" t="s">
        <v>3</v>
      </c>
      <c r="K6" t="s">
        <v>581</v>
      </c>
      <c r="L6">
        <v>1191</v>
      </c>
      <c r="N6">
        <v>1013</v>
      </c>
      <c r="O6" t="s">
        <v>565</v>
      </c>
      <c r="P6" t="s">
        <v>565</v>
      </c>
      <c r="Q6">
        <v>1</v>
      </c>
      <c r="W6">
        <v>0</v>
      </c>
      <c r="X6">
        <v>370475345</v>
      </c>
      <c r="Y6">
        <f>(AT6*ROUND((0.15+1),7))</f>
        <v>13.0985</v>
      </c>
      <c r="AA6">
        <v>0</v>
      </c>
      <c r="AB6">
        <v>0</v>
      </c>
      <c r="AC6">
        <v>0</v>
      </c>
      <c r="AD6">
        <v>587.34</v>
      </c>
      <c r="AE6">
        <v>0</v>
      </c>
      <c r="AF6">
        <v>0</v>
      </c>
      <c r="AG6">
        <v>0</v>
      </c>
      <c r="AH6">
        <v>587.34</v>
      </c>
      <c r="AI6">
        <v>1</v>
      </c>
      <c r="AJ6">
        <v>1</v>
      </c>
      <c r="AK6">
        <v>1</v>
      </c>
      <c r="AL6">
        <v>1</v>
      </c>
      <c r="AM6">
        <v>-2</v>
      </c>
      <c r="AN6">
        <v>0</v>
      </c>
      <c r="AO6">
        <v>0</v>
      </c>
      <c r="AP6">
        <v>1</v>
      </c>
      <c r="AQ6">
        <v>1</v>
      </c>
      <c r="AR6">
        <v>0</v>
      </c>
      <c r="AS6" t="s">
        <v>3</v>
      </c>
      <c r="AT6">
        <v>11.39</v>
      </c>
      <c r="AU6" t="s">
        <v>37</v>
      </c>
      <c r="AV6">
        <v>1</v>
      </c>
      <c r="AW6">
        <v>2</v>
      </c>
      <c r="AX6">
        <v>104122440</v>
      </c>
      <c r="AY6">
        <v>1</v>
      </c>
      <c r="AZ6">
        <v>0</v>
      </c>
      <c r="BA6">
        <v>8</v>
      </c>
      <c r="BB6">
        <v>1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6689.8026000000009</v>
      </c>
      <c r="BN6">
        <v>11.39</v>
      </c>
      <c r="BO6">
        <v>0</v>
      </c>
      <c r="BP6">
        <v>1</v>
      </c>
      <c r="BQ6">
        <v>0</v>
      </c>
      <c r="BR6">
        <v>0</v>
      </c>
      <c r="BS6">
        <v>0</v>
      </c>
      <c r="BT6">
        <v>7693.2729900000004</v>
      </c>
      <c r="BU6">
        <v>13.0985</v>
      </c>
      <c r="BV6">
        <v>0</v>
      </c>
      <c r="BW6">
        <v>1</v>
      </c>
      <c r="CU6">
        <f>ROUND(AT6*Source!I33*AH6*AL6,2)</f>
        <v>886.4</v>
      </c>
      <c r="CV6">
        <f>ROUND(Y6*Source!I33,7)</f>
        <v>1.7355513</v>
      </c>
      <c r="CW6">
        <v>0</v>
      </c>
      <c r="CX6">
        <f>ROUND(Y6*Source!I33,7)</f>
        <v>1.7355513</v>
      </c>
      <c r="CY6">
        <f>AD6</f>
        <v>587.34</v>
      </c>
      <c r="CZ6">
        <f>AH6</f>
        <v>587.34</v>
      </c>
      <c r="DA6">
        <f>AL6</f>
        <v>1</v>
      </c>
      <c r="DB6">
        <f>ROUND((ROUND(AT6*CZ6,2)*ROUND((0.15+1),7)),6)</f>
        <v>7693.27</v>
      </c>
      <c r="DC6">
        <f>ROUND((ROUND(AT6*AG6,2)*ROUND((0.15+1),7)),6)</f>
        <v>0</v>
      </c>
      <c r="DD6" t="s">
        <v>3</v>
      </c>
      <c r="DE6" t="s">
        <v>3</v>
      </c>
      <c r="DF6">
        <f t="shared" ref="DF6:DF20" si="3">ROUND(ROUND(AE6,2)*CX6,2)</f>
        <v>0</v>
      </c>
      <c r="DG6">
        <f t="shared" si="0"/>
        <v>0</v>
      </c>
      <c r="DH6">
        <f t="shared" si="1"/>
        <v>0</v>
      </c>
      <c r="DI6">
        <f t="shared" si="2"/>
        <v>1019.36</v>
      </c>
      <c r="DJ6">
        <f>DI6</f>
        <v>1019.36</v>
      </c>
      <c r="DK6">
        <v>1</v>
      </c>
      <c r="DL6" t="s">
        <v>3</v>
      </c>
      <c r="DM6">
        <v>0</v>
      </c>
      <c r="DN6" t="s">
        <v>3</v>
      </c>
      <c r="DO6">
        <v>0</v>
      </c>
    </row>
    <row r="7" spans="1:119" x14ac:dyDescent="0.2">
      <c r="A7">
        <f>ROW(Source!A33)</f>
        <v>33</v>
      </c>
      <c r="B7">
        <v>104121951</v>
      </c>
      <c r="C7">
        <v>104122435</v>
      </c>
      <c r="D7">
        <v>101137974</v>
      </c>
      <c r="E7">
        <v>117</v>
      </c>
      <c r="F7">
        <v>1</v>
      </c>
      <c r="G7">
        <v>1</v>
      </c>
      <c r="H7">
        <v>1</v>
      </c>
      <c r="I7" t="s">
        <v>566</v>
      </c>
      <c r="J7" t="s">
        <v>3</v>
      </c>
      <c r="K7" t="s">
        <v>567</v>
      </c>
      <c r="L7">
        <v>1191</v>
      </c>
      <c r="N7">
        <v>1013</v>
      </c>
      <c r="O7" t="s">
        <v>565</v>
      </c>
      <c r="P7" t="s">
        <v>565</v>
      </c>
      <c r="Q7">
        <v>1</v>
      </c>
      <c r="W7">
        <v>0</v>
      </c>
      <c r="X7">
        <v>-1417349443</v>
      </c>
      <c r="Y7">
        <f>(AT7*ROUND((0.15+1),7))</f>
        <v>0.14949999999999999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1</v>
      </c>
      <c r="AJ7">
        <v>1</v>
      </c>
      <c r="AK7">
        <v>1</v>
      </c>
      <c r="AL7">
        <v>1</v>
      </c>
      <c r="AM7">
        <v>-2</v>
      </c>
      <c r="AN7">
        <v>0</v>
      </c>
      <c r="AO7">
        <v>0</v>
      </c>
      <c r="AP7">
        <v>1</v>
      </c>
      <c r="AQ7">
        <v>1</v>
      </c>
      <c r="AR7">
        <v>0</v>
      </c>
      <c r="AS7" t="s">
        <v>3</v>
      </c>
      <c r="AT7">
        <v>0.13</v>
      </c>
      <c r="AU7" t="s">
        <v>37</v>
      </c>
      <c r="AV7">
        <v>2</v>
      </c>
      <c r="AW7">
        <v>2</v>
      </c>
      <c r="AX7">
        <v>104122441</v>
      </c>
      <c r="AY7">
        <v>1</v>
      </c>
      <c r="AZ7">
        <v>0</v>
      </c>
      <c r="BA7">
        <v>9</v>
      </c>
      <c r="BB7">
        <v>1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CV7">
        <v>0</v>
      </c>
      <c r="CW7">
        <v>0</v>
      </c>
      <c r="CX7">
        <f>ROUND(Y7*Source!I33,7)</f>
        <v>1.9808800000000001E-2</v>
      </c>
      <c r="CY7">
        <f>AD7</f>
        <v>0</v>
      </c>
      <c r="CZ7">
        <f>AH7</f>
        <v>0</v>
      </c>
      <c r="DA7">
        <f>AL7</f>
        <v>1</v>
      </c>
      <c r="DB7">
        <f>ROUND((ROUND(AT7*CZ7,2)*ROUND((0.15+1),7)),6)</f>
        <v>0</v>
      </c>
      <c r="DC7">
        <f>ROUND((ROUND(AT7*AG7,2)*ROUND((0.15+1),7)),6)</f>
        <v>0</v>
      </c>
      <c r="DD7" t="s">
        <v>3</v>
      </c>
      <c r="DE7" t="s">
        <v>3</v>
      </c>
      <c r="DF7">
        <f t="shared" si="3"/>
        <v>0</v>
      </c>
      <c r="DG7">
        <f t="shared" si="0"/>
        <v>0</v>
      </c>
      <c r="DH7">
        <f t="shared" si="1"/>
        <v>0</v>
      </c>
      <c r="DI7">
        <f t="shared" si="2"/>
        <v>0</v>
      </c>
      <c r="DJ7">
        <f>DI7</f>
        <v>0</v>
      </c>
      <c r="DK7">
        <v>0</v>
      </c>
      <c r="DL7" t="s">
        <v>3</v>
      </c>
      <c r="DM7">
        <v>0</v>
      </c>
      <c r="DN7" t="s">
        <v>3</v>
      </c>
      <c r="DO7">
        <v>0</v>
      </c>
    </row>
    <row r="8" spans="1:119" x14ac:dyDescent="0.2">
      <c r="A8">
        <f>ROW(Source!A33)</f>
        <v>33</v>
      </c>
      <c r="B8">
        <v>104121951</v>
      </c>
      <c r="C8">
        <v>104122435</v>
      </c>
      <c r="D8">
        <v>101144650</v>
      </c>
      <c r="E8">
        <v>1</v>
      </c>
      <c r="F8">
        <v>1</v>
      </c>
      <c r="G8">
        <v>1</v>
      </c>
      <c r="H8">
        <v>2</v>
      </c>
      <c r="I8" t="s">
        <v>582</v>
      </c>
      <c r="J8" t="s">
        <v>583</v>
      </c>
      <c r="K8" t="s">
        <v>584</v>
      </c>
      <c r="L8">
        <v>1368</v>
      </c>
      <c r="N8">
        <v>1011</v>
      </c>
      <c r="O8" t="s">
        <v>571</v>
      </c>
      <c r="P8" t="s">
        <v>571</v>
      </c>
      <c r="Q8">
        <v>1</v>
      </c>
      <c r="W8">
        <v>0</v>
      </c>
      <c r="X8">
        <v>945201097</v>
      </c>
      <c r="Y8">
        <f>(AT8*ROUND((0.15+1),7))</f>
        <v>0.14949999999999999</v>
      </c>
      <c r="AA8">
        <v>0</v>
      </c>
      <c r="AB8">
        <v>57.47</v>
      </c>
      <c r="AC8">
        <v>641.22</v>
      </c>
      <c r="AD8">
        <v>0</v>
      </c>
      <c r="AE8">
        <v>0</v>
      </c>
      <c r="AF8">
        <v>37.32</v>
      </c>
      <c r="AG8">
        <v>641.22</v>
      </c>
      <c r="AH8">
        <v>0</v>
      </c>
      <c r="AI8">
        <v>1</v>
      </c>
      <c r="AJ8">
        <v>1.54</v>
      </c>
      <c r="AK8">
        <v>1</v>
      </c>
      <c r="AL8">
        <v>1</v>
      </c>
      <c r="AM8">
        <v>2</v>
      </c>
      <c r="AN8">
        <v>0</v>
      </c>
      <c r="AO8">
        <v>0</v>
      </c>
      <c r="AP8">
        <v>1</v>
      </c>
      <c r="AQ8">
        <v>1</v>
      </c>
      <c r="AR8">
        <v>0</v>
      </c>
      <c r="AS8" t="s">
        <v>3</v>
      </c>
      <c r="AT8">
        <v>0.13</v>
      </c>
      <c r="AU8" t="s">
        <v>37</v>
      </c>
      <c r="AV8">
        <v>1</v>
      </c>
      <c r="AW8">
        <v>2</v>
      </c>
      <c r="AX8">
        <v>104122442</v>
      </c>
      <c r="AY8">
        <v>1</v>
      </c>
      <c r="AZ8">
        <v>0</v>
      </c>
      <c r="BA8">
        <v>10</v>
      </c>
      <c r="BB8">
        <v>1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4.8516000000000004</v>
      </c>
      <c r="BL8">
        <v>83.35860000000001</v>
      </c>
      <c r="BM8">
        <v>0</v>
      </c>
      <c r="BN8">
        <v>0</v>
      </c>
      <c r="BO8">
        <v>0.13</v>
      </c>
      <c r="BP8">
        <v>1</v>
      </c>
      <c r="BQ8">
        <v>0</v>
      </c>
      <c r="BR8">
        <v>5.5793400000000002</v>
      </c>
      <c r="BS8">
        <v>95.862390000000005</v>
      </c>
      <c r="BT8">
        <v>0</v>
      </c>
      <c r="BU8">
        <v>0</v>
      </c>
      <c r="BV8">
        <v>0.14949999999999999</v>
      </c>
      <c r="BW8">
        <v>1</v>
      </c>
      <c r="CV8">
        <v>0</v>
      </c>
      <c r="CW8">
        <f>ROUND(Y8*Source!I33*DO8,7)</f>
        <v>1.9808800000000001E-2</v>
      </c>
      <c r="CX8">
        <f>ROUND(Y8*Source!I33,7)</f>
        <v>1.9808800000000001E-2</v>
      </c>
      <c r="CY8">
        <f>AB8</f>
        <v>57.47</v>
      </c>
      <c r="CZ8">
        <f>AF8</f>
        <v>37.32</v>
      </c>
      <c r="DA8">
        <f>AJ8</f>
        <v>1.54</v>
      </c>
      <c r="DB8">
        <f>ROUND((ROUND(AT8*CZ8,2)*ROUND((0.15+1),7)),6)</f>
        <v>5.5774999999999997</v>
      </c>
      <c r="DC8">
        <f>ROUND((ROUND(AT8*AG8,2)*ROUND((0.15+1),7)),6)</f>
        <v>95.864000000000004</v>
      </c>
      <c r="DD8" t="s">
        <v>3</v>
      </c>
      <c r="DE8" t="s">
        <v>3</v>
      </c>
      <c r="DF8">
        <f t="shared" si="3"/>
        <v>0</v>
      </c>
      <c r="DG8">
        <f>ROUND(ROUND(AF8*AJ8,2)*CX8,2)</f>
        <v>1.1399999999999999</v>
      </c>
      <c r="DH8">
        <f t="shared" si="1"/>
        <v>12.7</v>
      </c>
      <c r="DI8">
        <f t="shared" si="2"/>
        <v>0</v>
      </c>
      <c r="DJ8">
        <f>DG8+DH8</f>
        <v>13.84</v>
      </c>
      <c r="DK8">
        <v>0</v>
      </c>
      <c r="DL8" t="s">
        <v>585</v>
      </c>
      <c r="DM8">
        <v>3</v>
      </c>
      <c r="DN8" t="s">
        <v>565</v>
      </c>
      <c r="DO8">
        <v>1</v>
      </c>
    </row>
    <row r="9" spans="1:119" x14ac:dyDescent="0.2">
      <c r="A9">
        <f>ROW(Source!A33)</f>
        <v>33</v>
      </c>
      <c r="B9">
        <v>104121951</v>
      </c>
      <c r="C9">
        <v>104122435</v>
      </c>
      <c r="D9">
        <v>101143813</v>
      </c>
      <c r="E9">
        <v>117</v>
      </c>
      <c r="F9">
        <v>1</v>
      </c>
      <c r="G9">
        <v>1</v>
      </c>
      <c r="H9">
        <v>3</v>
      </c>
      <c r="I9" t="s">
        <v>45</v>
      </c>
      <c r="J9" t="s">
        <v>3</v>
      </c>
      <c r="K9" t="s">
        <v>46</v>
      </c>
      <c r="L9">
        <v>1348</v>
      </c>
      <c r="N9">
        <v>1009</v>
      </c>
      <c r="O9" t="s">
        <v>47</v>
      </c>
      <c r="P9" t="s">
        <v>47</v>
      </c>
      <c r="Q9">
        <v>1000</v>
      </c>
      <c r="W9">
        <v>0</v>
      </c>
      <c r="X9">
        <v>2102561428</v>
      </c>
      <c r="Y9">
        <f>AT9</f>
        <v>0.47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1</v>
      </c>
      <c r="AJ9">
        <v>1</v>
      </c>
      <c r="AK9">
        <v>1</v>
      </c>
      <c r="AL9">
        <v>1</v>
      </c>
      <c r="AM9">
        <v>0</v>
      </c>
      <c r="AN9">
        <v>0</v>
      </c>
      <c r="AO9">
        <v>0</v>
      </c>
      <c r="AP9">
        <v>1</v>
      </c>
      <c r="AQ9">
        <v>0</v>
      </c>
      <c r="AR9">
        <v>0</v>
      </c>
      <c r="AS9" t="s">
        <v>3</v>
      </c>
      <c r="AT9">
        <v>0.47</v>
      </c>
      <c r="AU9" t="s">
        <v>3</v>
      </c>
      <c r="AV9">
        <v>0</v>
      </c>
      <c r="AW9">
        <v>2</v>
      </c>
      <c r="AX9">
        <v>104122443</v>
      </c>
      <c r="AY9">
        <v>1</v>
      </c>
      <c r="AZ9">
        <v>0</v>
      </c>
      <c r="BA9">
        <v>11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CV9">
        <v>0</v>
      </c>
      <c r="CW9">
        <v>0</v>
      </c>
      <c r="CX9">
        <f>ROUND(Y9*Source!I33,7)</f>
        <v>6.2274999999999997E-2</v>
      </c>
      <c r="CY9">
        <f>AA9</f>
        <v>0</v>
      </c>
      <c r="CZ9">
        <f>AE9</f>
        <v>0</v>
      </c>
      <c r="DA9">
        <f>AI9</f>
        <v>1</v>
      </c>
      <c r="DB9">
        <f>ROUND(ROUND(AT9*CZ9,2),6)</f>
        <v>0</v>
      </c>
      <c r="DC9">
        <f>ROUND(ROUND(AT9*AG9,2),6)</f>
        <v>0</v>
      </c>
      <c r="DD9" t="s">
        <v>3</v>
      </c>
      <c r="DE9" t="s">
        <v>3</v>
      </c>
      <c r="DF9">
        <f t="shared" si="3"/>
        <v>0</v>
      </c>
      <c r="DG9">
        <f t="shared" ref="DG9:DG15" si="4">ROUND(ROUND(AF9,2)*CX9,2)</f>
        <v>0</v>
      </c>
      <c r="DH9">
        <f t="shared" si="1"/>
        <v>0</v>
      </c>
      <c r="DI9">
        <f t="shared" si="2"/>
        <v>0</v>
      </c>
      <c r="DJ9">
        <f>DF9</f>
        <v>0</v>
      </c>
      <c r="DK9">
        <v>0</v>
      </c>
      <c r="DL9" t="s">
        <v>3</v>
      </c>
      <c r="DM9">
        <v>0</v>
      </c>
      <c r="DN9" t="s">
        <v>3</v>
      </c>
      <c r="DO9">
        <v>0</v>
      </c>
    </row>
    <row r="10" spans="1:119" x14ac:dyDescent="0.2">
      <c r="A10">
        <f>ROW(Source!A35)</f>
        <v>35</v>
      </c>
      <c r="B10">
        <v>104121951</v>
      </c>
      <c r="C10">
        <v>104122445</v>
      </c>
      <c r="D10">
        <v>101137740</v>
      </c>
      <c r="E10">
        <v>117</v>
      </c>
      <c r="F10">
        <v>1</v>
      </c>
      <c r="G10">
        <v>1</v>
      </c>
      <c r="H10">
        <v>1</v>
      </c>
      <c r="I10" t="s">
        <v>580</v>
      </c>
      <c r="J10" t="s">
        <v>3</v>
      </c>
      <c r="K10" t="s">
        <v>581</v>
      </c>
      <c r="L10">
        <v>1191</v>
      </c>
      <c r="N10">
        <v>1013</v>
      </c>
      <c r="O10" t="s">
        <v>565</v>
      </c>
      <c r="P10" t="s">
        <v>565</v>
      </c>
      <c r="Q10">
        <v>1</v>
      </c>
      <c r="W10">
        <v>0</v>
      </c>
      <c r="X10">
        <v>370475345</v>
      </c>
      <c r="Y10">
        <f>(AT10*ROUND((0.15+1),7))</f>
        <v>4.3354999999999997</v>
      </c>
      <c r="AA10">
        <v>0</v>
      </c>
      <c r="AB10">
        <v>0</v>
      </c>
      <c r="AC10">
        <v>0</v>
      </c>
      <c r="AD10">
        <v>587.34</v>
      </c>
      <c r="AE10">
        <v>0</v>
      </c>
      <c r="AF10">
        <v>0</v>
      </c>
      <c r="AG10">
        <v>0</v>
      </c>
      <c r="AH10">
        <v>587.34</v>
      </c>
      <c r="AI10">
        <v>1</v>
      </c>
      <c r="AJ10">
        <v>1</v>
      </c>
      <c r="AK10">
        <v>1</v>
      </c>
      <c r="AL10">
        <v>1</v>
      </c>
      <c r="AM10">
        <v>-2</v>
      </c>
      <c r="AN10">
        <v>0</v>
      </c>
      <c r="AO10">
        <v>0</v>
      </c>
      <c r="AP10">
        <v>1</v>
      </c>
      <c r="AQ10">
        <v>1</v>
      </c>
      <c r="AR10">
        <v>0</v>
      </c>
      <c r="AS10" t="s">
        <v>3</v>
      </c>
      <c r="AT10">
        <v>3.77</v>
      </c>
      <c r="AU10" t="s">
        <v>37</v>
      </c>
      <c r="AV10">
        <v>1</v>
      </c>
      <c r="AW10">
        <v>2</v>
      </c>
      <c r="AX10">
        <v>104122448</v>
      </c>
      <c r="AY10">
        <v>1</v>
      </c>
      <c r="AZ10">
        <v>0</v>
      </c>
      <c r="BA10">
        <v>12</v>
      </c>
      <c r="BB10">
        <v>1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2214.2718</v>
      </c>
      <c r="BN10">
        <v>3.77</v>
      </c>
      <c r="BO10">
        <v>0</v>
      </c>
      <c r="BP10">
        <v>1</v>
      </c>
      <c r="BQ10">
        <v>0</v>
      </c>
      <c r="BR10">
        <v>0</v>
      </c>
      <c r="BS10">
        <v>0</v>
      </c>
      <c r="BT10">
        <v>2546.41257</v>
      </c>
      <c r="BU10">
        <v>4.3354999999999997</v>
      </c>
      <c r="BV10">
        <v>0</v>
      </c>
      <c r="BW10">
        <v>1</v>
      </c>
      <c r="CU10">
        <f>ROUND(AT10*Source!I35*AH10*AL10,2)</f>
        <v>341</v>
      </c>
      <c r="CV10">
        <f>ROUND(Y10*Source!I35,7)</f>
        <v>0.66766700000000001</v>
      </c>
      <c r="CW10">
        <v>0</v>
      </c>
      <c r="CX10">
        <f>ROUND(Y10*Source!I35,7)</f>
        <v>0.66766700000000001</v>
      </c>
      <c r="CY10">
        <f>AD10</f>
        <v>587.34</v>
      </c>
      <c r="CZ10">
        <f>AH10</f>
        <v>587.34</v>
      </c>
      <c r="DA10">
        <f>AL10</f>
        <v>1</v>
      </c>
      <c r="DB10">
        <f>ROUND((ROUND(AT10*CZ10,2)*ROUND((0.15+1),7)),6)</f>
        <v>2546.4105</v>
      </c>
      <c r="DC10">
        <f>ROUND((ROUND(AT10*AG10,2)*ROUND((0.15+1),7)),6)</f>
        <v>0</v>
      </c>
      <c r="DD10" t="s">
        <v>3</v>
      </c>
      <c r="DE10" t="s">
        <v>3</v>
      </c>
      <c r="DF10">
        <f t="shared" si="3"/>
        <v>0</v>
      </c>
      <c r="DG10">
        <f t="shared" si="4"/>
        <v>0</v>
      </c>
      <c r="DH10">
        <f t="shared" si="1"/>
        <v>0</v>
      </c>
      <c r="DI10">
        <f t="shared" si="2"/>
        <v>392.15</v>
      </c>
      <c r="DJ10">
        <f>DI10</f>
        <v>392.15</v>
      </c>
      <c r="DK10">
        <v>1</v>
      </c>
      <c r="DL10" t="s">
        <v>3</v>
      </c>
      <c r="DM10">
        <v>0</v>
      </c>
      <c r="DN10" t="s">
        <v>3</v>
      </c>
      <c r="DO10">
        <v>0</v>
      </c>
    </row>
    <row r="11" spans="1:119" x14ac:dyDescent="0.2">
      <c r="A11">
        <f>ROW(Source!A35)</f>
        <v>35</v>
      </c>
      <c r="B11">
        <v>104121951</v>
      </c>
      <c r="C11">
        <v>104122445</v>
      </c>
      <c r="D11">
        <v>101143813</v>
      </c>
      <c r="E11">
        <v>117</v>
      </c>
      <c r="F11">
        <v>1</v>
      </c>
      <c r="G11">
        <v>1</v>
      </c>
      <c r="H11">
        <v>3</v>
      </c>
      <c r="I11" t="s">
        <v>45</v>
      </c>
      <c r="J11" t="s">
        <v>3</v>
      </c>
      <c r="K11" t="s">
        <v>46</v>
      </c>
      <c r="L11">
        <v>1348</v>
      </c>
      <c r="N11">
        <v>1009</v>
      </c>
      <c r="O11" t="s">
        <v>47</v>
      </c>
      <c r="P11" t="s">
        <v>47</v>
      </c>
      <c r="Q11">
        <v>1000</v>
      </c>
      <c r="W11">
        <v>0</v>
      </c>
      <c r="X11">
        <v>2102561428</v>
      </c>
      <c r="Y11">
        <f>AT11</f>
        <v>0.11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1</v>
      </c>
      <c r="AJ11">
        <v>1</v>
      </c>
      <c r="AK11">
        <v>1</v>
      </c>
      <c r="AL11">
        <v>1</v>
      </c>
      <c r="AM11">
        <v>0</v>
      </c>
      <c r="AN11">
        <v>0</v>
      </c>
      <c r="AO11">
        <v>0</v>
      </c>
      <c r="AP11">
        <v>1</v>
      </c>
      <c r="AQ11">
        <v>0</v>
      </c>
      <c r="AR11">
        <v>0</v>
      </c>
      <c r="AS11" t="s">
        <v>3</v>
      </c>
      <c r="AT11">
        <v>0.11</v>
      </c>
      <c r="AU11" t="s">
        <v>3</v>
      </c>
      <c r="AV11">
        <v>0</v>
      </c>
      <c r="AW11">
        <v>2</v>
      </c>
      <c r="AX11">
        <v>104122449</v>
      </c>
      <c r="AY11">
        <v>1</v>
      </c>
      <c r="AZ11">
        <v>0</v>
      </c>
      <c r="BA11">
        <v>13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CV11">
        <v>0</v>
      </c>
      <c r="CW11">
        <v>0</v>
      </c>
      <c r="CX11">
        <f>ROUND(Y11*Source!I35,7)</f>
        <v>1.694E-2</v>
      </c>
      <c r="CY11">
        <f>AA11</f>
        <v>0</v>
      </c>
      <c r="CZ11">
        <f>AE11</f>
        <v>0</v>
      </c>
      <c r="DA11">
        <f>AI11</f>
        <v>1</v>
      </c>
      <c r="DB11">
        <f>ROUND(ROUND(AT11*CZ11,2),6)</f>
        <v>0</v>
      </c>
      <c r="DC11">
        <f>ROUND(ROUND(AT11*AG11,2),6)</f>
        <v>0</v>
      </c>
      <c r="DD11" t="s">
        <v>3</v>
      </c>
      <c r="DE11" t="s">
        <v>3</v>
      </c>
      <c r="DF11">
        <f t="shared" si="3"/>
        <v>0</v>
      </c>
      <c r="DG11">
        <f t="shared" si="4"/>
        <v>0</v>
      </c>
      <c r="DH11">
        <f t="shared" si="1"/>
        <v>0</v>
      </c>
      <c r="DI11">
        <f t="shared" si="2"/>
        <v>0</v>
      </c>
      <c r="DJ11">
        <f>DF11</f>
        <v>0</v>
      </c>
      <c r="DK11">
        <v>0</v>
      </c>
      <c r="DL11" t="s">
        <v>3</v>
      </c>
      <c r="DM11">
        <v>0</v>
      </c>
      <c r="DN11" t="s">
        <v>3</v>
      </c>
      <c r="DO11">
        <v>0</v>
      </c>
    </row>
    <row r="12" spans="1:119" x14ac:dyDescent="0.2">
      <c r="A12">
        <f>ROW(Source!A37)</f>
        <v>37</v>
      </c>
      <c r="B12">
        <v>104121951</v>
      </c>
      <c r="C12">
        <v>104122451</v>
      </c>
      <c r="D12">
        <v>94425527</v>
      </c>
      <c r="E12">
        <v>115</v>
      </c>
      <c r="F12">
        <v>1</v>
      </c>
      <c r="G12">
        <v>1</v>
      </c>
      <c r="H12">
        <v>1</v>
      </c>
      <c r="I12" t="s">
        <v>586</v>
      </c>
      <c r="J12" t="s">
        <v>3</v>
      </c>
      <c r="K12" t="s">
        <v>587</v>
      </c>
      <c r="L12">
        <v>1191</v>
      </c>
      <c r="N12">
        <v>1013</v>
      </c>
      <c r="O12" t="s">
        <v>565</v>
      </c>
      <c r="P12" t="s">
        <v>565</v>
      </c>
      <c r="Q12">
        <v>1</v>
      </c>
      <c r="W12">
        <v>0</v>
      </c>
      <c r="X12">
        <v>1014935341</v>
      </c>
      <c r="Y12">
        <f>(AT12*ROUND((0.15+1),7))</f>
        <v>39.686499999999995</v>
      </c>
      <c r="AA12">
        <v>0</v>
      </c>
      <c r="AB12">
        <v>0</v>
      </c>
      <c r="AC12">
        <v>0</v>
      </c>
      <c r="AD12">
        <v>635.83000000000004</v>
      </c>
      <c r="AE12">
        <v>0</v>
      </c>
      <c r="AF12">
        <v>0</v>
      </c>
      <c r="AG12">
        <v>0</v>
      </c>
      <c r="AH12">
        <v>635.83000000000004</v>
      </c>
      <c r="AI12">
        <v>1</v>
      </c>
      <c r="AJ12">
        <v>1</v>
      </c>
      <c r="AK12">
        <v>1</v>
      </c>
      <c r="AL12">
        <v>1</v>
      </c>
      <c r="AM12">
        <v>-2</v>
      </c>
      <c r="AN12">
        <v>0</v>
      </c>
      <c r="AO12">
        <v>0</v>
      </c>
      <c r="AP12">
        <v>1</v>
      </c>
      <c r="AQ12">
        <v>1</v>
      </c>
      <c r="AR12">
        <v>0</v>
      </c>
      <c r="AS12" t="s">
        <v>3</v>
      </c>
      <c r="AT12">
        <v>34.51</v>
      </c>
      <c r="AU12" t="s">
        <v>37</v>
      </c>
      <c r="AV12">
        <v>1</v>
      </c>
      <c r="AW12">
        <v>2</v>
      </c>
      <c r="AX12">
        <v>104122454</v>
      </c>
      <c r="AY12">
        <v>1</v>
      </c>
      <c r="AZ12">
        <v>0</v>
      </c>
      <c r="BA12">
        <v>14</v>
      </c>
      <c r="BB12">
        <v>1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21942.493300000002</v>
      </c>
      <c r="BN12">
        <v>34.51</v>
      </c>
      <c r="BO12">
        <v>0</v>
      </c>
      <c r="BP12">
        <v>1</v>
      </c>
      <c r="BQ12">
        <v>0</v>
      </c>
      <c r="BR12">
        <v>0</v>
      </c>
      <c r="BS12">
        <v>0</v>
      </c>
      <c r="BT12">
        <v>25233.867295</v>
      </c>
      <c r="BU12">
        <v>39.686499999999995</v>
      </c>
      <c r="BV12">
        <v>0</v>
      </c>
      <c r="BW12">
        <v>1</v>
      </c>
      <c r="CU12">
        <f>ROUND(AT12*Source!I37*AH12*AL12,2)</f>
        <v>3376.95</v>
      </c>
      <c r="CV12">
        <f>ROUND(Y12*Source!I37,7)</f>
        <v>6.1077523999999999</v>
      </c>
      <c r="CW12">
        <v>0</v>
      </c>
      <c r="CX12">
        <f>ROUND(Y12*Source!I37,7)</f>
        <v>6.1077523999999999</v>
      </c>
      <c r="CY12">
        <f>AD12</f>
        <v>635.83000000000004</v>
      </c>
      <c r="CZ12">
        <f>AH12</f>
        <v>635.83000000000004</v>
      </c>
      <c r="DA12">
        <f>AL12</f>
        <v>1</v>
      </c>
      <c r="DB12">
        <f>ROUND((ROUND(AT12*CZ12,2)*ROUND((0.15+1),7)),6)</f>
        <v>25233.863499999999</v>
      </c>
      <c r="DC12">
        <f>ROUND((ROUND(AT12*AG12,2)*ROUND((0.15+1),7)),6)</f>
        <v>0</v>
      </c>
      <c r="DD12" t="s">
        <v>3</v>
      </c>
      <c r="DE12" t="s">
        <v>3</v>
      </c>
      <c r="DF12">
        <f t="shared" si="3"/>
        <v>0</v>
      </c>
      <c r="DG12">
        <f t="shared" si="4"/>
        <v>0</v>
      </c>
      <c r="DH12">
        <f t="shared" si="1"/>
        <v>0</v>
      </c>
      <c r="DI12">
        <f t="shared" si="2"/>
        <v>3883.49</v>
      </c>
      <c r="DJ12">
        <f>DI12</f>
        <v>3883.49</v>
      </c>
      <c r="DK12">
        <v>1</v>
      </c>
      <c r="DL12" t="s">
        <v>3</v>
      </c>
      <c r="DM12">
        <v>0</v>
      </c>
      <c r="DN12" t="s">
        <v>3</v>
      </c>
      <c r="DO12">
        <v>0</v>
      </c>
    </row>
    <row r="13" spans="1:119" x14ac:dyDescent="0.2">
      <c r="A13">
        <f>ROW(Source!A37)</f>
        <v>37</v>
      </c>
      <c r="B13">
        <v>104121951</v>
      </c>
      <c r="C13">
        <v>104122451</v>
      </c>
      <c r="D13">
        <v>94431470</v>
      </c>
      <c r="E13">
        <v>115</v>
      </c>
      <c r="F13">
        <v>1</v>
      </c>
      <c r="G13">
        <v>1</v>
      </c>
      <c r="H13">
        <v>3</v>
      </c>
      <c r="I13" t="s">
        <v>63</v>
      </c>
      <c r="J13" t="s">
        <v>3</v>
      </c>
      <c r="K13" t="s">
        <v>64</v>
      </c>
      <c r="L13">
        <v>1348</v>
      </c>
      <c r="N13">
        <v>1009</v>
      </c>
      <c r="O13" t="s">
        <v>47</v>
      </c>
      <c r="P13" t="s">
        <v>47</v>
      </c>
      <c r="Q13">
        <v>1000</v>
      </c>
      <c r="W13">
        <v>0</v>
      </c>
      <c r="X13">
        <v>-1296435862</v>
      </c>
      <c r="Y13">
        <f>AT13</f>
        <v>0.35599999999999998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1</v>
      </c>
      <c r="AJ13">
        <v>1</v>
      </c>
      <c r="AK13">
        <v>1</v>
      </c>
      <c r="AL13">
        <v>1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 t="s">
        <v>3</v>
      </c>
      <c r="AT13">
        <v>0.35599999999999998</v>
      </c>
      <c r="AU13" t="s">
        <v>3</v>
      </c>
      <c r="AV13">
        <v>0</v>
      </c>
      <c r="AW13">
        <v>2</v>
      </c>
      <c r="AX13">
        <v>104122455</v>
      </c>
      <c r="AY13">
        <v>1</v>
      </c>
      <c r="AZ13">
        <v>0</v>
      </c>
      <c r="BA13">
        <v>15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CV13">
        <v>0</v>
      </c>
      <c r="CW13">
        <v>0</v>
      </c>
      <c r="CX13">
        <f>ROUND(Y13*Source!I37,7)</f>
        <v>5.4788400000000001E-2</v>
      </c>
      <c r="CY13">
        <f>AA13</f>
        <v>0</v>
      </c>
      <c r="CZ13">
        <f>AE13</f>
        <v>0</v>
      </c>
      <c r="DA13">
        <f>AI13</f>
        <v>1</v>
      </c>
      <c r="DB13">
        <f>ROUND(ROUND(AT13*CZ13,2),6)</f>
        <v>0</v>
      </c>
      <c r="DC13">
        <f>ROUND(ROUND(AT13*AG13,2),6)</f>
        <v>0</v>
      </c>
      <c r="DD13" t="s">
        <v>3</v>
      </c>
      <c r="DE13" t="s">
        <v>3</v>
      </c>
      <c r="DF13">
        <f t="shared" si="3"/>
        <v>0</v>
      </c>
      <c r="DG13">
        <f t="shared" si="4"/>
        <v>0</v>
      </c>
      <c r="DH13">
        <f t="shared" si="1"/>
        <v>0</v>
      </c>
      <c r="DI13">
        <f t="shared" si="2"/>
        <v>0</v>
      </c>
      <c r="DJ13">
        <f>DF13</f>
        <v>0</v>
      </c>
      <c r="DK13">
        <v>0</v>
      </c>
      <c r="DL13" t="s">
        <v>3</v>
      </c>
      <c r="DM13">
        <v>0</v>
      </c>
      <c r="DN13" t="s">
        <v>3</v>
      </c>
      <c r="DO13">
        <v>0</v>
      </c>
    </row>
    <row r="14" spans="1:119" x14ac:dyDescent="0.2">
      <c r="A14">
        <f>ROW(Source!A39)</f>
        <v>39</v>
      </c>
      <c r="B14">
        <v>104121951</v>
      </c>
      <c r="C14">
        <v>104122965</v>
      </c>
      <c r="D14">
        <v>101137758</v>
      </c>
      <c r="E14">
        <v>117</v>
      </c>
      <c r="F14">
        <v>1</v>
      </c>
      <c r="G14">
        <v>1</v>
      </c>
      <c r="H14">
        <v>1</v>
      </c>
      <c r="I14" t="s">
        <v>588</v>
      </c>
      <c r="J14" t="s">
        <v>3</v>
      </c>
      <c r="K14" t="s">
        <v>589</v>
      </c>
      <c r="L14">
        <v>1191</v>
      </c>
      <c r="N14">
        <v>1013</v>
      </c>
      <c r="O14" t="s">
        <v>565</v>
      </c>
      <c r="P14" t="s">
        <v>565</v>
      </c>
      <c r="Q14">
        <v>1</v>
      </c>
      <c r="W14">
        <v>0</v>
      </c>
      <c r="X14">
        <v>-1483035894</v>
      </c>
      <c r="Y14">
        <f t="shared" ref="Y14:Y20" si="5">(AT14*ROUND((0.15+1),7))</f>
        <v>104.82250000000001</v>
      </c>
      <c r="AA14">
        <v>0</v>
      </c>
      <c r="AB14">
        <v>0</v>
      </c>
      <c r="AC14">
        <v>0</v>
      </c>
      <c r="AD14">
        <v>608.89</v>
      </c>
      <c r="AE14">
        <v>0</v>
      </c>
      <c r="AF14">
        <v>0</v>
      </c>
      <c r="AG14">
        <v>0</v>
      </c>
      <c r="AH14">
        <v>608.89</v>
      </c>
      <c r="AI14">
        <v>1</v>
      </c>
      <c r="AJ14">
        <v>1</v>
      </c>
      <c r="AK14">
        <v>1</v>
      </c>
      <c r="AL14">
        <v>1</v>
      </c>
      <c r="AM14">
        <v>-2</v>
      </c>
      <c r="AN14">
        <v>0</v>
      </c>
      <c r="AO14">
        <v>0</v>
      </c>
      <c r="AP14">
        <v>1</v>
      </c>
      <c r="AQ14">
        <v>1</v>
      </c>
      <c r="AR14">
        <v>0</v>
      </c>
      <c r="AS14" t="s">
        <v>3</v>
      </c>
      <c r="AT14">
        <v>91.15</v>
      </c>
      <c r="AU14" t="s">
        <v>37</v>
      </c>
      <c r="AV14">
        <v>1</v>
      </c>
      <c r="AW14">
        <v>2</v>
      </c>
      <c r="AX14">
        <v>104122968</v>
      </c>
      <c r="AY14">
        <v>1</v>
      </c>
      <c r="AZ14">
        <v>0</v>
      </c>
      <c r="BA14">
        <v>16</v>
      </c>
      <c r="BB14">
        <v>1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55500.323499999999</v>
      </c>
      <c r="BN14">
        <v>91.15</v>
      </c>
      <c r="BO14">
        <v>0</v>
      </c>
      <c r="BP14">
        <v>1</v>
      </c>
      <c r="BQ14">
        <v>0</v>
      </c>
      <c r="BR14">
        <v>0</v>
      </c>
      <c r="BS14">
        <v>0</v>
      </c>
      <c r="BT14">
        <v>63825.372025000004</v>
      </c>
      <c r="BU14">
        <v>104.82250000000001</v>
      </c>
      <c r="BV14">
        <v>0</v>
      </c>
      <c r="BW14">
        <v>1</v>
      </c>
      <c r="CU14">
        <f>ROUND(AT14*Source!I39*AH14*AL14,2)</f>
        <v>888.01</v>
      </c>
      <c r="CV14">
        <f>ROUND(Y14*Source!I39,7)</f>
        <v>1.67716</v>
      </c>
      <c r="CW14">
        <v>0</v>
      </c>
      <c r="CX14">
        <f>ROUND(Y14*Source!I39,7)</f>
        <v>1.67716</v>
      </c>
      <c r="CY14">
        <f>AD14</f>
        <v>608.89</v>
      </c>
      <c r="CZ14">
        <f>AH14</f>
        <v>608.89</v>
      </c>
      <c r="DA14">
        <f>AL14</f>
        <v>1</v>
      </c>
      <c r="DB14">
        <f t="shared" ref="DB14:DB20" si="6">ROUND((ROUND(AT14*CZ14,2)*ROUND((0.15+1),7)),6)</f>
        <v>63825.368000000002</v>
      </c>
      <c r="DC14">
        <f t="shared" ref="DC14:DC20" si="7">ROUND((ROUND(AT14*AG14,2)*ROUND((0.15+1),7)),6)</f>
        <v>0</v>
      </c>
      <c r="DD14" t="s">
        <v>3</v>
      </c>
      <c r="DE14" t="s">
        <v>3</v>
      </c>
      <c r="DF14">
        <f t="shared" si="3"/>
        <v>0</v>
      </c>
      <c r="DG14">
        <f t="shared" si="4"/>
        <v>0</v>
      </c>
      <c r="DH14">
        <f t="shared" si="1"/>
        <v>0</v>
      </c>
      <c r="DI14">
        <f t="shared" si="2"/>
        <v>1021.21</v>
      </c>
      <c r="DJ14">
        <f>DI14</f>
        <v>1021.21</v>
      </c>
      <c r="DK14">
        <v>1</v>
      </c>
      <c r="DL14" t="s">
        <v>3</v>
      </c>
      <c r="DM14">
        <v>0</v>
      </c>
      <c r="DN14" t="s">
        <v>3</v>
      </c>
      <c r="DO14">
        <v>0</v>
      </c>
    </row>
    <row r="15" spans="1:119" x14ac:dyDescent="0.2">
      <c r="A15">
        <f>ROW(Source!A39)</f>
        <v>39</v>
      </c>
      <c r="B15">
        <v>104121951</v>
      </c>
      <c r="C15">
        <v>104122965</v>
      </c>
      <c r="D15">
        <v>101137974</v>
      </c>
      <c r="E15">
        <v>117</v>
      </c>
      <c r="F15">
        <v>1</v>
      </c>
      <c r="G15">
        <v>1</v>
      </c>
      <c r="H15">
        <v>1</v>
      </c>
      <c r="I15" t="s">
        <v>566</v>
      </c>
      <c r="J15" t="s">
        <v>3</v>
      </c>
      <c r="K15" t="s">
        <v>567</v>
      </c>
      <c r="L15">
        <v>1191</v>
      </c>
      <c r="N15">
        <v>1013</v>
      </c>
      <c r="O15" t="s">
        <v>565</v>
      </c>
      <c r="P15" t="s">
        <v>565</v>
      </c>
      <c r="Q15">
        <v>1</v>
      </c>
      <c r="W15">
        <v>0</v>
      </c>
      <c r="X15">
        <v>-1417349443</v>
      </c>
      <c r="Y15">
        <f t="shared" si="5"/>
        <v>8.9009999999999998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1</v>
      </c>
      <c r="AJ15">
        <v>1</v>
      </c>
      <c r="AK15">
        <v>1</v>
      </c>
      <c r="AL15">
        <v>1</v>
      </c>
      <c r="AM15">
        <v>-2</v>
      </c>
      <c r="AN15">
        <v>0</v>
      </c>
      <c r="AO15">
        <v>0</v>
      </c>
      <c r="AP15">
        <v>1</v>
      </c>
      <c r="AQ15">
        <v>1</v>
      </c>
      <c r="AR15">
        <v>0</v>
      </c>
      <c r="AS15" t="s">
        <v>3</v>
      </c>
      <c r="AT15">
        <v>7.74</v>
      </c>
      <c r="AU15" t="s">
        <v>37</v>
      </c>
      <c r="AV15">
        <v>2</v>
      </c>
      <c r="AW15">
        <v>2</v>
      </c>
      <c r="AX15">
        <v>104122969</v>
      </c>
      <c r="AY15">
        <v>1</v>
      </c>
      <c r="AZ15">
        <v>0</v>
      </c>
      <c r="BA15">
        <v>17</v>
      </c>
      <c r="BB15">
        <v>1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CV15">
        <v>0</v>
      </c>
      <c r="CW15">
        <v>0</v>
      </c>
      <c r="CX15">
        <f>ROUND(Y15*Source!I39,7)</f>
        <v>0.14241599999999999</v>
      </c>
      <c r="CY15">
        <f>AD15</f>
        <v>0</v>
      </c>
      <c r="CZ15">
        <f>AH15</f>
        <v>0</v>
      </c>
      <c r="DA15">
        <f>AL15</f>
        <v>1</v>
      </c>
      <c r="DB15">
        <f t="shared" si="6"/>
        <v>0</v>
      </c>
      <c r="DC15">
        <f t="shared" si="7"/>
        <v>0</v>
      </c>
      <c r="DD15" t="s">
        <v>3</v>
      </c>
      <c r="DE15" t="s">
        <v>3</v>
      </c>
      <c r="DF15">
        <f t="shared" si="3"/>
        <v>0</v>
      </c>
      <c r="DG15">
        <f t="shared" si="4"/>
        <v>0</v>
      </c>
      <c r="DH15">
        <f t="shared" si="1"/>
        <v>0</v>
      </c>
      <c r="DI15">
        <f t="shared" si="2"/>
        <v>0</v>
      </c>
      <c r="DJ15">
        <f>DI15</f>
        <v>0</v>
      </c>
      <c r="DK15">
        <v>0</v>
      </c>
      <c r="DL15" t="s">
        <v>3</v>
      </c>
      <c r="DM15">
        <v>0</v>
      </c>
      <c r="DN15" t="s">
        <v>3</v>
      </c>
      <c r="DO15">
        <v>0</v>
      </c>
    </row>
    <row r="16" spans="1:119" x14ac:dyDescent="0.2">
      <c r="A16">
        <f>ROW(Source!A39)</f>
        <v>39</v>
      </c>
      <c r="B16">
        <v>104121951</v>
      </c>
      <c r="C16">
        <v>104122965</v>
      </c>
      <c r="D16">
        <v>101144650</v>
      </c>
      <c r="E16">
        <v>1</v>
      </c>
      <c r="F16">
        <v>1</v>
      </c>
      <c r="G16">
        <v>1</v>
      </c>
      <c r="H16">
        <v>2</v>
      </c>
      <c r="I16" t="s">
        <v>582</v>
      </c>
      <c r="J16" t="s">
        <v>583</v>
      </c>
      <c r="K16" t="s">
        <v>584</v>
      </c>
      <c r="L16">
        <v>1368</v>
      </c>
      <c r="N16">
        <v>1011</v>
      </c>
      <c r="O16" t="s">
        <v>571</v>
      </c>
      <c r="P16" t="s">
        <v>571</v>
      </c>
      <c r="Q16">
        <v>1</v>
      </c>
      <c r="W16">
        <v>0</v>
      </c>
      <c r="X16">
        <v>945201097</v>
      </c>
      <c r="Y16">
        <f t="shared" si="5"/>
        <v>8.9009999999999998</v>
      </c>
      <c r="AA16">
        <v>0</v>
      </c>
      <c r="AB16">
        <v>57.47</v>
      </c>
      <c r="AC16">
        <v>641.22</v>
      </c>
      <c r="AD16">
        <v>0</v>
      </c>
      <c r="AE16">
        <v>0</v>
      </c>
      <c r="AF16">
        <v>37.32</v>
      </c>
      <c r="AG16">
        <v>641.22</v>
      </c>
      <c r="AH16">
        <v>0</v>
      </c>
      <c r="AI16">
        <v>1</v>
      </c>
      <c r="AJ16">
        <v>1.54</v>
      </c>
      <c r="AK16">
        <v>1</v>
      </c>
      <c r="AL16">
        <v>1</v>
      </c>
      <c r="AM16">
        <v>2</v>
      </c>
      <c r="AN16">
        <v>0</v>
      </c>
      <c r="AO16">
        <v>0</v>
      </c>
      <c r="AP16">
        <v>1</v>
      </c>
      <c r="AQ16">
        <v>1</v>
      </c>
      <c r="AR16">
        <v>0</v>
      </c>
      <c r="AS16" t="s">
        <v>3</v>
      </c>
      <c r="AT16">
        <v>7.74</v>
      </c>
      <c r="AU16" t="s">
        <v>37</v>
      </c>
      <c r="AV16">
        <v>1</v>
      </c>
      <c r="AW16">
        <v>2</v>
      </c>
      <c r="AX16">
        <v>104122970</v>
      </c>
      <c r="AY16">
        <v>1</v>
      </c>
      <c r="AZ16">
        <v>0</v>
      </c>
      <c r="BA16">
        <v>18</v>
      </c>
      <c r="BB16">
        <v>1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288.85680000000002</v>
      </c>
      <c r="BL16">
        <v>4963.0428000000002</v>
      </c>
      <c r="BM16">
        <v>0</v>
      </c>
      <c r="BN16">
        <v>0</v>
      </c>
      <c r="BO16">
        <v>7.74</v>
      </c>
      <c r="BP16">
        <v>1</v>
      </c>
      <c r="BQ16">
        <v>0</v>
      </c>
      <c r="BR16">
        <v>332.18531999999999</v>
      </c>
      <c r="BS16">
        <v>5707.4992199999997</v>
      </c>
      <c r="BT16">
        <v>0</v>
      </c>
      <c r="BU16">
        <v>0</v>
      </c>
      <c r="BV16">
        <v>8.9009999999999998</v>
      </c>
      <c r="BW16">
        <v>1</v>
      </c>
      <c r="CV16">
        <v>0</v>
      </c>
      <c r="CW16">
        <f>ROUND(Y16*Source!I39*DO16,7)</f>
        <v>0.14241599999999999</v>
      </c>
      <c r="CX16">
        <f>ROUND(Y16*Source!I39,7)</f>
        <v>0.14241599999999999</v>
      </c>
      <c r="CY16">
        <f>AB16</f>
        <v>57.47</v>
      </c>
      <c r="CZ16">
        <f>AF16</f>
        <v>37.32</v>
      </c>
      <c r="DA16">
        <f>AJ16</f>
        <v>1.54</v>
      </c>
      <c r="DB16">
        <f t="shared" si="6"/>
        <v>332.18900000000002</v>
      </c>
      <c r="DC16">
        <f t="shared" si="7"/>
        <v>5707.4960000000001</v>
      </c>
      <c r="DD16" t="s">
        <v>3</v>
      </c>
      <c r="DE16" t="s">
        <v>3</v>
      </c>
      <c r="DF16">
        <f t="shared" si="3"/>
        <v>0</v>
      </c>
      <c r="DG16">
        <f>ROUND(ROUND(AF16*AJ16,2)*CX16,2)</f>
        <v>8.18</v>
      </c>
      <c r="DH16">
        <f t="shared" si="1"/>
        <v>91.32</v>
      </c>
      <c r="DI16">
        <f t="shared" si="2"/>
        <v>0</v>
      </c>
      <c r="DJ16">
        <f>DG16+DH16</f>
        <v>99.5</v>
      </c>
      <c r="DK16">
        <v>0</v>
      </c>
      <c r="DL16" t="s">
        <v>585</v>
      </c>
      <c r="DM16">
        <v>3</v>
      </c>
      <c r="DN16" t="s">
        <v>565</v>
      </c>
      <c r="DO16">
        <v>1</v>
      </c>
    </row>
    <row r="17" spans="1:119" x14ac:dyDescent="0.2">
      <c r="A17">
        <f>ROW(Source!A40)</f>
        <v>40</v>
      </c>
      <c r="B17">
        <v>104121951</v>
      </c>
      <c r="C17">
        <v>104122973</v>
      </c>
      <c r="D17">
        <v>101137740</v>
      </c>
      <c r="E17">
        <v>117</v>
      </c>
      <c r="F17">
        <v>1</v>
      </c>
      <c r="G17">
        <v>1</v>
      </c>
      <c r="H17">
        <v>1</v>
      </c>
      <c r="I17" t="s">
        <v>580</v>
      </c>
      <c r="J17" t="s">
        <v>3</v>
      </c>
      <c r="K17" t="s">
        <v>581</v>
      </c>
      <c r="L17">
        <v>1191</v>
      </c>
      <c r="N17">
        <v>1013</v>
      </c>
      <c r="O17" t="s">
        <v>565</v>
      </c>
      <c r="P17" t="s">
        <v>565</v>
      </c>
      <c r="Q17">
        <v>1</v>
      </c>
      <c r="W17">
        <v>0</v>
      </c>
      <c r="X17">
        <v>370475345</v>
      </c>
      <c r="Y17">
        <f t="shared" si="5"/>
        <v>29.554999999999996</v>
      </c>
      <c r="AA17">
        <v>0</v>
      </c>
      <c r="AB17">
        <v>0</v>
      </c>
      <c r="AC17">
        <v>0</v>
      </c>
      <c r="AD17">
        <v>587.34</v>
      </c>
      <c r="AE17">
        <v>0</v>
      </c>
      <c r="AF17">
        <v>0</v>
      </c>
      <c r="AG17">
        <v>0</v>
      </c>
      <c r="AH17">
        <v>587.34</v>
      </c>
      <c r="AI17">
        <v>1</v>
      </c>
      <c r="AJ17">
        <v>1</v>
      </c>
      <c r="AK17">
        <v>1</v>
      </c>
      <c r="AL17">
        <v>1</v>
      </c>
      <c r="AM17">
        <v>-2</v>
      </c>
      <c r="AN17">
        <v>0</v>
      </c>
      <c r="AO17">
        <v>0</v>
      </c>
      <c r="AP17">
        <v>1</v>
      </c>
      <c r="AQ17">
        <v>1</v>
      </c>
      <c r="AR17">
        <v>0</v>
      </c>
      <c r="AS17" t="s">
        <v>3</v>
      </c>
      <c r="AT17">
        <v>25.7</v>
      </c>
      <c r="AU17" t="s">
        <v>37</v>
      </c>
      <c r="AV17">
        <v>1</v>
      </c>
      <c r="AW17">
        <v>2</v>
      </c>
      <c r="AX17">
        <v>104122976</v>
      </c>
      <c r="AY17">
        <v>1</v>
      </c>
      <c r="AZ17">
        <v>0</v>
      </c>
      <c r="BA17">
        <v>19</v>
      </c>
      <c r="BB17">
        <v>1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15094.638000000001</v>
      </c>
      <c r="BN17">
        <v>25.7</v>
      </c>
      <c r="BO17">
        <v>0</v>
      </c>
      <c r="BP17">
        <v>1</v>
      </c>
      <c r="BQ17">
        <v>0</v>
      </c>
      <c r="BR17">
        <v>0</v>
      </c>
      <c r="BS17">
        <v>0</v>
      </c>
      <c r="BT17">
        <v>17358.833699999999</v>
      </c>
      <c r="BU17">
        <v>29.554999999999996</v>
      </c>
      <c r="BV17">
        <v>0</v>
      </c>
      <c r="BW17">
        <v>1</v>
      </c>
      <c r="CU17">
        <f>ROUND(AT17*Source!I40*AH17*AL17,2)</f>
        <v>6054.46</v>
      </c>
      <c r="CV17">
        <f>ROUND(Y17*Source!I40,7)</f>
        <v>11.8545105</v>
      </c>
      <c r="CW17">
        <v>0</v>
      </c>
      <c r="CX17">
        <f>ROUND(Y17*Source!I40,7)</f>
        <v>11.8545105</v>
      </c>
      <c r="CY17">
        <f>AD17</f>
        <v>587.34</v>
      </c>
      <c r="CZ17">
        <f>AH17</f>
        <v>587.34</v>
      </c>
      <c r="DA17">
        <f>AL17</f>
        <v>1</v>
      </c>
      <c r="DB17">
        <f t="shared" si="6"/>
        <v>17358.835999999999</v>
      </c>
      <c r="DC17">
        <f t="shared" si="7"/>
        <v>0</v>
      </c>
      <c r="DD17" t="s">
        <v>3</v>
      </c>
      <c r="DE17" t="s">
        <v>3</v>
      </c>
      <c r="DF17">
        <f t="shared" si="3"/>
        <v>0</v>
      </c>
      <c r="DG17">
        <f t="shared" ref="DG17:DG30" si="8">ROUND(ROUND(AF17,2)*CX17,2)</f>
        <v>0</v>
      </c>
      <c r="DH17">
        <f t="shared" si="1"/>
        <v>0</v>
      </c>
      <c r="DI17">
        <f t="shared" si="2"/>
        <v>6962.63</v>
      </c>
      <c r="DJ17">
        <f>DI17</f>
        <v>6962.63</v>
      </c>
      <c r="DK17">
        <v>1</v>
      </c>
      <c r="DL17" t="s">
        <v>3</v>
      </c>
      <c r="DM17">
        <v>0</v>
      </c>
      <c r="DN17" t="s">
        <v>3</v>
      </c>
      <c r="DO17">
        <v>0</v>
      </c>
    </row>
    <row r="18" spans="1:119" x14ac:dyDescent="0.2">
      <c r="A18">
        <f>ROW(Source!A41)</f>
        <v>41</v>
      </c>
      <c r="B18">
        <v>104121951</v>
      </c>
      <c r="C18">
        <v>104122977</v>
      </c>
      <c r="D18">
        <v>101137784</v>
      </c>
      <c r="E18">
        <v>117</v>
      </c>
      <c r="F18">
        <v>1</v>
      </c>
      <c r="G18">
        <v>1</v>
      </c>
      <c r="H18">
        <v>1</v>
      </c>
      <c r="I18" t="s">
        <v>590</v>
      </c>
      <c r="J18" t="s">
        <v>3</v>
      </c>
      <c r="K18" t="s">
        <v>591</v>
      </c>
      <c r="L18">
        <v>1191</v>
      </c>
      <c r="N18">
        <v>1013</v>
      </c>
      <c r="O18" t="s">
        <v>565</v>
      </c>
      <c r="P18" t="s">
        <v>565</v>
      </c>
      <c r="Q18">
        <v>1</v>
      </c>
      <c r="W18">
        <v>0</v>
      </c>
      <c r="X18">
        <v>1958912953</v>
      </c>
      <c r="Y18">
        <f t="shared" si="5"/>
        <v>55.314999999999998</v>
      </c>
      <c r="AA18">
        <v>0</v>
      </c>
      <c r="AB18">
        <v>0</v>
      </c>
      <c r="AC18">
        <v>0</v>
      </c>
      <c r="AD18">
        <v>657.38</v>
      </c>
      <c r="AE18">
        <v>0</v>
      </c>
      <c r="AF18">
        <v>0</v>
      </c>
      <c r="AG18">
        <v>0</v>
      </c>
      <c r="AH18">
        <v>657.38</v>
      </c>
      <c r="AI18">
        <v>1</v>
      </c>
      <c r="AJ18">
        <v>1</v>
      </c>
      <c r="AK18">
        <v>1</v>
      </c>
      <c r="AL18">
        <v>1</v>
      </c>
      <c r="AM18">
        <v>-2</v>
      </c>
      <c r="AN18">
        <v>0</v>
      </c>
      <c r="AO18">
        <v>0</v>
      </c>
      <c r="AP18">
        <v>1</v>
      </c>
      <c r="AQ18">
        <v>1</v>
      </c>
      <c r="AR18">
        <v>0</v>
      </c>
      <c r="AS18" t="s">
        <v>3</v>
      </c>
      <c r="AT18">
        <v>48.1</v>
      </c>
      <c r="AU18" t="s">
        <v>37</v>
      </c>
      <c r="AV18">
        <v>1</v>
      </c>
      <c r="AW18">
        <v>2</v>
      </c>
      <c r="AX18">
        <v>104122991</v>
      </c>
      <c r="AY18">
        <v>1</v>
      </c>
      <c r="AZ18">
        <v>0</v>
      </c>
      <c r="BA18">
        <v>20</v>
      </c>
      <c r="BB18">
        <v>1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31619.977999999999</v>
      </c>
      <c r="BN18">
        <v>48.1</v>
      </c>
      <c r="BO18">
        <v>0</v>
      </c>
      <c r="BP18">
        <v>1</v>
      </c>
      <c r="BQ18">
        <v>0</v>
      </c>
      <c r="BR18">
        <v>0</v>
      </c>
      <c r="BS18">
        <v>0</v>
      </c>
      <c r="BT18">
        <v>36362.974699999999</v>
      </c>
      <c r="BU18">
        <v>55.314999999999998</v>
      </c>
      <c r="BV18">
        <v>0</v>
      </c>
      <c r="BW18">
        <v>1</v>
      </c>
      <c r="CU18">
        <f>ROUND(AT18*Source!I41*AH18*AL18,2)</f>
        <v>632.4</v>
      </c>
      <c r="CV18">
        <f>ROUND(Y18*Source!I41,7)</f>
        <v>1.1063000000000001</v>
      </c>
      <c r="CW18">
        <v>0</v>
      </c>
      <c r="CX18">
        <f>ROUND(Y18*Source!I41,7)</f>
        <v>1.1063000000000001</v>
      </c>
      <c r="CY18">
        <f>AD18</f>
        <v>657.38</v>
      </c>
      <c r="CZ18">
        <f>AH18</f>
        <v>657.38</v>
      </c>
      <c r="DA18">
        <f>AL18</f>
        <v>1</v>
      </c>
      <c r="DB18">
        <f t="shared" si="6"/>
        <v>36362.976999999999</v>
      </c>
      <c r="DC18">
        <f t="shared" si="7"/>
        <v>0</v>
      </c>
      <c r="DD18" t="s">
        <v>3</v>
      </c>
      <c r="DE18" t="s">
        <v>3</v>
      </c>
      <c r="DF18">
        <f t="shared" si="3"/>
        <v>0</v>
      </c>
      <c r="DG18">
        <f t="shared" si="8"/>
        <v>0</v>
      </c>
      <c r="DH18">
        <f t="shared" si="1"/>
        <v>0</v>
      </c>
      <c r="DI18">
        <f t="shared" si="2"/>
        <v>727.26</v>
      </c>
      <c r="DJ18">
        <f>DI18</f>
        <v>727.26</v>
      </c>
      <c r="DK18">
        <v>1</v>
      </c>
      <c r="DL18" t="s">
        <v>3</v>
      </c>
      <c r="DM18">
        <v>0</v>
      </c>
      <c r="DN18" t="s">
        <v>3</v>
      </c>
      <c r="DO18">
        <v>0</v>
      </c>
    </row>
    <row r="19" spans="1:119" x14ac:dyDescent="0.2">
      <c r="A19">
        <f>ROW(Source!A41)</f>
        <v>41</v>
      </c>
      <c r="B19">
        <v>104121951</v>
      </c>
      <c r="C19">
        <v>104122977</v>
      </c>
      <c r="D19">
        <v>101137974</v>
      </c>
      <c r="E19">
        <v>117</v>
      </c>
      <c r="F19">
        <v>1</v>
      </c>
      <c r="G19">
        <v>1</v>
      </c>
      <c r="H19">
        <v>1</v>
      </c>
      <c r="I19" t="s">
        <v>566</v>
      </c>
      <c r="J19" t="s">
        <v>3</v>
      </c>
      <c r="K19" t="s">
        <v>567</v>
      </c>
      <c r="L19">
        <v>1191</v>
      </c>
      <c r="N19">
        <v>1013</v>
      </c>
      <c r="O19" t="s">
        <v>565</v>
      </c>
      <c r="P19" t="s">
        <v>565</v>
      </c>
      <c r="Q19">
        <v>1</v>
      </c>
      <c r="W19">
        <v>0</v>
      </c>
      <c r="X19">
        <v>-1417349443</v>
      </c>
      <c r="Y19">
        <f t="shared" si="5"/>
        <v>1.15E-2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1</v>
      </c>
      <c r="AJ19">
        <v>1</v>
      </c>
      <c r="AK19">
        <v>1</v>
      </c>
      <c r="AL19">
        <v>1</v>
      </c>
      <c r="AM19">
        <v>-2</v>
      </c>
      <c r="AN19">
        <v>0</v>
      </c>
      <c r="AO19">
        <v>0</v>
      </c>
      <c r="AP19">
        <v>1</v>
      </c>
      <c r="AQ19">
        <v>1</v>
      </c>
      <c r="AR19">
        <v>0</v>
      </c>
      <c r="AS19" t="s">
        <v>3</v>
      </c>
      <c r="AT19">
        <v>0.01</v>
      </c>
      <c r="AU19" t="s">
        <v>37</v>
      </c>
      <c r="AV19">
        <v>2</v>
      </c>
      <c r="AW19">
        <v>2</v>
      </c>
      <c r="AX19">
        <v>104122992</v>
      </c>
      <c r="AY19">
        <v>1</v>
      </c>
      <c r="AZ19">
        <v>0</v>
      </c>
      <c r="BA19">
        <v>21</v>
      </c>
      <c r="BB19">
        <v>1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CV19">
        <v>0</v>
      </c>
      <c r="CW19">
        <v>0</v>
      </c>
      <c r="CX19">
        <f>ROUND(Y19*Source!I41,7)</f>
        <v>2.3000000000000001E-4</v>
      </c>
      <c r="CY19">
        <f>AD19</f>
        <v>0</v>
      </c>
      <c r="CZ19">
        <f>AH19</f>
        <v>0</v>
      </c>
      <c r="DA19">
        <f>AL19</f>
        <v>1</v>
      </c>
      <c r="DB19">
        <f t="shared" si="6"/>
        <v>0</v>
      </c>
      <c r="DC19">
        <f t="shared" si="7"/>
        <v>0</v>
      </c>
      <c r="DD19" t="s">
        <v>3</v>
      </c>
      <c r="DE19" t="s">
        <v>3</v>
      </c>
      <c r="DF19">
        <f t="shared" si="3"/>
        <v>0</v>
      </c>
      <c r="DG19">
        <f t="shared" si="8"/>
        <v>0</v>
      </c>
      <c r="DH19">
        <f t="shared" si="1"/>
        <v>0</v>
      </c>
      <c r="DI19">
        <f t="shared" si="2"/>
        <v>0</v>
      </c>
      <c r="DJ19">
        <f>DI19</f>
        <v>0</v>
      </c>
      <c r="DK19">
        <v>0</v>
      </c>
      <c r="DL19" t="s">
        <v>3</v>
      </c>
      <c r="DM19">
        <v>0</v>
      </c>
      <c r="DN19" t="s">
        <v>3</v>
      </c>
      <c r="DO19">
        <v>0</v>
      </c>
    </row>
    <row r="20" spans="1:119" x14ac:dyDescent="0.2">
      <c r="A20">
        <f>ROW(Source!A41)</f>
        <v>41</v>
      </c>
      <c r="B20">
        <v>104121951</v>
      </c>
      <c r="C20">
        <v>104122977</v>
      </c>
      <c r="D20">
        <v>101145358</v>
      </c>
      <c r="E20">
        <v>1</v>
      </c>
      <c r="F20">
        <v>1</v>
      </c>
      <c r="G20">
        <v>1</v>
      </c>
      <c r="H20">
        <v>2</v>
      </c>
      <c r="I20" t="s">
        <v>568</v>
      </c>
      <c r="J20" t="s">
        <v>569</v>
      </c>
      <c r="K20" t="s">
        <v>570</v>
      </c>
      <c r="L20">
        <v>1368</v>
      </c>
      <c r="N20">
        <v>1011</v>
      </c>
      <c r="O20" t="s">
        <v>571</v>
      </c>
      <c r="P20" t="s">
        <v>571</v>
      </c>
      <c r="Q20">
        <v>1</v>
      </c>
      <c r="W20">
        <v>0</v>
      </c>
      <c r="X20">
        <v>-849950259</v>
      </c>
      <c r="Y20">
        <f t="shared" si="5"/>
        <v>1.15E-2</v>
      </c>
      <c r="AA20">
        <v>0</v>
      </c>
      <c r="AB20">
        <v>643.29</v>
      </c>
      <c r="AC20">
        <v>722.05</v>
      </c>
      <c r="AD20">
        <v>0</v>
      </c>
      <c r="AE20">
        <v>0</v>
      </c>
      <c r="AF20">
        <v>643.29</v>
      </c>
      <c r="AG20">
        <v>722.05</v>
      </c>
      <c r="AH20">
        <v>0</v>
      </c>
      <c r="AI20">
        <v>1</v>
      </c>
      <c r="AJ20">
        <v>1</v>
      </c>
      <c r="AK20">
        <v>1</v>
      </c>
      <c r="AL20">
        <v>1</v>
      </c>
      <c r="AM20">
        <v>-2</v>
      </c>
      <c r="AN20">
        <v>0</v>
      </c>
      <c r="AO20">
        <v>0</v>
      </c>
      <c r="AP20">
        <v>1</v>
      </c>
      <c r="AQ20">
        <v>1</v>
      </c>
      <c r="AR20">
        <v>0</v>
      </c>
      <c r="AS20" t="s">
        <v>3</v>
      </c>
      <c r="AT20">
        <v>0.01</v>
      </c>
      <c r="AU20" t="s">
        <v>37</v>
      </c>
      <c r="AV20">
        <v>1</v>
      </c>
      <c r="AW20">
        <v>2</v>
      </c>
      <c r="AX20">
        <v>104122993</v>
      </c>
      <c r="AY20">
        <v>1</v>
      </c>
      <c r="AZ20">
        <v>0</v>
      </c>
      <c r="BA20">
        <v>22</v>
      </c>
      <c r="BB20">
        <v>1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6.4329000000000001</v>
      </c>
      <c r="BL20">
        <v>7.2204999999999995</v>
      </c>
      <c r="BM20">
        <v>0</v>
      </c>
      <c r="BN20">
        <v>0</v>
      </c>
      <c r="BO20">
        <v>0.01</v>
      </c>
      <c r="BP20">
        <v>1</v>
      </c>
      <c r="BQ20">
        <v>0</v>
      </c>
      <c r="BR20">
        <v>7.3978349999999997</v>
      </c>
      <c r="BS20">
        <v>8.3035749999999986</v>
      </c>
      <c r="BT20">
        <v>0</v>
      </c>
      <c r="BU20">
        <v>0</v>
      </c>
      <c r="BV20">
        <v>1.15E-2</v>
      </c>
      <c r="BW20">
        <v>1</v>
      </c>
      <c r="CV20">
        <v>0</v>
      </c>
      <c r="CW20">
        <f>ROUND(Y20*Source!I41*DO20,7)</f>
        <v>2.3000000000000001E-4</v>
      </c>
      <c r="CX20">
        <f>ROUND(Y20*Source!I41,7)</f>
        <v>2.3000000000000001E-4</v>
      </c>
      <c r="CY20">
        <f>AB20</f>
        <v>643.29</v>
      </c>
      <c r="CZ20">
        <f>AF20</f>
        <v>643.29</v>
      </c>
      <c r="DA20">
        <f>AJ20</f>
        <v>1</v>
      </c>
      <c r="DB20">
        <f t="shared" si="6"/>
        <v>7.3944999999999999</v>
      </c>
      <c r="DC20">
        <f t="shared" si="7"/>
        <v>8.3030000000000008</v>
      </c>
      <c r="DD20" t="s">
        <v>3</v>
      </c>
      <c r="DE20" t="s">
        <v>3</v>
      </c>
      <c r="DF20">
        <f t="shared" si="3"/>
        <v>0</v>
      </c>
      <c r="DG20">
        <f t="shared" si="8"/>
        <v>0.15</v>
      </c>
      <c r="DH20">
        <f t="shared" si="1"/>
        <v>0.17</v>
      </c>
      <c r="DI20">
        <f t="shared" si="2"/>
        <v>0</v>
      </c>
      <c r="DJ20">
        <f>DG20+DH20</f>
        <v>0.32</v>
      </c>
      <c r="DK20">
        <v>1</v>
      </c>
      <c r="DL20" t="s">
        <v>572</v>
      </c>
      <c r="DM20">
        <v>4</v>
      </c>
      <c r="DN20" t="s">
        <v>565</v>
      </c>
      <c r="DO20">
        <v>1</v>
      </c>
    </row>
    <row r="21" spans="1:119" x14ac:dyDescent="0.2">
      <c r="A21">
        <f>ROW(Source!A41)</f>
        <v>41</v>
      </c>
      <c r="B21">
        <v>104121951</v>
      </c>
      <c r="C21">
        <v>104122977</v>
      </c>
      <c r="D21">
        <v>101214774</v>
      </c>
      <c r="E21">
        <v>1</v>
      </c>
      <c r="F21">
        <v>1</v>
      </c>
      <c r="G21">
        <v>1</v>
      </c>
      <c r="H21">
        <v>3</v>
      </c>
      <c r="I21" t="s">
        <v>592</v>
      </c>
      <c r="J21" t="s">
        <v>593</v>
      </c>
      <c r="K21" t="s">
        <v>594</v>
      </c>
      <c r="L21">
        <v>1346</v>
      </c>
      <c r="N21">
        <v>1009</v>
      </c>
      <c r="O21" t="s">
        <v>89</v>
      </c>
      <c r="P21" t="s">
        <v>89</v>
      </c>
      <c r="Q21">
        <v>1</v>
      </c>
      <c r="W21">
        <v>0</v>
      </c>
      <c r="X21">
        <v>-373327139</v>
      </c>
      <c r="Y21">
        <f>AT21</f>
        <v>0.1</v>
      </c>
      <c r="AA21">
        <v>86.41</v>
      </c>
      <c r="AB21">
        <v>0</v>
      </c>
      <c r="AC21">
        <v>0</v>
      </c>
      <c r="AD21">
        <v>0</v>
      </c>
      <c r="AE21">
        <v>56.11</v>
      </c>
      <c r="AF21">
        <v>0</v>
      </c>
      <c r="AG21">
        <v>0</v>
      </c>
      <c r="AH21">
        <v>0</v>
      </c>
      <c r="AI21">
        <v>1.54</v>
      </c>
      <c r="AJ21">
        <v>1</v>
      </c>
      <c r="AK21">
        <v>1</v>
      </c>
      <c r="AL21">
        <v>1</v>
      </c>
      <c r="AM21">
        <v>2</v>
      </c>
      <c r="AN21">
        <v>0</v>
      </c>
      <c r="AO21">
        <v>0</v>
      </c>
      <c r="AP21">
        <v>1</v>
      </c>
      <c r="AQ21">
        <v>1</v>
      </c>
      <c r="AR21">
        <v>0</v>
      </c>
      <c r="AS21" t="s">
        <v>3</v>
      </c>
      <c r="AT21">
        <v>0.1</v>
      </c>
      <c r="AU21" t="s">
        <v>3</v>
      </c>
      <c r="AV21">
        <v>0</v>
      </c>
      <c r="AW21">
        <v>2</v>
      </c>
      <c r="AX21">
        <v>104122994</v>
      </c>
      <c r="AY21">
        <v>1</v>
      </c>
      <c r="AZ21">
        <v>0</v>
      </c>
      <c r="BA21">
        <v>23</v>
      </c>
      <c r="BB21">
        <v>1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5.6110000000000007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1</v>
      </c>
      <c r="BQ21">
        <v>5.6110000000000007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1</v>
      </c>
      <c r="CV21">
        <v>0</v>
      </c>
      <c r="CW21">
        <v>0</v>
      </c>
      <c r="CX21">
        <f>ROUND(Y21*Source!I41,7)</f>
        <v>2E-3</v>
      </c>
      <c r="CY21">
        <f>AA21</f>
        <v>86.41</v>
      </c>
      <c r="CZ21">
        <f>AE21</f>
        <v>56.11</v>
      </c>
      <c r="DA21">
        <f>AI21</f>
        <v>1.54</v>
      </c>
      <c r="DB21">
        <f>ROUND(ROUND(AT21*CZ21,2),6)</f>
        <v>5.61</v>
      </c>
      <c r="DC21">
        <f>ROUND(ROUND(AT21*AG21,2),6)</f>
        <v>0</v>
      </c>
      <c r="DD21" t="s">
        <v>3</v>
      </c>
      <c r="DE21" t="s">
        <v>3</v>
      </c>
      <c r="DF21">
        <f>ROUND(ROUND(AE21*AI21,2)*CX21,2)</f>
        <v>0.17</v>
      </c>
      <c r="DG21">
        <f t="shared" si="8"/>
        <v>0</v>
      </c>
      <c r="DH21">
        <f t="shared" si="1"/>
        <v>0</v>
      </c>
      <c r="DI21">
        <f t="shared" si="2"/>
        <v>0</v>
      </c>
      <c r="DJ21">
        <f>DF21</f>
        <v>0.17</v>
      </c>
      <c r="DK21">
        <v>0</v>
      </c>
      <c r="DL21" t="s">
        <v>3</v>
      </c>
      <c r="DM21">
        <v>0</v>
      </c>
      <c r="DN21" t="s">
        <v>3</v>
      </c>
      <c r="DO21">
        <v>0</v>
      </c>
    </row>
    <row r="22" spans="1:119" x14ac:dyDescent="0.2">
      <c r="A22">
        <f>ROW(Source!A41)</f>
        <v>41</v>
      </c>
      <c r="B22">
        <v>104121951</v>
      </c>
      <c r="C22">
        <v>104122977</v>
      </c>
      <c r="D22">
        <v>101230723</v>
      </c>
      <c r="E22">
        <v>1</v>
      </c>
      <c r="F22">
        <v>1</v>
      </c>
      <c r="G22">
        <v>1</v>
      </c>
      <c r="H22">
        <v>3</v>
      </c>
      <c r="I22" t="s">
        <v>87</v>
      </c>
      <c r="J22" t="s">
        <v>90</v>
      </c>
      <c r="K22" t="s">
        <v>88</v>
      </c>
      <c r="L22">
        <v>1346</v>
      </c>
      <c r="N22">
        <v>1009</v>
      </c>
      <c r="O22" t="s">
        <v>89</v>
      </c>
      <c r="P22" t="s">
        <v>89</v>
      </c>
      <c r="Q22">
        <v>1</v>
      </c>
      <c r="W22">
        <v>0</v>
      </c>
      <c r="X22">
        <v>-534605490</v>
      </c>
      <c r="Y22">
        <f>AT22</f>
        <v>15.5</v>
      </c>
      <c r="AA22">
        <v>403.31</v>
      </c>
      <c r="AB22">
        <v>0</v>
      </c>
      <c r="AC22">
        <v>0</v>
      </c>
      <c r="AD22">
        <v>0</v>
      </c>
      <c r="AE22">
        <v>298.75</v>
      </c>
      <c r="AF22">
        <v>0</v>
      </c>
      <c r="AG22">
        <v>0</v>
      </c>
      <c r="AH22">
        <v>0</v>
      </c>
      <c r="AI22">
        <v>1.35</v>
      </c>
      <c r="AJ22">
        <v>1</v>
      </c>
      <c r="AK22">
        <v>1</v>
      </c>
      <c r="AL22">
        <v>1</v>
      </c>
      <c r="AM22">
        <v>0</v>
      </c>
      <c r="AN22">
        <v>0</v>
      </c>
      <c r="AO22">
        <v>0</v>
      </c>
      <c r="AP22">
        <v>1</v>
      </c>
      <c r="AQ22">
        <v>0</v>
      </c>
      <c r="AR22">
        <v>0</v>
      </c>
      <c r="AS22" t="s">
        <v>3</v>
      </c>
      <c r="AT22">
        <v>15.5</v>
      </c>
      <c r="AU22" t="s">
        <v>3</v>
      </c>
      <c r="AV22">
        <v>0</v>
      </c>
      <c r="AW22">
        <v>1</v>
      </c>
      <c r="AX22">
        <v>-1</v>
      </c>
      <c r="AY22">
        <v>0</v>
      </c>
      <c r="AZ22">
        <v>0</v>
      </c>
      <c r="BA22" t="s">
        <v>3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CV22">
        <v>0</v>
      </c>
      <c r="CW22">
        <v>0</v>
      </c>
      <c r="CX22">
        <f>ROUND(Y22*Source!I41,7)</f>
        <v>0.31</v>
      </c>
      <c r="CY22">
        <f>AA22</f>
        <v>403.31</v>
      </c>
      <c r="CZ22">
        <f>AE22</f>
        <v>298.75</v>
      </c>
      <c r="DA22">
        <f>AI22</f>
        <v>1.35</v>
      </c>
      <c r="DB22">
        <f>ROUND(ROUND(AT22*CZ22,2),6)</f>
        <v>4630.63</v>
      </c>
      <c r="DC22">
        <f>ROUND(ROUND(AT22*AG22,2),6)</f>
        <v>0</v>
      </c>
      <c r="DD22" t="s">
        <v>3</v>
      </c>
      <c r="DE22" t="s">
        <v>3</v>
      </c>
      <c r="DF22">
        <f>ROUND(ROUND(AE22*AI22,2)*CX22,2)</f>
        <v>125.03</v>
      </c>
      <c r="DG22">
        <f t="shared" si="8"/>
        <v>0</v>
      </c>
      <c r="DH22">
        <f t="shared" si="1"/>
        <v>0</v>
      </c>
      <c r="DI22">
        <f t="shared" si="2"/>
        <v>0</v>
      </c>
      <c r="DJ22">
        <f>DF22</f>
        <v>125.03</v>
      </c>
      <c r="DK22">
        <v>0</v>
      </c>
      <c r="DL22" t="s">
        <v>3</v>
      </c>
      <c r="DM22">
        <v>0</v>
      </c>
      <c r="DN22" t="s">
        <v>3</v>
      </c>
      <c r="DO22">
        <v>0</v>
      </c>
    </row>
    <row r="23" spans="1:119" x14ac:dyDescent="0.2">
      <c r="A23">
        <f>ROW(Source!A41)</f>
        <v>41</v>
      </c>
      <c r="B23">
        <v>104121951</v>
      </c>
      <c r="C23">
        <v>104122977</v>
      </c>
      <c r="D23">
        <v>101231105</v>
      </c>
      <c r="E23">
        <v>1</v>
      </c>
      <c r="F23">
        <v>1</v>
      </c>
      <c r="G23">
        <v>1</v>
      </c>
      <c r="H23">
        <v>3</v>
      </c>
      <c r="I23" t="s">
        <v>595</v>
      </c>
      <c r="J23" t="s">
        <v>596</v>
      </c>
      <c r="K23" t="s">
        <v>597</v>
      </c>
      <c r="L23">
        <v>1348</v>
      </c>
      <c r="N23">
        <v>1009</v>
      </c>
      <c r="O23" t="s">
        <v>47</v>
      </c>
      <c r="P23" t="s">
        <v>47</v>
      </c>
      <c r="Q23">
        <v>1000</v>
      </c>
      <c r="W23">
        <v>0</v>
      </c>
      <c r="X23">
        <v>-147713002</v>
      </c>
      <c r="Y23">
        <f>AT23</f>
        <v>3.5999999999999999E-3</v>
      </c>
      <c r="AA23">
        <v>72836.649999999994</v>
      </c>
      <c r="AB23">
        <v>0</v>
      </c>
      <c r="AC23">
        <v>0</v>
      </c>
      <c r="AD23">
        <v>0</v>
      </c>
      <c r="AE23">
        <v>60697.21</v>
      </c>
      <c r="AF23">
        <v>0</v>
      </c>
      <c r="AG23">
        <v>0</v>
      </c>
      <c r="AH23">
        <v>0</v>
      </c>
      <c r="AI23">
        <v>1.2</v>
      </c>
      <c r="AJ23">
        <v>1</v>
      </c>
      <c r="AK23">
        <v>1</v>
      </c>
      <c r="AL23">
        <v>1</v>
      </c>
      <c r="AM23">
        <v>2</v>
      </c>
      <c r="AN23">
        <v>0</v>
      </c>
      <c r="AO23">
        <v>0</v>
      </c>
      <c r="AP23">
        <v>1</v>
      </c>
      <c r="AQ23">
        <v>1</v>
      </c>
      <c r="AR23">
        <v>0</v>
      </c>
      <c r="AS23" t="s">
        <v>3</v>
      </c>
      <c r="AT23">
        <v>3.5999999999999999E-3</v>
      </c>
      <c r="AU23" t="s">
        <v>3</v>
      </c>
      <c r="AV23">
        <v>0</v>
      </c>
      <c r="AW23">
        <v>2</v>
      </c>
      <c r="AX23">
        <v>104122996</v>
      </c>
      <c r="AY23">
        <v>1</v>
      </c>
      <c r="AZ23">
        <v>0</v>
      </c>
      <c r="BA23">
        <v>25</v>
      </c>
      <c r="BB23">
        <v>1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218.50995599999999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1</v>
      </c>
      <c r="BQ23">
        <v>218.50995599999999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1</v>
      </c>
      <c r="CV23">
        <v>0</v>
      </c>
      <c r="CW23">
        <v>0</v>
      </c>
      <c r="CX23">
        <f>ROUND(Y23*Source!I41,7)</f>
        <v>7.2000000000000002E-5</v>
      </c>
      <c r="CY23">
        <f>AA23</f>
        <v>72836.649999999994</v>
      </c>
      <c r="CZ23">
        <f>AE23</f>
        <v>60697.21</v>
      </c>
      <c r="DA23">
        <f>AI23</f>
        <v>1.2</v>
      </c>
      <c r="DB23">
        <f>ROUND(ROUND(AT23*CZ23,2),6)</f>
        <v>218.51</v>
      </c>
      <c r="DC23">
        <f>ROUND(ROUND(AT23*AG23,2),6)</f>
        <v>0</v>
      </c>
      <c r="DD23" t="s">
        <v>3</v>
      </c>
      <c r="DE23" t="s">
        <v>3</v>
      </c>
      <c r="DF23">
        <f>ROUND(ROUND(AE23*AI23,2)*CX23,2)</f>
        <v>5.24</v>
      </c>
      <c r="DG23">
        <f t="shared" si="8"/>
        <v>0</v>
      </c>
      <c r="DH23">
        <f t="shared" si="1"/>
        <v>0</v>
      </c>
      <c r="DI23">
        <f t="shared" si="2"/>
        <v>0</v>
      </c>
      <c r="DJ23">
        <f>DF23</f>
        <v>5.24</v>
      </c>
      <c r="DK23">
        <v>0</v>
      </c>
      <c r="DL23" t="s">
        <v>3</v>
      </c>
      <c r="DM23">
        <v>0</v>
      </c>
      <c r="DN23" t="s">
        <v>3</v>
      </c>
      <c r="DO23">
        <v>0</v>
      </c>
    </row>
    <row r="24" spans="1:119" x14ac:dyDescent="0.2">
      <c r="A24">
        <f>ROW(Source!A43)</f>
        <v>43</v>
      </c>
      <c r="B24">
        <v>104121951</v>
      </c>
      <c r="C24">
        <v>104122998</v>
      </c>
      <c r="D24">
        <v>101137804</v>
      </c>
      <c r="E24">
        <v>117</v>
      </c>
      <c r="F24">
        <v>1</v>
      </c>
      <c r="G24">
        <v>1</v>
      </c>
      <c r="H24">
        <v>1</v>
      </c>
      <c r="I24" t="s">
        <v>598</v>
      </c>
      <c r="J24" t="s">
        <v>3</v>
      </c>
      <c r="K24" t="s">
        <v>599</v>
      </c>
      <c r="L24">
        <v>1191</v>
      </c>
      <c r="N24">
        <v>1013</v>
      </c>
      <c r="O24" t="s">
        <v>565</v>
      </c>
      <c r="P24" t="s">
        <v>565</v>
      </c>
      <c r="Q24">
        <v>1</v>
      </c>
      <c r="W24">
        <v>0</v>
      </c>
      <c r="X24">
        <v>888410196</v>
      </c>
      <c r="Y24">
        <f>(AT24*ROUND(((0.35+1)*0.4),7))</f>
        <v>1.512</v>
      </c>
      <c r="AA24">
        <v>0</v>
      </c>
      <c r="AB24">
        <v>0</v>
      </c>
      <c r="AC24">
        <v>0</v>
      </c>
      <c r="AD24">
        <v>722.05</v>
      </c>
      <c r="AE24">
        <v>0</v>
      </c>
      <c r="AF24">
        <v>0</v>
      </c>
      <c r="AG24">
        <v>0</v>
      </c>
      <c r="AH24">
        <v>722.05</v>
      </c>
      <c r="AI24">
        <v>1</v>
      </c>
      <c r="AJ24">
        <v>1</v>
      </c>
      <c r="AK24">
        <v>1</v>
      </c>
      <c r="AL24">
        <v>1</v>
      </c>
      <c r="AM24">
        <v>-2</v>
      </c>
      <c r="AN24">
        <v>0</v>
      </c>
      <c r="AO24">
        <v>0</v>
      </c>
      <c r="AP24">
        <v>1</v>
      </c>
      <c r="AQ24">
        <v>1</v>
      </c>
      <c r="AR24">
        <v>0</v>
      </c>
      <c r="AS24" t="s">
        <v>3</v>
      </c>
      <c r="AT24">
        <v>2.8</v>
      </c>
      <c r="AU24" t="s">
        <v>96</v>
      </c>
      <c r="AV24">
        <v>1</v>
      </c>
      <c r="AW24">
        <v>2</v>
      </c>
      <c r="AX24">
        <v>104123024</v>
      </c>
      <c r="AY24">
        <v>1</v>
      </c>
      <c r="AZ24">
        <v>0</v>
      </c>
      <c r="BA24">
        <v>26</v>
      </c>
      <c r="BB24">
        <v>1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2021.7399999999998</v>
      </c>
      <c r="BN24">
        <v>2.8</v>
      </c>
      <c r="BO24">
        <v>0</v>
      </c>
      <c r="BP24">
        <v>1</v>
      </c>
      <c r="BQ24">
        <v>0</v>
      </c>
      <c r="BR24">
        <v>0</v>
      </c>
      <c r="BS24">
        <v>0</v>
      </c>
      <c r="BT24">
        <v>1091.7395999999999</v>
      </c>
      <c r="BU24">
        <v>1.512</v>
      </c>
      <c r="BV24">
        <v>0</v>
      </c>
      <c r="BW24">
        <v>1</v>
      </c>
      <c r="CU24">
        <f>ROUND(AT24*Source!I43*AH24*AL24,2)</f>
        <v>202.17</v>
      </c>
      <c r="CV24">
        <f>ROUND(Y24*Source!I43,7)</f>
        <v>0.1512</v>
      </c>
      <c r="CW24">
        <v>0</v>
      </c>
      <c r="CX24">
        <f>ROUND(Y24*Source!I43,7)</f>
        <v>0.1512</v>
      </c>
      <c r="CY24">
        <f>AD24</f>
        <v>722.05</v>
      </c>
      <c r="CZ24">
        <f>AH24</f>
        <v>722.05</v>
      </c>
      <c r="DA24">
        <f>AL24</f>
        <v>1</v>
      </c>
      <c r="DB24">
        <f>ROUND((ROUND(AT24*CZ24,2)*ROUND(((0.35+1)*0.4),7)),6)</f>
        <v>1091.7396000000001</v>
      </c>
      <c r="DC24">
        <f>ROUND((ROUND(AT24*AG24,2)*ROUND(((0.35+1)*0.4),7)),6)</f>
        <v>0</v>
      </c>
      <c r="DD24" t="s">
        <v>3</v>
      </c>
      <c r="DE24" t="s">
        <v>3</v>
      </c>
      <c r="DF24">
        <f>ROUND(ROUND(AE24,2)*CX24,2)</f>
        <v>0</v>
      </c>
      <c r="DG24">
        <f t="shared" si="8"/>
        <v>0</v>
      </c>
      <c r="DH24">
        <f t="shared" si="1"/>
        <v>0</v>
      </c>
      <c r="DI24">
        <f t="shared" si="2"/>
        <v>109.17</v>
      </c>
      <c r="DJ24">
        <f>DI24</f>
        <v>109.17</v>
      </c>
      <c r="DK24">
        <v>1</v>
      </c>
      <c r="DL24" t="s">
        <v>3</v>
      </c>
      <c r="DM24">
        <v>0</v>
      </c>
      <c r="DN24" t="s">
        <v>3</v>
      </c>
      <c r="DO24">
        <v>0</v>
      </c>
    </row>
    <row r="25" spans="1:119" x14ac:dyDescent="0.2">
      <c r="A25">
        <f>ROW(Source!A43)</f>
        <v>43</v>
      </c>
      <c r="B25">
        <v>104121951</v>
      </c>
      <c r="C25">
        <v>104122998</v>
      </c>
      <c r="D25">
        <v>101212126</v>
      </c>
      <c r="E25">
        <v>1</v>
      </c>
      <c r="F25">
        <v>1</v>
      </c>
      <c r="G25">
        <v>1</v>
      </c>
      <c r="H25">
        <v>3</v>
      </c>
      <c r="I25" t="s">
        <v>573</v>
      </c>
      <c r="J25" t="s">
        <v>574</v>
      </c>
      <c r="K25" t="s">
        <v>575</v>
      </c>
      <c r="L25">
        <v>1383</v>
      </c>
      <c r="N25">
        <v>1013</v>
      </c>
      <c r="O25" t="s">
        <v>576</v>
      </c>
      <c r="P25" t="s">
        <v>576</v>
      </c>
      <c r="Q25">
        <v>1</v>
      </c>
      <c r="W25">
        <v>0</v>
      </c>
      <c r="X25">
        <v>1840299850</v>
      </c>
      <c r="Y25">
        <f>(AT25*ROUND(0,7))</f>
        <v>0</v>
      </c>
      <c r="AA25">
        <v>6.78</v>
      </c>
      <c r="AB25">
        <v>0</v>
      </c>
      <c r="AC25">
        <v>0</v>
      </c>
      <c r="AD25">
        <v>0</v>
      </c>
      <c r="AE25">
        <v>6.78</v>
      </c>
      <c r="AF25">
        <v>0</v>
      </c>
      <c r="AG25">
        <v>0</v>
      </c>
      <c r="AH25">
        <v>0</v>
      </c>
      <c r="AI25">
        <v>1</v>
      </c>
      <c r="AJ25">
        <v>1</v>
      </c>
      <c r="AK25">
        <v>1</v>
      </c>
      <c r="AL25">
        <v>1</v>
      </c>
      <c r="AM25">
        <v>-2</v>
      </c>
      <c r="AN25">
        <v>0</v>
      </c>
      <c r="AO25">
        <v>0</v>
      </c>
      <c r="AP25">
        <v>1</v>
      </c>
      <c r="AQ25">
        <v>1</v>
      </c>
      <c r="AR25">
        <v>0</v>
      </c>
      <c r="AS25" t="s">
        <v>3</v>
      </c>
      <c r="AT25">
        <v>5.1999999999999998E-2</v>
      </c>
      <c r="AU25" t="s">
        <v>24</v>
      </c>
      <c r="AV25">
        <v>0</v>
      </c>
      <c r="AW25">
        <v>2</v>
      </c>
      <c r="AX25">
        <v>104123025</v>
      </c>
      <c r="AY25">
        <v>1</v>
      </c>
      <c r="AZ25">
        <v>0</v>
      </c>
      <c r="BA25">
        <v>27</v>
      </c>
      <c r="BB25">
        <v>1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0.35255999999999998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1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CV25">
        <v>0</v>
      </c>
      <c r="CW25">
        <v>0</v>
      </c>
      <c r="CX25">
        <f>ROUND(Y25*Source!I43,7)</f>
        <v>0</v>
      </c>
      <c r="CY25">
        <f>AA25</f>
        <v>6.78</v>
      </c>
      <c r="CZ25">
        <f>AE25</f>
        <v>6.78</v>
      </c>
      <c r="DA25">
        <f>AI25</f>
        <v>1</v>
      </c>
      <c r="DB25">
        <f>ROUND((ROUND(AT25*CZ25,2)*ROUND(0,7)),6)</f>
        <v>0</v>
      </c>
      <c r="DC25">
        <f>ROUND((ROUND(AT25*AG25,2)*ROUND(0,7)),6)</f>
        <v>0</v>
      </c>
      <c r="DD25" t="s">
        <v>3</v>
      </c>
      <c r="DE25" t="s">
        <v>3</v>
      </c>
      <c r="DF25">
        <f>ROUND(ROUND(AE25,2)*CX25,2)</f>
        <v>0</v>
      </c>
      <c r="DG25">
        <f t="shared" si="8"/>
        <v>0</v>
      </c>
      <c r="DH25">
        <f t="shared" si="1"/>
        <v>0</v>
      </c>
      <c r="DI25">
        <f t="shared" si="2"/>
        <v>0</v>
      </c>
      <c r="DJ25">
        <f>DF25</f>
        <v>0</v>
      </c>
      <c r="DK25">
        <v>1</v>
      </c>
      <c r="DL25" t="s">
        <v>3</v>
      </c>
      <c r="DM25">
        <v>0</v>
      </c>
      <c r="DN25" t="s">
        <v>3</v>
      </c>
      <c r="DO25">
        <v>0</v>
      </c>
    </row>
    <row r="26" spans="1:119" x14ac:dyDescent="0.2">
      <c r="A26">
        <f>ROW(Source!A43)</f>
        <v>43</v>
      </c>
      <c r="B26">
        <v>104121951</v>
      </c>
      <c r="C26">
        <v>104122998</v>
      </c>
      <c r="D26">
        <v>101213696</v>
      </c>
      <c r="E26">
        <v>1</v>
      </c>
      <c r="F26">
        <v>1</v>
      </c>
      <c r="G26">
        <v>1</v>
      </c>
      <c r="H26">
        <v>3</v>
      </c>
      <c r="I26" t="s">
        <v>600</v>
      </c>
      <c r="J26" t="s">
        <v>601</v>
      </c>
      <c r="K26" t="s">
        <v>602</v>
      </c>
      <c r="L26">
        <v>1407</v>
      </c>
      <c r="N26">
        <v>1013</v>
      </c>
      <c r="O26" t="s">
        <v>328</v>
      </c>
      <c r="P26" t="s">
        <v>328</v>
      </c>
      <c r="Q26">
        <v>1</v>
      </c>
      <c r="W26">
        <v>0</v>
      </c>
      <c r="X26">
        <v>-239864327</v>
      </c>
      <c r="Y26">
        <f>(AT26*ROUND(0,7))</f>
        <v>0</v>
      </c>
      <c r="AA26">
        <v>336.81</v>
      </c>
      <c r="AB26">
        <v>0</v>
      </c>
      <c r="AC26">
        <v>0</v>
      </c>
      <c r="AD26">
        <v>0</v>
      </c>
      <c r="AE26">
        <v>261.08999999999997</v>
      </c>
      <c r="AF26">
        <v>0</v>
      </c>
      <c r="AG26">
        <v>0</v>
      </c>
      <c r="AH26">
        <v>0</v>
      </c>
      <c r="AI26">
        <v>1.29</v>
      </c>
      <c r="AJ26">
        <v>1</v>
      </c>
      <c r="AK26">
        <v>1</v>
      </c>
      <c r="AL26">
        <v>1</v>
      </c>
      <c r="AM26">
        <v>2</v>
      </c>
      <c r="AN26">
        <v>0</v>
      </c>
      <c r="AO26">
        <v>0</v>
      </c>
      <c r="AP26">
        <v>1</v>
      </c>
      <c r="AQ26">
        <v>1</v>
      </c>
      <c r="AR26">
        <v>0</v>
      </c>
      <c r="AS26" t="s">
        <v>3</v>
      </c>
      <c r="AT26">
        <v>0.02</v>
      </c>
      <c r="AU26" t="s">
        <v>24</v>
      </c>
      <c r="AV26">
        <v>0</v>
      </c>
      <c r="AW26">
        <v>2</v>
      </c>
      <c r="AX26">
        <v>104123026</v>
      </c>
      <c r="AY26">
        <v>1</v>
      </c>
      <c r="AZ26">
        <v>0</v>
      </c>
      <c r="BA26">
        <v>28</v>
      </c>
      <c r="BB26">
        <v>1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5.2218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1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CV26">
        <v>0</v>
      </c>
      <c r="CW26">
        <v>0</v>
      </c>
      <c r="CX26">
        <f>ROUND(Y26*Source!I43,7)</f>
        <v>0</v>
      </c>
      <c r="CY26">
        <f>AA26</f>
        <v>336.81</v>
      </c>
      <c r="CZ26">
        <f>AE26</f>
        <v>261.08999999999997</v>
      </c>
      <c r="DA26">
        <f>AI26</f>
        <v>1.29</v>
      </c>
      <c r="DB26">
        <f>ROUND((ROUND(AT26*CZ26,2)*ROUND(0,7)),6)</f>
        <v>0</v>
      </c>
      <c r="DC26">
        <f>ROUND((ROUND(AT26*AG26,2)*ROUND(0,7)),6)</f>
        <v>0</v>
      </c>
      <c r="DD26" t="s">
        <v>3</v>
      </c>
      <c r="DE26" t="s">
        <v>3</v>
      </c>
      <c r="DF26">
        <f>ROUND(ROUND(AE26*AI26,2)*CX26,2)</f>
        <v>0</v>
      </c>
      <c r="DG26">
        <f t="shared" si="8"/>
        <v>0</v>
      </c>
      <c r="DH26">
        <f t="shared" si="1"/>
        <v>0</v>
      </c>
      <c r="DI26">
        <f t="shared" si="2"/>
        <v>0</v>
      </c>
      <c r="DJ26">
        <f>DF26</f>
        <v>0</v>
      </c>
      <c r="DK26">
        <v>0</v>
      </c>
      <c r="DL26" t="s">
        <v>3</v>
      </c>
      <c r="DM26">
        <v>0</v>
      </c>
      <c r="DN26" t="s">
        <v>3</v>
      </c>
      <c r="DO26">
        <v>0</v>
      </c>
    </row>
    <row r="27" spans="1:119" x14ac:dyDescent="0.2">
      <c r="A27">
        <f>ROW(Source!A43)</f>
        <v>43</v>
      </c>
      <c r="B27">
        <v>104121951</v>
      </c>
      <c r="C27">
        <v>104122998</v>
      </c>
      <c r="D27">
        <v>101213975</v>
      </c>
      <c r="E27">
        <v>1</v>
      </c>
      <c r="F27">
        <v>1</v>
      </c>
      <c r="G27">
        <v>1</v>
      </c>
      <c r="H27">
        <v>3</v>
      </c>
      <c r="I27" t="s">
        <v>603</v>
      </c>
      <c r="J27" t="s">
        <v>604</v>
      </c>
      <c r="K27" t="s">
        <v>605</v>
      </c>
      <c r="L27">
        <v>1348</v>
      </c>
      <c r="N27">
        <v>1009</v>
      </c>
      <c r="O27" t="s">
        <v>47</v>
      </c>
      <c r="P27" t="s">
        <v>47</v>
      </c>
      <c r="Q27">
        <v>1000</v>
      </c>
      <c r="W27">
        <v>0</v>
      </c>
      <c r="X27">
        <v>1860324380</v>
      </c>
      <c r="Y27">
        <f>(AT27*ROUND(0,7))</f>
        <v>0</v>
      </c>
      <c r="AA27">
        <v>142298.56</v>
      </c>
      <c r="AB27">
        <v>0</v>
      </c>
      <c r="AC27">
        <v>0</v>
      </c>
      <c r="AD27">
        <v>0</v>
      </c>
      <c r="AE27">
        <v>110308.96</v>
      </c>
      <c r="AF27">
        <v>0</v>
      </c>
      <c r="AG27">
        <v>0</v>
      </c>
      <c r="AH27">
        <v>0</v>
      </c>
      <c r="AI27">
        <v>1.29</v>
      </c>
      <c r="AJ27">
        <v>1</v>
      </c>
      <c r="AK27">
        <v>1</v>
      </c>
      <c r="AL27">
        <v>1</v>
      </c>
      <c r="AM27">
        <v>2</v>
      </c>
      <c r="AN27">
        <v>0</v>
      </c>
      <c r="AO27">
        <v>0</v>
      </c>
      <c r="AP27">
        <v>1</v>
      </c>
      <c r="AQ27">
        <v>1</v>
      </c>
      <c r="AR27">
        <v>0</v>
      </c>
      <c r="AS27" t="s">
        <v>3</v>
      </c>
      <c r="AT27">
        <v>1.3999999999999999E-4</v>
      </c>
      <c r="AU27" t="s">
        <v>24</v>
      </c>
      <c r="AV27">
        <v>0</v>
      </c>
      <c r="AW27">
        <v>2</v>
      </c>
      <c r="AX27">
        <v>104123027</v>
      </c>
      <c r="AY27">
        <v>1</v>
      </c>
      <c r="AZ27">
        <v>0</v>
      </c>
      <c r="BA27">
        <v>29</v>
      </c>
      <c r="BB27">
        <v>1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15.443254399999999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1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CV27">
        <v>0</v>
      </c>
      <c r="CW27">
        <v>0</v>
      </c>
      <c r="CX27">
        <f>ROUND(Y27*Source!I43,7)</f>
        <v>0</v>
      </c>
      <c r="CY27">
        <f>AA27</f>
        <v>142298.56</v>
      </c>
      <c r="CZ27">
        <f>AE27</f>
        <v>110308.96</v>
      </c>
      <c r="DA27">
        <f>AI27</f>
        <v>1.29</v>
      </c>
      <c r="DB27">
        <f>ROUND((ROUND(AT27*CZ27,2)*ROUND(0,7)),6)</f>
        <v>0</v>
      </c>
      <c r="DC27">
        <f>ROUND((ROUND(AT27*AG27,2)*ROUND(0,7)),6)</f>
        <v>0</v>
      </c>
      <c r="DD27" t="s">
        <v>3</v>
      </c>
      <c r="DE27" t="s">
        <v>3</v>
      </c>
      <c r="DF27">
        <f>ROUND(ROUND(AE27*AI27,2)*CX27,2)</f>
        <v>0</v>
      </c>
      <c r="DG27">
        <f t="shared" si="8"/>
        <v>0</v>
      </c>
      <c r="DH27">
        <f t="shared" si="1"/>
        <v>0</v>
      </c>
      <c r="DI27">
        <f t="shared" si="2"/>
        <v>0</v>
      </c>
      <c r="DJ27">
        <f>DF27</f>
        <v>0</v>
      </c>
      <c r="DK27">
        <v>0</v>
      </c>
      <c r="DL27" t="s">
        <v>3</v>
      </c>
      <c r="DM27">
        <v>0</v>
      </c>
      <c r="DN27" t="s">
        <v>3</v>
      </c>
      <c r="DO27">
        <v>0</v>
      </c>
    </row>
    <row r="28" spans="1:119" x14ac:dyDescent="0.2">
      <c r="A28">
        <f>ROW(Source!A43)</f>
        <v>43</v>
      </c>
      <c r="B28">
        <v>104121951</v>
      </c>
      <c r="C28">
        <v>104122998</v>
      </c>
      <c r="D28">
        <v>101219547</v>
      </c>
      <c r="E28">
        <v>1</v>
      </c>
      <c r="F28">
        <v>1</v>
      </c>
      <c r="G28">
        <v>1</v>
      </c>
      <c r="H28">
        <v>3</v>
      </c>
      <c r="I28" t="s">
        <v>606</v>
      </c>
      <c r="J28" t="s">
        <v>607</v>
      </c>
      <c r="K28" t="s">
        <v>608</v>
      </c>
      <c r="L28">
        <v>1348</v>
      </c>
      <c r="N28">
        <v>1009</v>
      </c>
      <c r="O28" t="s">
        <v>47</v>
      </c>
      <c r="P28" t="s">
        <v>47</v>
      </c>
      <c r="Q28">
        <v>1000</v>
      </c>
      <c r="W28">
        <v>0</v>
      </c>
      <c r="X28">
        <v>-1856565771</v>
      </c>
      <c r="Y28">
        <f>(AT28*ROUND(0,7))</f>
        <v>0</v>
      </c>
      <c r="AA28">
        <v>72667.63</v>
      </c>
      <c r="AB28">
        <v>0</v>
      </c>
      <c r="AC28">
        <v>0</v>
      </c>
      <c r="AD28">
        <v>0</v>
      </c>
      <c r="AE28">
        <v>55898.18</v>
      </c>
      <c r="AF28">
        <v>0</v>
      </c>
      <c r="AG28">
        <v>0</v>
      </c>
      <c r="AH28">
        <v>0</v>
      </c>
      <c r="AI28">
        <v>1.3</v>
      </c>
      <c r="AJ28">
        <v>1</v>
      </c>
      <c r="AK28">
        <v>1</v>
      </c>
      <c r="AL28">
        <v>1</v>
      </c>
      <c r="AM28">
        <v>2</v>
      </c>
      <c r="AN28">
        <v>0</v>
      </c>
      <c r="AO28">
        <v>0</v>
      </c>
      <c r="AP28">
        <v>1</v>
      </c>
      <c r="AQ28">
        <v>1</v>
      </c>
      <c r="AR28">
        <v>0</v>
      </c>
      <c r="AS28" t="s">
        <v>3</v>
      </c>
      <c r="AT28">
        <v>1E-4</v>
      </c>
      <c r="AU28" t="s">
        <v>24</v>
      </c>
      <c r="AV28">
        <v>0</v>
      </c>
      <c r="AW28">
        <v>2</v>
      </c>
      <c r="AX28">
        <v>104123028</v>
      </c>
      <c r="AY28">
        <v>1</v>
      </c>
      <c r="AZ28">
        <v>0</v>
      </c>
      <c r="BA28">
        <v>30</v>
      </c>
      <c r="BB28">
        <v>1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5.5898180000000002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1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CV28">
        <v>0</v>
      </c>
      <c r="CW28">
        <v>0</v>
      </c>
      <c r="CX28">
        <f>ROUND(Y28*Source!I43,7)</f>
        <v>0</v>
      </c>
      <c r="CY28">
        <f>AA28</f>
        <v>72667.63</v>
      </c>
      <c r="CZ28">
        <f>AE28</f>
        <v>55898.18</v>
      </c>
      <c r="DA28">
        <f>AI28</f>
        <v>1.3</v>
      </c>
      <c r="DB28">
        <f>ROUND((ROUND(AT28*CZ28,2)*ROUND(0,7)),6)</f>
        <v>0</v>
      </c>
      <c r="DC28">
        <f>ROUND((ROUND(AT28*AG28,2)*ROUND(0,7)),6)</f>
        <v>0</v>
      </c>
      <c r="DD28" t="s">
        <v>3</v>
      </c>
      <c r="DE28" t="s">
        <v>3</v>
      </c>
      <c r="DF28">
        <f>ROUND(ROUND(AE28*AI28,2)*CX28,2)</f>
        <v>0</v>
      </c>
      <c r="DG28">
        <f t="shared" si="8"/>
        <v>0</v>
      </c>
      <c r="DH28">
        <f t="shared" si="1"/>
        <v>0</v>
      </c>
      <c r="DI28">
        <f t="shared" si="2"/>
        <v>0</v>
      </c>
      <c r="DJ28">
        <f>DF28</f>
        <v>0</v>
      </c>
      <c r="DK28">
        <v>0</v>
      </c>
      <c r="DL28" t="s">
        <v>3</v>
      </c>
      <c r="DM28">
        <v>0</v>
      </c>
      <c r="DN28" t="s">
        <v>3</v>
      </c>
      <c r="DO28">
        <v>0</v>
      </c>
    </row>
    <row r="29" spans="1:119" x14ac:dyDescent="0.2">
      <c r="A29">
        <f>ROW(Source!A79)</f>
        <v>79</v>
      </c>
      <c r="B29">
        <v>104121951</v>
      </c>
      <c r="C29">
        <v>104123139</v>
      </c>
      <c r="D29">
        <v>33157046</v>
      </c>
      <c r="E29">
        <v>115</v>
      </c>
      <c r="F29">
        <v>1</v>
      </c>
      <c r="G29">
        <v>1</v>
      </c>
      <c r="H29">
        <v>1</v>
      </c>
      <c r="I29" t="s">
        <v>609</v>
      </c>
      <c r="J29" t="s">
        <v>3</v>
      </c>
      <c r="K29" t="s">
        <v>610</v>
      </c>
      <c r="L29">
        <v>1191</v>
      </c>
      <c r="N29">
        <v>1013</v>
      </c>
      <c r="O29" t="s">
        <v>565</v>
      </c>
      <c r="P29" t="s">
        <v>565</v>
      </c>
      <c r="Q29">
        <v>1</v>
      </c>
      <c r="W29">
        <v>0</v>
      </c>
      <c r="X29">
        <v>-1833565283</v>
      </c>
      <c r="Y29">
        <f>(AT29*ROUND(((0.35+1)*1.15),7))</f>
        <v>40.582349999999998</v>
      </c>
      <c r="AA29">
        <v>0</v>
      </c>
      <c r="AB29">
        <v>0</v>
      </c>
      <c r="AC29">
        <v>0</v>
      </c>
      <c r="AD29">
        <v>641.22</v>
      </c>
      <c r="AE29">
        <v>0</v>
      </c>
      <c r="AF29">
        <v>0</v>
      </c>
      <c r="AG29">
        <v>0</v>
      </c>
      <c r="AH29">
        <v>641.22</v>
      </c>
      <c r="AI29">
        <v>1</v>
      </c>
      <c r="AJ29">
        <v>1</v>
      </c>
      <c r="AK29">
        <v>1</v>
      </c>
      <c r="AL29">
        <v>1</v>
      </c>
      <c r="AM29">
        <v>-2</v>
      </c>
      <c r="AN29">
        <v>0</v>
      </c>
      <c r="AO29">
        <v>0</v>
      </c>
      <c r="AP29">
        <v>1</v>
      </c>
      <c r="AQ29">
        <v>1</v>
      </c>
      <c r="AR29">
        <v>0</v>
      </c>
      <c r="AS29" t="s">
        <v>3</v>
      </c>
      <c r="AT29">
        <v>26.14</v>
      </c>
      <c r="AU29" t="s">
        <v>163</v>
      </c>
      <c r="AV29">
        <v>1</v>
      </c>
      <c r="AW29">
        <v>2</v>
      </c>
      <c r="AX29">
        <v>104123150</v>
      </c>
      <c r="AY29">
        <v>1</v>
      </c>
      <c r="AZ29">
        <v>0</v>
      </c>
      <c r="BA29">
        <v>32</v>
      </c>
      <c r="BB29">
        <v>1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16761.4908</v>
      </c>
      <c r="BN29">
        <v>26.14</v>
      </c>
      <c r="BO29">
        <v>0</v>
      </c>
      <c r="BP29">
        <v>1</v>
      </c>
      <c r="BQ29">
        <v>0</v>
      </c>
      <c r="BR29">
        <v>0</v>
      </c>
      <c r="BS29">
        <v>0</v>
      </c>
      <c r="BT29">
        <v>26022.214467000002</v>
      </c>
      <c r="BU29">
        <v>40.582349999999998</v>
      </c>
      <c r="BV29">
        <v>0</v>
      </c>
      <c r="BW29">
        <v>1</v>
      </c>
      <c r="CU29">
        <f>ROUND(AT29*Source!I79*AH29*AL29,2)</f>
        <v>2220.9</v>
      </c>
      <c r="CV29">
        <f>ROUND(Y29*Source!I79,7)</f>
        <v>5.3771614000000003</v>
      </c>
      <c r="CW29">
        <v>0</v>
      </c>
      <c r="CX29">
        <f>ROUND(Y29*Source!I79,7)</f>
        <v>5.3771614000000003</v>
      </c>
      <c r="CY29">
        <f>AD29</f>
        <v>641.22</v>
      </c>
      <c r="CZ29">
        <f>AH29</f>
        <v>641.22</v>
      </c>
      <c r="DA29">
        <f>AL29</f>
        <v>1</v>
      </c>
      <c r="DB29">
        <f>ROUND((ROUND(AT29*CZ29,2)*ROUND(((0.35+1)*1.15),7)),6)</f>
        <v>26022.213225</v>
      </c>
      <c r="DC29">
        <f>ROUND((ROUND(AT29*AG29,2)*ROUND(((0.35+1)*1.15),7)),6)</f>
        <v>0</v>
      </c>
      <c r="DD29" t="s">
        <v>3</v>
      </c>
      <c r="DE29" t="s">
        <v>3</v>
      </c>
      <c r="DF29">
        <f>ROUND(ROUND(AE29,2)*CX29,2)</f>
        <v>0</v>
      </c>
      <c r="DG29">
        <f t="shared" si="8"/>
        <v>0</v>
      </c>
      <c r="DH29">
        <f t="shared" si="1"/>
        <v>0</v>
      </c>
      <c r="DI29">
        <f t="shared" si="2"/>
        <v>3447.94</v>
      </c>
      <c r="DJ29">
        <f>DI29</f>
        <v>3447.94</v>
      </c>
      <c r="DK29">
        <v>1</v>
      </c>
      <c r="DL29" t="s">
        <v>3</v>
      </c>
      <c r="DM29">
        <v>0</v>
      </c>
      <c r="DN29" t="s">
        <v>3</v>
      </c>
      <c r="DO29">
        <v>0</v>
      </c>
    </row>
    <row r="30" spans="1:119" x14ac:dyDescent="0.2">
      <c r="A30">
        <f>ROW(Source!A79)</f>
        <v>79</v>
      </c>
      <c r="B30">
        <v>104121951</v>
      </c>
      <c r="C30">
        <v>104123139</v>
      </c>
      <c r="D30">
        <v>33157037</v>
      </c>
      <c r="E30">
        <v>115</v>
      </c>
      <c r="F30">
        <v>1</v>
      </c>
      <c r="G30">
        <v>1</v>
      </c>
      <c r="H30">
        <v>1</v>
      </c>
      <c r="I30" t="s">
        <v>566</v>
      </c>
      <c r="J30" t="s">
        <v>3</v>
      </c>
      <c r="K30" t="s">
        <v>567</v>
      </c>
      <c r="L30">
        <v>1191</v>
      </c>
      <c r="N30">
        <v>1013</v>
      </c>
      <c r="O30" t="s">
        <v>565</v>
      </c>
      <c r="P30" t="s">
        <v>565</v>
      </c>
      <c r="Q30">
        <v>1</v>
      </c>
      <c r="W30">
        <v>0</v>
      </c>
      <c r="X30">
        <v>-1417349443</v>
      </c>
      <c r="Y30">
        <f>(AT30*ROUND(((0.35+1)*1.25),7))</f>
        <v>0.15187499999999998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1</v>
      </c>
      <c r="AJ30">
        <v>1</v>
      </c>
      <c r="AK30">
        <v>1</v>
      </c>
      <c r="AL30">
        <v>1</v>
      </c>
      <c r="AM30">
        <v>-2</v>
      </c>
      <c r="AN30">
        <v>0</v>
      </c>
      <c r="AO30">
        <v>0</v>
      </c>
      <c r="AP30">
        <v>1</v>
      </c>
      <c r="AQ30">
        <v>1</v>
      </c>
      <c r="AR30">
        <v>0</v>
      </c>
      <c r="AS30" t="s">
        <v>3</v>
      </c>
      <c r="AT30">
        <v>0.09</v>
      </c>
      <c r="AU30" t="s">
        <v>162</v>
      </c>
      <c r="AV30">
        <v>2</v>
      </c>
      <c r="AW30">
        <v>2</v>
      </c>
      <c r="AX30">
        <v>104123151</v>
      </c>
      <c r="AY30">
        <v>1</v>
      </c>
      <c r="AZ30">
        <v>0</v>
      </c>
      <c r="BA30">
        <v>33</v>
      </c>
      <c r="BB30">
        <v>1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CV30">
        <v>0</v>
      </c>
      <c r="CW30">
        <v>0</v>
      </c>
      <c r="CX30">
        <f>ROUND(Y30*Source!I79,7)</f>
        <v>2.01234E-2</v>
      </c>
      <c r="CY30">
        <f>AD30</f>
        <v>0</v>
      </c>
      <c r="CZ30">
        <f>AH30</f>
        <v>0</v>
      </c>
      <c r="DA30">
        <f>AL30</f>
        <v>1</v>
      </c>
      <c r="DB30">
        <f>ROUND((ROUND(AT30*CZ30,2)*ROUND(((0.35+1)*1.25),7)),6)</f>
        <v>0</v>
      </c>
      <c r="DC30">
        <f>ROUND((ROUND(AT30*AG30,2)*ROUND(((0.35+1)*1.25),7)),6)</f>
        <v>0</v>
      </c>
      <c r="DD30" t="s">
        <v>3</v>
      </c>
      <c r="DE30" t="s">
        <v>3</v>
      </c>
      <c r="DF30">
        <f>ROUND(ROUND(AE30,2)*CX30,2)</f>
        <v>0</v>
      </c>
      <c r="DG30">
        <f t="shared" si="8"/>
        <v>0</v>
      </c>
      <c r="DH30">
        <f t="shared" si="1"/>
        <v>0</v>
      </c>
      <c r="DI30">
        <f t="shared" si="2"/>
        <v>0</v>
      </c>
      <c r="DJ30">
        <f>DI30</f>
        <v>0</v>
      </c>
      <c r="DK30">
        <v>0</v>
      </c>
      <c r="DL30" t="s">
        <v>3</v>
      </c>
      <c r="DM30">
        <v>0</v>
      </c>
      <c r="DN30" t="s">
        <v>3</v>
      </c>
      <c r="DO30">
        <v>0</v>
      </c>
    </row>
    <row r="31" spans="1:119" x14ac:dyDescent="0.2">
      <c r="A31">
        <f>ROW(Source!A79)</f>
        <v>79</v>
      </c>
      <c r="B31">
        <v>104121951</v>
      </c>
      <c r="C31">
        <v>104123139</v>
      </c>
      <c r="D31">
        <v>94548085</v>
      </c>
      <c r="E31">
        <v>1</v>
      </c>
      <c r="F31">
        <v>1</v>
      </c>
      <c r="G31">
        <v>1</v>
      </c>
      <c r="H31">
        <v>2</v>
      </c>
      <c r="I31" t="s">
        <v>611</v>
      </c>
      <c r="J31" t="s">
        <v>612</v>
      </c>
      <c r="K31" t="s">
        <v>613</v>
      </c>
      <c r="L31">
        <v>1368</v>
      </c>
      <c r="N31">
        <v>1011</v>
      </c>
      <c r="O31" t="s">
        <v>571</v>
      </c>
      <c r="P31" t="s">
        <v>571</v>
      </c>
      <c r="Q31">
        <v>1</v>
      </c>
      <c r="W31">
        <v>0</v>
      </c>
      <c r="X31">
        <v>-1623996410</v>
      </c>
      <c r="Y31">
        <f>(AT31*ROUND(((0.35+1)*1.25),7))</f>
        <v>0.11812500000000001</v>
      </c>
      <c r="AA31">
        <v>0</v>
      </c>
      <c r="AB31">
        <v>47.14</v>
      </c>
      <c r="AC31">
        <v>641.22</v>
      </c>
      <c r="AD31">
        <v>0</v>
      </c>
      <c r="AE31">
        <v>0</v>
      </c>
      <c r="AF31">
        <v>30.61</v>
      </c>
      <c r="AG31">
        <v>641.22</v>
      </c>
      <c r="AH31">
        <v>0</v>
      </c>
      <c r="AI31">
        <v>1</v>
      </c>
      <c r="AJ31">
        <v>1.54</v>
      </c>
      <c r="AK31">
        <v>1</v>
      </c>
      <c r="AL31">
        <v>1</v>
      </c>
      <c r="AM31">
        <v>2</v>
      </c>
      <c r="AN31">
        <v>0</v>
      </c>
      <c r="AO31">
        <v>0</v>
      </c>
      <c r="AP31">
        <v>1</v>
      </c>
      <c r="AQ31">
        <v>1</v>
      </c>
      <c r="AR31">
        <v>0</v>
      </c>
      <c r="AS31" t="s">
        <v>3</v>
      </c>
      <c r="AT31">
        <v>7.0000000000000007E-2</v>
      </c>
      <c r="AU31" t="s">
        <v>162</v>
      </c>
      <c r="AV31">
        <v>1</v>
      </c>
      <c r="AW31">
        <v>2</v>
      </c>
      <c r="AX31">
        <v>104123152</v>
      </c>
      <c r="AY31">
        <v>1</v>
      </c>
      <c r="AZ31">
        <v>0</v>
      </c>
      <c r="BA31">
        <v>34</v>
      </c>
      <c r="BB31">
        <v>1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2.1427</v>
      </c>
      <c r="BL31">
        <v>44.885400000000004</v>
      </c>
      <c r="BM31">
        <v>0</v>
      </c>
      <c r="BN31">
        <v>0</v>
      </c>
      <c r="BO31">
        <v>7.0000000000000007E-2</v>
      </c>
      <c r="BP31">
        <v>1</v>
      </c>
      <c r="BQ31">
        <v>0</v>
      </c>
      <c r="BR31">
        <v>3.6158062500000008</v>
      </c>
      <c r="BS31">
        <v>75.744112500000014</v>
      </c>
      <c r="BT31">
        <v>0</v>
      </c>
      <c r="BU31">
        <v>0</v>
      </c>
      <c r="BV31">
        <v>0.11812500000000002</v>
      </c>
      <c r="BW31">
        <v>1</v>
      </c>
      <c r="CV31">
        <v>0</v>
      </c>
      <c r="CW31">
        <f>ROUND(Y31*Source!I79*DO31,7)</f>
        <v>1.5651600000000002E-2</v>
      </c>
      <c r="CX31">
        <f>ROUND(Y31*Source!I79,7)</f>
        <v>1.5651600000000002E-2</v>
      </c>
      <c r="CY31">
        <f>AB31</f>
        <v>47.14</v>
      </c>
      <c r="CZ31">
        <f>AF31</f>
        <v>30.61</v>
      </c>
      <c r="DA31">
        <f>AJ31</f>
        <v>1.54</v>
      </c>
      <c r="DB31">
        <f>ROUND((ROUND(AT31*CZ31,2)*ROUND(((0.35+1)*1.25),7)),6)</f>
        <v>3.6112500000000001</v>
      </c>
      <c r="DC31">
        <f>ROUND((ROUND(AT31*AG31,2)*ROUND(((0.35+1)*1.25),7)),6)</f>
        <v>75.751874999999998</v>
      </c>
      <c r="DD31" t="s">
        <v>3</v>
      </c>
      <c r="DE31" t="s">
        <v>3</v>
      </c>
      <c r="DF31">
        <f>ROUND(ROUND(AE31,2)*CX31,2)</f>
        <v>0</v>
      </c>
      <c r="DG31">
        <f>ROUND(ROUND(AF31*AJ31,2)*CX31,2)</f>
        <v>0.74</v>
      </c>
      <c r="DH31">
        <f t="shared" si="1"/>
        <v>10.039999999999999</v>
      </c>
      <c r="DI31">
        <f t="shared" si="2"/>
        <v>0</v>
      </c>
      <c r="DJ31">
        <f>DG31+DH31</f>
        <v>10.78</v>
      </c>
      <c r="DK31">
        <v>0</v>
      </c>
      <c r="DL31" t="s">
        <v>585</v>
      </c>
      <c r="DM31">
        <v>3</v>
      </c>
      <c r="DN31" t="s">
        <v>565</v>
      </c>
      <c r="DO31">
        <v>1</v>
      </c>
    </row>
    <row r="32" spans="1:119" x14ac:dyDescent="0.2">
      <c r="A32">
        <f>ROW(Source!A79)</f>
        <v>79</v>
      </c>
      <c r="B32">
        <v>104121951</v>
      </c>
      <c r="C32">
        <v>104123139</v>
      </c>
      <c r="D32">
        <v>94548801</v>
      </c>
      <c r="E32">
        <v>1</v>
      </c>
      <c r="F32">
        <v>1</v>
      </c>
      <c r="G32">
        <v>1</v>
      </c>
      <c r="H32">
        <v>2</v>
      </c>
      <c r="I32" t="s">
        <v>568</v>
      </c>
      <c r="J32" t="s">
        <v>569</v>
      </c>
      <c r="K32" t="s">
        <v>570</v>
      </c>
      <c r="L32">
        <v>1368</v>
      </c>
      <c r="N32">
        <v>1011</v>
      </c>
      <c r="O32" t="s">
        <v>571</v>
      </c>
      <c r="P32" t="s">
        <v>571</v>
      </c>
      <c r="Q32">
        <v>1</v>
      </c>
      <c r="W32">
        <v>0</v>
      </c>
      <c r="X32">
        <v>-1219940357</v>
      </c>
      <c r="Y32">
        <f>(AT32*ROUND(((0.35+1)*1.25),7))</f>
        <v>3.3750000000000002E-2</v>
      </c>
      <c r="AA32">
        <v>0</v>
      </c>
      <c r="AB32">
        <v>643.29</v>
      </c>
      <c r="AC32">
        <v>722.05</v>
      </c>
      <c r="AD32">
        <v>0</v>
      </c>
      <c r="AE32">
        <v>0</v>
      </c>
      <c r="AF32">
        <v>643.29</v>
      </c>
      <c r="AG32">
        <v>722.05</v>
      </c>
      <c r="AH32">
        <v>0</v>
      </c>
      <c r="AI32">
        <v>1</v>
      </c>
      <c r="AJ32">
        <v>1</v>
      </c>
      <c r="AK32">
        <v>1</v>
      </c>
      <c r="AL32">
        <v>1</v>
      </c>
      <c r="AM32">
        <v>-2</v>
      </c>
      <c r="AN32">
        <v>0</v>
      </c>
      <c r="AO32">
        <v>0</v>
      </c>
      <c r="AP32">
        <v>1</v>
      </c>
      <c r="AQ32">
        <v>1</v>
      </c>
      <c r="AR32">
        <v>0</v>
      </c>
      <c r="AS32" t="s">
        <v>3</v>
      </c>
      <c r="AT32">
        <v>0.02</v>
      </c>
      <c r="AU32" t="s">
        <v>162</v>
      </c>
      <c r="AV32">
        <v>1</v>
      </c>
      <c r="AW32">
        <v>2</v>
      </c>
      <c r="AX32">
        <v>104123153</v>
      </c>
      <c r="AY32">
        <v>1</v>
      </c>
      <c r="AZ32">
        <v>0</v>
      </c>
      <c r="BA32">
        <v>35</v>
      </c>
      <c r="BB32">
        <v>1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12.8658</v>
      </c>
      <c r="BL32">
        <v>14.440999999999999</v>
      </c>
      <c r="BM32">
        <v>0</v>
      </c>
      <c r="BN32">
        <v>0</v>
      </c>
      <c r="BO32">
        <v>0.02</v>
      </c>
      <c r="BP32">
        <v>1</v>
      </c>
      <c r="BQ32">
        <v>0</v>
      </c>
      <c r="BR32">
        <v>21.7110375</v>
      </c>
      <c r="BS32">
        <v>24.369187499999999</v>
      </c>
      <c r="BT32">
        <v>0</v>
      </c>
      <c r="BU32">
        <v>0</v>
      </c>
      <c r="BV32">
        <v>3.3750000000000002E-2</v>
      </c>
      <c r="BW32">
        <v>1</v>
      </c>
      <c r="CV32">
        <v>0</v>
      </c>
      <c r="CW32">
        <f>ROUND(Y32*Source!I79*DO32,7)</f>
        <v>4.4719E-3</v>
      </c>
      <c r="CX32">
        <f>ROUND(Y32*Source!I79,7)</f>
        <v>4.4719E-3</v>
      </c>
      <c r="CY32">
        <f>AB32</f>
        <v>643.29</v>
      </c>
      <c r="CZ32">
        <f>AF32</f>
        <v>643.29</v>
      </c>
      <c r="DA32">
        <f>AJ32</f>
        <v>1</v>
      </c>
      <c r="DB32">
        <f>ROUND((ROUND(AT32*CZ32,2)*ROUND(((0.35+1)*1.25),7)),6)</f>
        <v>21.718125000000001</v>
      </c>
      <c r="DC32">
        <f>ROUND((ROUND(AT32*AG32,2)*ROUND(((0.35+1)*1.25),7)),6)</f>
        <v>24.3675</v>
      </c>
      <c r="DD32" t="s">
        <v>3</v>
      </c>
      <c r="DE32" t="s">
        <v>3</v>
      </c>
      <c r="DF32">
        <f>ROUND(ROUND(AE32,2)*CX32,2)</f>
        <v>0</v>
      </c>
      <c r="DG32">
        <f>ROUND(ROUND(AF32,2)*CX32,2)</f>
        <v>2.88</v>
      </c>
      <c r="DH32">
        <f t="shared" si="1"/>
        <v>3.23</v>
      </c>
      <c r="DI32">
        <f t="shared" si="2"/>
        <v>0</v>
      </c>
      <c r="DJ32">
        <f>DG32+DH32</f>
        <v>6.1099999999999994</v>
      </c>
      <c r="DK32">
        <v>1</v>
      </c>
      <c r="DL32" t="s">
        <v>572</v>
      </c>
      <c r="DM32">
        <v>4</v>
      </c>
      <c r="DN32" t="s">
        <v>565</v>
      </c>
      <c r="DO32">
        <v>1</v>
      </c>
    </row>
    <row r="33" spans="1:119" x14ac:dyDescent="0.2">
      <c r="A33">
        <f>ROW(Source!A79)</f>
        <v>79</v>
      </c>
      <c r="B33">
        <v>104121951</v>
      </c>
      <c r="C33">
        <v>104123139</v>
      </c>
      <c r="D33">
        <v>94549572</v>
      </c>
      <c r="E33">
        <v>1</v>
      </c>
      <c r="F33">
        <v>1</v>
      </c>
      <c r="G33">
        <v>1</v>
      </c>
      <c r="H33">
        <v>2</v>
      </c>
      <c r="I33" t="s">
        <v>614</v>
      </c>
      <c r="J33" t="s">
        <v>615</v>
      </c>
      <c r="K33" t="s">
        <v>616</v>
      </c>
      <c r="L33">
        <v>1368</v>
      </c>
      <c r="N33">
        <v>1011</v>
      </c>
      <c r="O33" t="s">
        <v>571</v>
      </c>
      <c r="P33" t="s">
        <v>571</v>
      </c>
      <c r="Q33">
        <v>1</v>
      </c>
      <c r="W33">
        <v>0</v>
      </c>
      <c r="X33">
        <v>-270514217</v>
      </c>
      <c r="Y33">
        <f>(AT33*ROUND(((0.35+1)*1.25),7))</f>
        <v>4.7249999999999996</v>
      </c>
      <c r="AA33">
        <v>0</v>
      </c>
      <c r="AB33">
        <v>9.2200000000000006</v>
      </c>
      <c r="AC33">
        <v>0</v>
      </c>
      <c r="AD33">
        <v>0</v>
      </c>
      <c r="AE33">
        <v>0</v>
      </c>
      <c r="AF33">
        <v>6.36</v>
      </c>
      <c r="AG33">
        <v>0</v>
      </c>
      <c r="AH33">
        <v>0</v>
      </c>
      <c r="AI33">
        <v>1</v>
      </c>
      <c r="AJ33">
        <v>1.45</v>
      </c>
      <c r="AK33">
        <v>1</v>
      </c>
      <c r="AL33">
        <v>1</v>
      </c>
      <c r="AM33">
        <v>2</v>
      </c>
      <c r="AN33">
        <v>0</v>
      </c>
      <c r="AO33">
        <v>0</v>
      </c>
      <c r="AP33">
        <v>1</v>
      </c>
      <c r="AQ33">
        <v>1</v>
      </c>
      <c r="AR33">
        <v>0</v>
      </c>
      <c r="AS33" t="s">
        <v>3</v>
      </c>
      <c r="AT33">
        <v>2.8</v>
      </c>
      <c r="AU33" t="s">
        <v>162</v>
      </c>
      <c r="AV33">
        <v>1</v>
      </c>
      <c r="AW33">
        <v>2</v>
      </c>
      <c r="AX33">
        <v>104123154</v>
      </c>
      <c r="AY33">
        <v>1</v>
      </c>
      <c r="AZ33">
        <v>0</v>
      </c>
      <c r="BA33">
        <v>36</v>
      </c>
      <c r="BB33">
        <v>1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17.808</v>
      </c>
      <c r="BL33">
        <v>0</v>
      </c>
      <c r="BM33">
        <v>0</v>
      </c>
      <c r="BN33">
        <v>0</v>
      </c>
      <c r="BO33">
        <v>0</v>
      </c>
      <c r="BP33">
        <v>1</v>
      </c>
      <c r="BQ33">
        <v>0</v>
      </c>
      <c r="BR33">
        <v>30.050999999999998</v>
      </c>
      <c r="BS33">
        <v>0</v>
      </c>
      <c r="BT33">
        <v>0</v>
      </c>
      <c r="BU33">
        <v>0</v>
      </c>
      <c r="BV33">
        <v>0</v>
      </c>
      <c r="BW33">
        <v>1</v>
      </c>
      <c r="CV33">
        <v>0</v>
      </c>
      <c r="CW33">
        <f>ROUND(Y33*Source!I79*DO33,7)</f>
        <v>0</v>
      </c>
      <c r="CX33">
        <f>ROUND(Y33*Source!I79,7)</f>
        <v>0.62606249999999997</v>
      </c>
      <c r="CY33">
        <f>AB33</f>
        <v>9.2200000000000006</v>
      </c>
      <c r="CZ33">
        <f>AF33</f>
        <v>6.36</v>
      </c>
      <c r="DA33">
        <f>AJ33</f>
        <v>1.45</v>
      </c>
      <c r="DB33">
        <f>ROUND((ROUND(AT33*CZ33,2)*ROUND(((0.35+1)*1.25),7)),6)</f>
        <v>30.054375</v>
      </c>
      <c r="DC33">
        <f>ROUND((ROUND(AT33*AG33,2)*ROUND(((0.35+1)*1.25),7)),6)</f>
        <v>0</v>
      </c>
      <c r="DD33" t="s">
        <v>3</v>
      </c>
      <c r="DE33" t="s">
        <v>3</v>
      </c>
      <c r="DF33">
        <f>ROUND(ROUND(AE33,2)*CX33,2)</f>
        <v>0</v>
      </c>
      <c r="DG33">
        <f>ROUND(ROUND(AF33*AJ33,2)*CX33,2)</f>
        <v>5.77</v>
      </c>
      <c r="DH33">
        <f t="shared" si="1"/>
        <v>0</v>
      </c>
      <c r="DI33">
        <f t="shared" si="2"/>
        <v>0</v>
      </c>
      <c r="DJ33">
        <f>DG33+DH33</f>
        <v>5.77</v>
      </c>
      <c r="DK33">
        <v>0</v>
      </c>
      <c r="DL33" t="s">
        <v>3</v>
      </c>
      <c r="DM33">
        <v>0</v>
      </c>
      <c r="DN33" t="s">
        <v>3</v>
      </c>
      <c r="DO33">
        <v>0</v>
      </c>
    </row>
    <row r="34" spans="1:119" x14ac:dyDescent="0.2">
      <c r="A34">
        <f>ROW(Source!A79)</f>
        <v>79</v>
      </c>
      <c r="B34">
        <v>104121951</v>
      </c>
      <c r="C34">
        <v>104123139</v>
      </c>
      <c r="D34">
        <v>94498210</v>
      </c>
      <c r="E34">
        <v>1</v>
      </c>
      <c r="F34">
        <v>1</v>
      </c>
      <c r="G34">
        <v>1</v>
      </c>
      <c r="H34">
        <v>3</v>
      </c>
      <c r="I34" t="s">
        <v>617</v>
      </c>
      <c r="J34" t="s">
        <v>618</v>
      </c>
      <c r="K34" t="s">
        <v>619</v>
      </c>
      <c r="L34">
        <v>1339</v>
      </c>
      <c r="N34">
        <v>1007</v>
      </c>
      <c r="O34" t="s">
        <v>620</v>
      </c>
      <c r="P34" t="s">
        <v>620</v>
      </c>
      <c r="Q34">
        <v>1</v>
      </c>
      <c r="W34">
        <v>0</v>
      </c>
      <c r="X34">
        <v>-101622892</v>
      </c>
      <c r="Y34">
        <f>AT34</f>
        <v>0.16</v>
      </c>
      <c r="AA34">
        <v>54.64</v>
      </c>
      <c r="AB34">
        <v>0</v>
      </c>
      <c r="AC34">
        <v>0</v>
      </c>
      <c r="AD34">
        <v>0</v>
      </c>
      <c r="AE34">
        <v>35.71</v>
      </c>
      <c r="AF34">
        <v>0</v>
      </c>
      <c r="AG34">
        <v>0</v>
      </c>
      <c r="AH34">
        <v>0</v>
      </c>
      <c r="AI34">
        <v>1.53</v>
      </c>
      <c r="AJ34">
        <v>1</v>
      </c>
      <c r="AK34">
        <v>1</v>
      </c>
      <c r="AL34">
        <v>1</v>
      </c>
      <c r="AM34">
        <v>2</v>
      </c>
      <c r="AN34">
        <v>0</v>
      </c>
      <c r="AO34">
        <v>0</v>
      </c>
      <c r="AP34">
        <v>0</v>
      </c>
      <c r="AQ34">
        <v>1</v>
      </c>
      <c r="AR34">
        <v>0</v>
      </c>
      <c r="AS34" t="s">
        <v>3</v>
      </c>
      <c r="AT34">
        <v>0.16</v>
      </c>
      <c r="AU34" t="s">
        <v>3</v>
      </c>
      <c r="AV34">
        <v>0</v>
      </c>
      <c r="AW34">
        <v>2</v>
      </c>
      <c r="AX34">
        <v>104123155</v>
      </c>
      <c r="AY34">
        <v>1</v>
      </c>
      <c r="AZ34">
        <v>0</v>
      </c>
      <c r="BA34">
        <v>37</v>
      </c>
      <c r="BB34">
        <v>1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5.7136000000000005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1</v>
      </c>
      <c r="BQ34">
        <v>5.7136000000000005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1</v>
      </c>
      <c r="CV34">
        <v>0</v>
      </c>
      <c r="CW34">
        <v>0</v>
      </c>
      <c r="CX34">
        <f>ROUND(Y34*Source!I79,7)</f>
        <v>2.12E-2</v>
      </c>
      <c r="CY34">
        <f>AA34</f>
        <v>54.64</v>
      </c>
      <c r="CZ34">
        <f>AE34</f>
        <v>35.71</v>
      </c>
      <c r="DA34">
        <f>AI34</f>
        <v>1.53</v>
      </c>
      <c r="DB34">
        <f>ROUND(ROUND(AT34*CZ34,2),6)</f>
        <v>5.71</v>
      </c>
      <c r="DC34">
        <f>ROUND(ROUND(AT34*AG34,2),6)</f>
        <v>0</v>
      </c>
      <c r="DD34" t="s">
        <v>3</v>
      </c>
      <c r="DE34" t="s">
        <v>3</v>
      </c>
      <c r="DF34">
        <f>ROUND(ROUND(AE34*AI34,2)*CX34,2)</f>
        <v>1.1599999999999999</v>
      </c>
      <c r="DG34">
        <f t="shared" ref="DG34:DG46" si="9">ROUND(ROUND(AF34,2)*CX34,2)</f>
        <v>0</v>
      </c>
      <c r="DH34">
        <f t="shared" si="1"/>
        <v>0</v>
      </c>
      <c r="DI34">
        <f t="shared" si="2"/>
        <v>0</v>
      </c>
      <c r="DJ34">
        <f>DF34</f>
        <v>1.1599999999999999</v>
      </c>
      <c r="DK34">
        <v>0</v>
      </c>
      <c r="DL34" t="s">
        <v>3</v>
      </c>
      <c r="DM34">
        <v>0</v>
      </c>
      <c r="DN34" t="s">
        <v>3</v>
      </c>
      <c r="DO34">
        <v>0</v>
      </c>
    </row>
    <row r="35" spans="1:119" x14ac:dyDescent="0.2">
      <c r="A35">
        <f>ROW(Source!A79)</f>
        <v>79</v>
      </c>
      <c r="B35">
        <v>104121951</v>
      </c>
      <c r="C35">
        <v>104123139</v>
      </c>
      <c r="D35">
        <v>94498222</v>
      </c>
      <c r="E35">
        <v>1</v>
      </c>
      <c r="F35">
        <v>1</v>
      </c>
      <c r="G35">
        <v>1</v>
      </c>
      <c r="H35">
        <v>3</v>
      </c>
      <c r="I35" t="s">
        <v>573</v>
      </c>
      <c r="J35" t="s">
        <v>574</v>
      </c>
      <c r="K35" t="s">
        <v>575</v>
      </c>
      <c r="L35">
        <v>1383</v>
      </c>
      <c r="N35">
        <v>1013</v>
      </c>
      <c r="O35" t="s">
        <v>576</v>
      </c>
      <c r="P35" t="s">
        <v>576</v>
      </c>
      <c r="Q35">
        <v>1</v>
      </c>
      <c r="W35">
        <v>0</v>
      </c>
      <c r="X35">
        <v>1465295636</v>
      </c>
      <c r="Y35">
        <f>AT35</f>
        <v>0.74360000000000004</v>
      </c>
      <c r="AA35">
        <v>6.78</v>
      </c>
      <c r="AB35">
        <v>0</v>
      </c>
      <c r="AC35">
        <v>0</v>
      </c>
      <c r="AD35">
        <v>0</v>
      </c>
      <c r="AE35">
        <v>6.78</v>
      </c>
      <c r="AF35">
        <v>0</v>
      </c>
      <c r="AG35">
        <v>0</v>
      </c>
      <c r="AH35">
        <v>0</v>
      </c>
      <c r="AI35">
        <v>1</v>
      </c>
      <c r="AJ35">
        <v>1</v>
      </c>
      <c r="AK35">
        <v>1</v>
      </c>
      <c r="AL35">
        <v>1</v>
      </c>
      <c r="AM35">
        <v>-2</v>
      </c>
      <c r="AN35">
        <v>0</v>
      </c>
      <c r="AO35">
        <v>0</v>
      </c>
      <c r="AP35">
        <v>0</v>
      </c>
      <c r="AQ35">
        <v>1</v>
      </c>
      <c r="AR35">
        <v>0</v>
      </c>
      <c r="AS35" t="s">
        <v>3</v>
      </c>
      <c r="AT35">
        <v>0.74360000000000004</v>
      </c>
      <c r="AU35" t="s">
        <v>3</v>
      </c>
      <c r="AV35">
        <v>0</v>
      </c>
      <c r="AW35">
        <v>2</v>
      </c>
      <c r="AX35">
        <v>104123156</v>
      </c>
      <c r="AY35">
        <v>1</v>
      </c>
      <c r="AZ35">
        <v>0</v>
      </c>
      <c r="BA35">
        <v>38</v>
      </c>
      <c r="BB35">
        <v>1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5.0416080000000001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1</v>
      </c>
      <c r="BQ35">
        <v>5.0416080000000001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1</v>
      </c>
      <c r="CV35">
        <v>0</v>
      </c>
      <c r="CW35">
        <v>0</v>
      </c>
      <c r="CX35">
        <f>ROUND(Y35*Source!I79,7)</f>
        <v>9.8527000000000003E-2</v>
      </c>
      <c r="CY35">
        <f>AA35</f>
        <v>6.78</v>
      </c>
      <c r="CZ35">
        <f>AE35</f>
        <v>6.78</v>
      </c>
      <c r="DA35">
        <f>AI35</f>
        <v>1</v>
      </c>
      <c r="DB35">
        <f>ROUND(ROUND(AT35*CZ35,2),6)</f>
        <v>5.04</v>
      </c>
      <c r="DC35">
        <f>ROUND(ROUND(AT35*AG35,2),6)</f>
        <v>0</v>
      </c>
      <c r="DD35" t="s">
        <v>3</v>
      </c>
      <c r="DE35" t="s">
        <v>3</v>
      </c>
      <c r="DF35">
        <f>ROUND(ROUND(AE35,2)*CX35,2)</f>
        <v>0.67</v>
      </c>
      <c r="DG35">
        <f t="shared" si="9"/>
        <v>0</v>
      </c>
      <c r="DH35">
        <f t="shared" si="1"/>
        <v>0</v>
      </c>
      <c r="DI35">
        <f t="shared" si="2"/>
        <v>0</v>
      </c>
      <c r="DJ35">
        <f>DF35</f>
        <v>0.67</v>
      </c>
      <c r="DK35">
        <v>1</v>
      </c>
      <c r="DL35" t="s">
        <v>3</v>
      </c>
      <c r="DM35">
        <v>0</v>
      </c>
      <c r="DN35" t="s">
        <v>3</v>
      </c>
      <c r="DO35">
        <v>0</v>
      </c>
    </row>
    <row r="36" spans="1:119" x14ac:dyDescent="0.2">
      <c r="A36">
        <f>ROW(Source!A79)</f>
        <v>79</v>
      </c>
      <c r="B36">
        <v>104121951</v>
      </c>
      <c r="C36">
        <v>104123139</v>
      </c>
      <c r="D36">
        <v>94498521</v>
      </c>
      <c r="E36">
        <v>1</v>
      </c>
      <c r="F36">
        <v>1</v>
      </c>
      <c r="G36">
        <v>1</v>
      </c>
      <c r="H36">
        <v>3</v>
      </c>
      <c r="I36" t="s">
        <v>621</v>
      </c>
      <c r="J36" t="s">
        <v>622</v>
      </c>
      <c r="K36" t="s">
        <v>623</v>
      </c>
      <c r="L36">
        <v>1327</v>
      </c>
      <c r="N36">
        <v>1005</v>
      </c>
      <c r="O36" t="s">
        <v>185</v>
      </c>
      <c r="P36" t="s">
        <v>185</v>
      </c>
      <c r="Q36">
        <v>1</v>
      </c>
      <c r="W36">
        <v>0</v>
      </c>
      <c r="X36">
        <v>-16737485</v>
      </c>
      <c r="Y36">
        <f>AT36</f>
        <v>10</v>
      </c>
      <c r="AA36">
        <v>7.58</v>
      </c>
      <c r="AB36">
        <v>0</v>
      </c>
      <c r="AC36">
        <v>0</v>
      </c>
      <c r="AD36">
        <v>0</v>
      </c>
      <c r="AE36">
        <v>7.15</v>
      </c>
      <c r="AF36">
        <v>0</v>
      </c>
      <c r="AG36">
        <v>0</v>
      </c>
      <c r="AH36">
        <v>0</v>
      </c>
      <c r="AI36">
        <v>1.06</v>
      </c>
      <c r="AJ36">
        <v>1</v>
      </c>
      <c r="AK36">
        <v>1</v>
      </c>
      <c r="AL36">
        <v>1</v>
      </c>
      <c r="AM36">
        <v>2</v>
      </c>
      <c r="AN36">
        <v>0</v>
      </c>
      <c r="AO36">
        <v>0</v>
      </c>
      <c r="AP36">
        <v>0</v>
      </c>
      <c r="AQ36">
        <v>1</v>
      </c>
      <c r="AR36">
        <v>0</v>
      </c>
      <c r="AS36" t="s">
        <v>3</v>
      </c>
      <c r="AT36">
        <v>10</v>
      </c>
      <c r="AU36" t="s">
        <v>3</v>
      </c>
      <c r="AV36">
        <v>0</v>
      </c>
      <c r="AW36">
        <v>2</v>
      </c>
      <c r="AX36">
        <v>104123157</v>
      </c>
      <c r="AY36">
        <v>1</v>
      </c>
      <c r="AZ36">
        <v>0</v>
      </c>
      <c r="BA36">
        <v>39</v>
      </c>
      <c r="BB36">
        <v>1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71.5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1</v>
      </c>
      <c r="BQ36">
        <v>71.5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1</v>
      </c>
      <c r="CV36">
        <v>0</v>
      </c>
      <c r="CW36">
        <v>0</v>
      </c>
      <c r="CX36">
        <f>ROUND(Y36*Source!I79,7)</f>
        <v>1.325</v>
      </c>
      <c r="CY36">
        <f>AA36</f>
        <v>7.58</v>
      </c>
      <c r="CZ36">
        <f>AE36</f>
        <v>7.15</v>
      </c>
      <c r="DA36">
        <f>AI36</f>
        <v>1.06</v>
      </c>
      <c r="DB36">
        <f>ROUND(ROUND(AT36*CZ36,2),6)</f>
        <v>71.5</v>
      </c>
      <c r="DC36">
        <f>ROUND(ROUND(AT36*AG36,2),6)</f>
        <v>0</v>
      </c>
      <c r="DD36" t="s">
        <v>3</v>
      </c>
      <c r="DE36" t="s">
        <v>3</v>
      </c>
      <c r="DF36">
        <f>ROUND(ROUND(AE36*AI36,2)*CX36,2)</f>
        <v>10.039999999999999</v>
      </c>
      <c r="DG36">
        <f t="shared" si="9"/>
        <v>0</v>
      </c>
      <c r="DH36">
        <f t="shared" si="1"/>
        <v>0</v>
      </c>
      <c r="DI36">
        <f t="shared" si="2"/>
        <v>0</v>
      </c>
      <c r="DJ36">
        <f>DF36</f>
        <v>10.039999999999999</v>
      </c>
      <c r="DK36">
        <v>0</v>
      </c>
      <c r="DL36" t="s">
        <v>3</v>
      </c>
      <c r="DM36">
        <v>0</v>
      </c>
      <c r="DN36" t="s">
        <v>3</v>
      </c>
      <c r="DO36">
        <v>0</v>
      </c>
    </row>
    <row r="37" spans="1:119" x14ac:dyDescent="0.2">
      <c r="A37">
        <f>ROW(Source!A79)</f>
        <v>79</v>
      </c>
      <c r="B37">
        <v>104121951</v>
      </c>
      <c r="C37">
        <v>104123139</v>
      </c>
      <c r="D37">
        <v>101216106</v>
      </c>
      <c r="E37">
        <v>1</v>
      </c>
      <c r="F37">
        <v>1</v>
      </c>
      <c r="G37">
        <v>1</v>
      </c>
      <c r="H37">
        <v>3</v>
      </c>
      <c r="I37" t="s">
        <v>171</v>
      </c>
      <c r="J37" t="s">
        <v>173</v>
      </c>
      <c r="K37" t="s">
        <v>172</v>
      </c>
      <c r="L37">
        <v>1348</v>
      </c>
      <c r="N37">
        <v>1009</v>
      </c>
      <c r="O37" t="s">
        <v>47</v>
      </c>
      <c r="P37" t="s">
        <v>47</v>
      </c>
      <c r="Q37">
        <v>1000</v>
      </c>
      <c r="W37">
        <v>0</v>
      </c>
      <c r="X37">
        <v>919758755</v>
      </c>
      <c r="Y37">
        <f>AT37</f>
        <v>0.45</v>
      </c>
      <c r="AA37">
        <v>32616.37</v>
      </c>
      <c r="AB37">
        <v>0</v>
      </c>
      <c r="AC37">
        <v>0</v>
      </c>
      <c r="AD37">
        <v>0</v>
      </c>
      <c r="AE37">
        <v>23635.05</v>
      </c>
      <c r="AF37">
        <v>0</v>
      </c>
      <c r="AG37">
        <v>0</v>
      </c>
      <c r="AH37">
        <v>0</v>
      </c>
      <c r="AI37">
        <v>1.38</v>
      </c>
      <c r="AJ37">
        <v>1</v>
      </c>
      <c r="AK37">
        <v>1</v>
      </c>
      <c r="AL37">
        <v>1</v>
      </c>
      <c r="AM37">
        <v>0</v>
      </c>
      <c r="AN37">
        <v>0</v>
      </c>
      <c r="AO37">
        <v>0</v>
      </c>
      <c r="AP37">
        <v>1</v>
      </c>
      <c r="AQ37">
        <v>0</v>
      </c>
      <c r="AR37">
        <v>0</v>
      </c>
      <c r="AS37" t="s">
        <v>3</v>
      </c>
      <c r="AT37">
        <v>0.45</v>
      </c>
      <c r="AU37" t="s">
        <v>3</v>
      </c>
      <c r="AV37">
        <v>0</v>
      </c>
      <c r="AW37">
        <v>1</v>
      </c>
      <c r="AX37">
        <v>-1</v>
      </c>
      <c r="AY37">
        <v>0</v>
      </c>
      <c r="AZ37">
        <v>0</v>
      </c>
      <c r="BA37" t="s">
        <v>3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CV37">
        <v>0</v>
      </c>
      <c r="CW37">
        <v>0</v>
      </c>
      <c r="CX37">
        <f>ROUND(Y37*Source!I79,7)</f>
        <v>5.9624999999999997E-2</v>
      </c>
      <c r="CY37">
        <f>AA37</f>
        <v>32616.37</v>
      </c>
      <c r="CZ37">
        <f>AE37</f>
        <v>23635.05</v>
      </c>
      <c r="DA37">
        <f>AI37</f>
        <v>1.38</v>
      </c>
      <c r="DB37">
        <f>ROUND(ROUND(AT37*CZ37,2),6)</f>
        <v>10635.77</v>
      </c>
      <c r="DC37">
        <f>ROUND(ROUND(AT37*AG37,2),6)</f>
        <v>0</v>
      </c>
      <c r="DD37" t="s">
        <v>3</v>
      </c>
      <c r="DE37" t="s">
        <v>3</v>
      </c>
      <c r="DF37">
        <f>ROUND(ROUND(AE37*AI37,2)*CX37,2)</f>
        <v>1944.75</v>
      </c>
      <c r="DG37">
        <f t="shared" si="9"/>
        <v>0</v>
      </c>
      <c r="DH37">
        <f t="shared" si="1"/>
        <v>0</v>
      </c>
      <c r="DI37">
        <f t="shared" si="2"/>
        <v>0</v>
      </c>
      <c r="DJ37">
        <f>DF37</f>
        <v>1944.75</v>
      </c>
      <c r="DK37">
        <v>0</v>
      </c>
      <c r="DL37" t="s">
        <v>3</v>
      </c>
      <c r="DM37">
        <v>0</v>
      </c>
      <c r="DN37" t="s">
        <v>3</v>
      </c>
      <c r="DO37">
        <v>0</v>
      </c>
    </row>
    <row r="38" spans="1:119" x14ac:dyDescent="0.2">
      <c r="A38">
        <f>ROW(Source!A79)</f>
        <v>79</v>
      </c>
      <c r="B38">
        <v>104121951</v>
      </c>
      <c r="C38">
        <v>104123139</v>
      </c>
      <c r="D38">
        <v>101230722</v>
      </c>
      <c r="E38">
        <v>1</v>
      </c>
      <c r="F38">
        <v>1</v>
      </c>
      <c r="G38">
        <v>1</v>
      </c>
      <c r="H38">
        <v>3</v>
      </c>
      <c r="I38" t="s">
        <v>175</v>
      </c>
      <c r="J38" t="s">
        <v>177</v>
      </c>
      <c r="K38" t="s">
        <v>176</v>
      </c>
      <c r="L38">
        <v>1346</v>
      </c>
      <c r="N38">
        <v>1009</v>
      </c>
      <c r="O38" t="s">
        <v>89</v>
      </c>
      <c r="P38" t="s">
        <v>89</v>
      </c>
      <c r="Q38">
        <v>1</v>
      </c>
      <c r="W38">
        <v>0</v>
      </c>
      <c r="X38">
        <v>1498993938</v>
      </c>
      <c r="Y38">
        <f>AT38</f>
        <v>20</v>
      </c>
      <c r="AA38">
        <v>105.17</v>
      </c>
      <c r="AB38">
        <v>0</v>
      </c>
      <c r="AC38">
        <v>0</v>
      </c>
      <c r="AD38">
        <v>0</v>
      </c>
      <c r="AE38">
        <v>68.290000000000006</v>
      </c>
      <c r="AF38">
        <v>0</v>
      </c>
      <c r="AG38">
        <v>0</v>
      </c>
      <c r="AH38">
        <v>0</v>
      </c>
      <c r="AI38">
        <v>1.54</v>
      </c>
      <c r="AJ38">
        <v>1</v>
      </c>
      <c r="AK38">
        <v>1</v>
      </c>
      <c r="AL38">
        <v>1</v>
      </c>
      <c r="AM38">
        <v>0</v>
      </c>
      <c r="AN38">
        <v>0</v>
      </c>
      <c r="AO38">
        <v>0</v>
      </c>
      <c r="AP38">
        <v>1</v>
      </c>
      <c r="AQ38">
        <v>0</v>
      </c>
      <c r="AR38">
        <v>0</v>
      </c>
      <c r="AS38" t="s">
        <v>3</v>
      </c>
      <c r="AT38">
        <v>20</v>
      </c>
      <c r="AU38" t="s">
        <v>3</v>
      </c>
      <c r="AV38">
        <v>0</v>
      </c>
      <c r="AW38">
        <v>1</v>
      </c>
      <c r="AX38">
        <v>-1</v>
      </c>
      <c r="AY38">
        <v>0</v>
      </c>
      <c r="AZ38">
        <v>0</v>
      </c>
      <c r="BA38" t="s">
        <v>3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CV38">
        <v>0</v>
      </c>
      <c r="CW38">
        <v>0</v>
      </c>
      <c r="CX38">
        <f>ROUND(Y38*Source!I79,7)</f>
        <v>2.65</v>
      </c>
      <c r="CY38">
        <f>AA38</f>
        <v>105.17</v>
      </c>
      <c r="CZ38">
        <f>AE38</f>
        <v>68.290000000000006</v>
      </c>
      <c r="DA38">
        <f>AI38</f>
        <v>1.54</v>
      </c>
      <c r="DB38">
        <f>ROUND(ROUND(AT38*CZ38,2),6)</f>
        <v>1365.8</v>
      </c>
      <c r="DC38">
        <f>ROUND(ROUND(AT38*AG38,2),6)</f>
        <v>0</v>
      </c>
      <c r="DD38" t="s">
        <v>3</v>
      </c>
      <c r="DE38" t="s">
        <v>3</v>
      </c>
      <c r="DF38">
        <f>ROUND(ROUND(AE38*AI38,2)*CX38,2)</f>
        <v>278.7</v>
      </c>
      <c r="DG38">
        <f t="shared" si="9"/>
        <v>0</v>
      </c>
      <c r="DH38">
        <f t="shared" si="1"/>
        <v>0</v>
      </c>
      <c r="DI38">
        <f t="shared" si="2"/>
        <v>0</v>
      </c>
      <c r="DJ38">
        <f>DF38</f>
        <v>278.7</v>
      </c>
      <c r="DK38">
        <v>0</v>
      </c>
      <c r="DL38" t="s">
        <v>3</v>
      </c>
      <c r="DM38">
        <v>0</v>
      </c>
      <c r="DN38" t="s">
        <v>3</v>
      </c>
      <c r="DO38">
        <v>0</v>
      </c>
    </row>
    <row r="39" spans="1:119" x14ac:dyDescent="0.2">
      <c r="A39">
        <f>ROW(Source!A82)</f>
        <v>82</v>
      </c>
      <c r="B39">
        <v>104121951</v>
      </c>
      <c r="C39">
        <v>104123074</v>
      </c>
      <c r="D39">
        <v>33157046</v>
      </c>
      <c r="E39">
        <v>116</v>
      </c>
      <c r="F39">
        <v>1</v>
      </c>
      <c r="G39">
        <v>1</v>
      </c>
      <c r="H39">
        <v>1</v>
      </c>
      <c r="I39" t="s">
        <v>609</v>
      </c>
      <c r="J39" t="s">
        <v>3</v>
      </c>
      <c r="K39" t="s">
        <v>610</v>
      </c>
      <c r="L39">
        <v>1191</v>
      </c>
      <c r="N39">
        <v>1013</v>
      </c>
      <c r="O39" t="s">
        <v>565</v>
      </c>
      <c r="P39" t="s">
        <v>565</v>
      </c>
      <c r="Q39">
        <v>1</v>
      </c>
      <c r="W39">
        <v>0</v>
      </c>
      <c r="X39">
        <v>-1833565283</v>
      </c>
      <c r="Y39">
        <f>(AT39*ROUND(((0.35+1)*1.15),7))</f>
        <v>35.008875000000003</v>
      </c>
      <c r="AA39">
        <v>0</v>
      </c>
      <c r="AB39">
        <v>0</v>
      </c>
      <c r="AC39">
        <v>0</v>
      </c>
      <c r="AD39">
        <v>633.45000000000005</v>
      </c>
      <c r="AE39">
        <v>0</v>
      </c>
      <c r="AF39">
        <v>0</v>
      </c>
      <c r="AG39">
        <v>0</v>
      </c>
      <c r="AH39">
        <v>633.45000000000005</v>
      </c>
      <c r="AI39">
        <v>1</v>
      </c>
      <c r="AJ39">
        <v>1</v>
      </c>
      <c r="AK39">
        <v>1</v>
      </c>
      <c r="AL39">
        <v>1</v>
      </c>
      <c r="AM39">
        <v>-2</v>
      </c>
      <c r="AN39">
        <v>0</v>
      </c>
      <c r="AO39">
        <v>0</v>
      </c>
      <c r="AP39">
        <v>1</v>
      </c>
      <c r="AQ39">
        <v>1</v>
      </c>
      <c r="AR39">
        <v>0</v>
      </c>
      <c r="AS39" t="s">
        <v>3</v>
      </c>
      <c r="AT39">
        <v>22.55</v>
      </c>
      <c r="AU39" t="s">
        <v>163</v>
      </c>
      <c r="AV39">
        <v>1</v>
      </c>
      <c r="AW39">
        <v>2</v>
      </c>
      <c r="AX39">
        <v>104123081</v>
      </c>
      <c r="AY39">
        <v>2</v>
      </c>
      <c r="AZ39">
        <v>131072</v>
      </c>
      <c r="BA39">
        <v>42</v>
      </c>
      <c r="BB39">
        <v>1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14284.297500000001</v>
      </c>
      <c r="BN39">
        <v>22.55</v>
      </c>
      <c r="BO39">
        <v>0</v>
      </c>
      <c r="BP39">
        <v>1</v>
      </c>
      <c r="BQ39">
        <v>0</v>
      </c>
      <c r="BR39">
        <v>0</v>
      </c>
      <c r="BS39">
        <v>0</v>
      </c>
      <c r="BT39">
        <v>22176.371868750004</v>
      </c>
      <c r="BU39">
        <v>35.008875000000003</v>
      </c>
      <c r="BV39">
        <v>0</v>
      </c>
      <c r="BW39">
        <v>1</v>
      </c>
      <c r="CU39">
        <f>ROUND(AT39*Source!I82*AH39*AL39,2)</f>
        <v>1892.67</v>
      </c>
      <c r="CV39">
        <f>ROUND(Y39*Source!I82,7)</f>
        <v>4.6386759</v>
      </c>
      <c r="CW39">
        <v>0</v>
      </c>
      <c r="CX39">
        <f>ROUND(Y39*Source!I82,7)</f>
        <v>4.6386759</v>
      </c>
      <c r="CY39">
        <f>AD39</f>
        <v>633.45000000000005</v>
      </c>
      <c r="CZ39">
        <f>AH39</f>
        <v>633.45000000000005</v>
      </c>
      <c r="DA39">
        <f>AL39</f>
        <v>1</v>
      </c>
      <c r="DB39">
        <f>ROUND((ROUND(AT39*CZ39,2)*ROUND(((0.35+1)*1.15),7)),6)</f>
        <v>22176.375749999999</v>
      </c>
      <c r="DC39">
        <f>ROUND((ROUND(AT39*AG39,2)*ROUND(((0.35+1)*1.15),7)),6)</f>
        <v>0</v>
      </c>
      <c r="DD39" t="s">
        <v>3</v>
      </c>
      <c r="DE39" t="s">
        <v>3</v>
      </c>
      <c r="DF39">
        <f>ROUND(ROUND(AE39,2)*CX39,2)</f>
        <v>0</v>
      </c>
      <c r="DG39">
        <f t="shared" si="9"/>
        <v>0</v>
      </c>
      <c r="DH39">
        <f t="shared" si="1"/>
        <v>0</v>
      </c>
      <c r="DI39">
        <f t="shared" si="2"/>
        <v>2938.37</v>
      </c>
      <c r="DJ39">
        <f>DI39</f>
        <v>2938.37</v>
      </c>
      <c r="DK39">
        <v>1</v>
      </c>
      <c r="DL39" t="s">
        <v>3</v>
      </c>
      <c r="DM39">
        <v>0</v>
      </c>
      <c r="DN39" t="s">
        <v>3</v>
      </c>
      <c r="DO39">
        <v>0</v>
      </c>
    </row>
    <row r="40" spans="1:119" x14ac:dyDescent="0.2">
      <c r="A40">
        <f>ROW(Source!A82)</f>
        <v>82</v>
      </c>
      <c r="B40">
        <v>104121951</v>
      </c>
      <c r="C40">
        <v>104123074</v>
      </c>
      <c r="D40">
        <v>33157037</v>
      </c>
      <c r="E40">
        <v>116</v>
      </c>
      <c r="F40">
        <v>1</v>
      </c>
      <c r="G40">
        <v>1</v>
      </c>
      <c r="H40">
        <v>1</v>
      </c>
      <c r="I40" t="s">
        <v>566</v>
      </c>
      <c r="J40" t="s">
        <v>3</v>
      </c>
      <c r="K40" t="s">
        <v>567</v>
      </c>
      <c r="L40">
        <v>1191</v>
      </c>
      <c r="N40">
        <v>1013</v>
      </c>
      <c r="O40" t="s">
        <v>565</v>
      </c>
      <c r="P40" t="s">
        <v>565</v>
      </c>
      <c r="Q40">
        <v>1</v>
      </c>
      <c r="W40">
        <v>0</v>
      </c>
      <c r="X40">
        <v>-1417349443</v>
      </c>
      <c r="Y40">
        <f>(AT40*ROUND(((0.35+1)*1.25),7))</f>
        <v>0.16875000000000001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1</v>
      </c>
      <c r="AJ40">
        <v>1</v>
      </c>
      <c r="AK40">
        <v>1</v>
      </c>
      <c r="AL40">
        <v>1</v>
      </c>
      <c r="AM40">
        <v>-2</v>
      </c>
      <c r="AN40">
        <v>0</v>
      </c>
      <c r="AO40">
        <v>0</v>
      </c>
      <c r="AP40">
        <v>1</v>
      </c>
      <c r="AQ40">
        <v>1</v>
      </c>
      <c r="AR40">
        <v>0</v>
      </c>
      <c r="AS40" t="s">
        <v>3</v>
      </c>
      <c r="AT40">
        <v>0.1</v>
      </c>
      <c r="AU40" t="s">
        <v>162</v>
      </c>
      <c r="AV40">
        <v>2</v>
      </c>
      <c r="AW40">
        <v>2</v>
      </c>
      <c r="AX40">
        <v>104123082</v>
      </c>
      <c r="AY40">
        <v>1</v>
      </c>
      <c r="AZ40">
        <v>0</v>
      </c>
      <c r="BA40">
        <v>43</v>
      </c>
      <c r="BB40">
        <v>1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CV40">
        <v>0</v>
      </c>
      <c r="CW40">
        <v>0</v>
      </c>
      <c r="CX40">
        <f>ROUND(Y40*Source!I82,7)</f>
        <v>2.2359400000000001E-2</v>
      </c>
      <c r="CY40">
        <f>AD40</f>
        <v>0</v>
      </c>
      <c r="CZ40">
        <f>AH40</f>
        <v>0</v>
      </c>
      <c r="DA40">
        <f>AL40</f>
        <v>1</v>
      </c>
      <c r="DB40">
        <f>ROUND((ROUND(AT40*CZ40,2)*ROUND(((0.35+1)*1.25),7)),6)</f>
        <v>0</v>
      </c>
      <c r="DC40">
        <f>ROUND((ROUND(AT40*AG40,2)*ROUND(((0.35+1)*1.25),7)),6)</f>
        <v>0</v>
      </c>
      <c r="DD40" t="s">
        <v>3</v>
      </c>
      <c r="DE40" t="s">
        <v>3</v>
      </c>
      <c r="DF40">
        <f>ROUND(ROUND(AE40,2)*CX40,2)</f>
        <v>0</v>
      </c>
      <c r="DG40">
        <f t="shared" si="9"/>
        <v>0</v>
      </c>
      <c r="DH40">
        <f t="shared" si="1"/>
        <v>0</v>
      </c>
      <c r="DI40">
        <f t="shared" si="2"/>
        <v>0</v>
      </c>
      <c r="DJ40">
        <f>DI40</f>
        <v>0</v>
      </c>
      <c r="DK40">
        <v>0</v>
      </c>
      <c r="DL40" t="s">
        <v>3</v>
      </c>
      <c r="DM40">
        <v>0</v>
      </c>
      <c r="DN40" t="s">
        <v>3</v>
      </c>
      <c r="DO40">
        <v>0</v>
      </c>
    </row>
    <row r="41" spans="1:119" x14ac:dyDescent="0.2">
      <c r="A41">
        <f>ROW(Source!A82)</f>
        <v>82</v>
      </c>
      <c r="B41">
        <v>104121951</v>
      </c>
      <c r="C41">
        <v>104123074</v>
      </c>
      <c r="D41">
        <v>98903925</v>
      </c>
      <c r="E41">
        <v>1</v>
      </c>
      <c r="F41">
        <v>1</v>
      </c>
      <c r="G41">
        <v>1</v>
      </c>
      <c r="H41">
        <v>2</v>
      </c>
      <c r="I41" t="s">
        <v>568</v>
      </c>
      <c r="J41" t="s">
        <v>569</v>
      </c>
      <c r="K41" t="s">
        <v>570</v>
      </c>
      <c r="L41">
        <v>1368</v>
      </c>
      <c r="N41">
        <v>1011</v>
      </c>
      <c r="O41" t="s">
        <v>571</v>
      </c>
      <c r="P41" t="s">
        <v>571</v>
      </c>
      <c r="Q41">
        <v>1</v>
      </c>
      <c r="W41">
        <v>0</v>
      </c>
      <c r="X41">
        <v>-950105757</v>
      </c>
      <c r="Y41">
        <f>(AT41*ROUND(((0.35+1)*1.25),7))</f>
        <v>0.16875000000000001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1</v>
      </c>
      <c r="AJ41">
        <v>1</v>
      </c>
      <c r="AK41">
        <v>1</v>
      </c>
      <c r="AL41">
        <v>1</v>
      </c>
      <c r="AM41">
        <v>0</v>
      </c>
      <c r="AN41">
        <v>0</v>
      </c>
      <c r="AO41">
        <v>0</v>
      </c>
      <c r="AP41">
        <v>1</v>
      </c>
      <c r="AQ41">
        <v>1</v>
      </c>
      <c r="AR41">
        <v>0</v>
      </c>
      <c r="AS41" t="s">
        <v>3</v>
      </c>
      <c r="AT41">
        <v>0.1</v>
      </c>
      <c r="AU41" t="s">
        <v>162</v>
      </c>
      <c r="AV41">
        <v>1</v>
      </c>
      <c r="AW41">
        <v>2</v>
      </c>
      <c r="AX41">
        <v>104123083</v>
      </c>
      <c r="AY41">
        <v>1</v>
      </c>
      <c r="AZ41">
        <v>0</v>
      </c>
      <c r="BA41">
        <v>44</v>
      </c>
      <c r="BB41">
        <v>1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0.1</v>
      </c>
      <c r="BP41">
        <v>1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0.16875000000000001</v>
      </c>
      <c r="BW41">
        <v>1</v>
      </c>
      <c r="CV41">
        <v>0</v>
      </c>
      <c r="CW41">
        <f>ROUND(Y41*Source!I82*DO41,7)</f>
        <v>2.2359400000000001E-2</v>
      </c>
      <c r="CX41">
        <f>ROUND(Y41*Source!I82,7)</f>
        <v>2.2359400000000001E-2</v>
      </c>
      <c r="CY41">
        <f>AB41</f>
        <v>0</v>
      </c>
      <c r="CZ41">
        <f>AF41</f>
        <v>0</v>
      </c>
      <c r="DA41">
        <f>AJ41</f>
        <v>1</v>
      </c>
      <c r="DB41">
        <f>ROUND((ROUND(AT41*CZ41,2)*ROUND(((0.35+1)*1.25),7)),6)</f>
        <v>0</v>
      </c>
      <c r="DC41">
        <f>ROUND((ROUND(AT41*AG41,2)*ROUND(((0.35+1)*1.25),7)),6)</f>
        <v>0</v>
      </c>
      <c r="DD41" t="s">
        <v>3</v>
      </c>
      <c r="DE41" t="s">
        <v>3</v>
      </c>
      <c r="DF41">
        <f>ROUND(ROUND(AE41,2)*CX41,2)</f>
        <v>0</v>
      </c>
      <c r="DG41">
        <f t="shared" si="9"/>
        <v>0</v>
      </c>
      <c r="DH41">
        <f t="shared" si="1"/>
        <v>0</v>
      </c>
      <c r="DI41">
        <f t="shared" si="2"/>
        <v>0</v>
      </c>
      <c r="DJ41">
        <f>DG41+DH41</f>
        <v>0</v>
      </c>
      <c r="DK41">
        <v>0</v>
      </c>
      <c r="DL41" t="s">
        <v>572</v>
      </c>
      <c r="DM41">
        <v>4</v>
      </c>
      <c r="DN41" t="s">
        <v>565</v>
      </c>
      <c r="DO41">
        <v>1</v>
      </c>
    </row>
    <row r="42" spans="1:119" x14ac:dyDescent="0.2">
      <c r="A42">
        <f>ROW(Source!A82)</f>
        <v>82</v>
      </c>
      <c r="B42">
        <v>104121951</v>
      </c>
      <c r="C42">
        <v>104123074</v>
      </c>
      <c r="D42">
        <v>98853824</v>
      </c>
      <c r="E42">
        <v>1</v>
      </c>
      <c r="F42">
        <v>1</v>
      </c>
      <c r="G42">
        <v>1</v>
      </c>
      <c r="H42">
        <v>3</v>
      </c>
      <c r="I42" t="s">
        <v>573</v>
      </c>
      <c r="J42" t="s">
        <v>574</v>
      </c>
      <c r="K42" t="s">
        <v>575</v>
      </c>
      <c r="L42">
        <v>1383</v>
      </c>
      <c r="N42">
        <v>1013</v>
      </c>
      <c r="O42" t="s">
        <v>576</v>
      </c>
      <c r="P42" t="s">
        <v>576</v>
      </c>
      <c r="Q42">
        <v>1</v>
      </c>
      <c r="W42">
        <v>0</v>
      </c>
      <c r="X42">
        <v>-1504342657</v>
      </c>
      <c r="Y42">
        <f>AT42</f>
        <v>0.58099999999999996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1</v>
      </c>
      <c r="AJ42">
        <v>1</v>
      </c>
      <c r="AK42">
        <v>1</v>
      </c>
      <c r="AL42">
        <v>1</v>
      </c>
      <c r="AM42">
        <v>0</v>
      </c>
      <c r="AN42">
        <v>0</v>
      </c>
      <c r="AO42">
        <v>0</v>
      </c>
      <c r="AP42">
        <v>0</v>
      </c>
      <c r="AQ42">
        <v>1</v>
      </c>
      <c r="AR42">
        <v>0</v>
      </c>
      <c r="AS42" t="s">
        <v>3</v>
      </c>
      <c r="AT42">
        <v>0.58099999999999996</v>
      </c>
      <c r="AU42" t="s">
        <v>3</v>
      </c>
      <c r="AV42">
        <v>0</v>
      </c>
      <c r="AW42">
        <v>2</v>
      </c>
      <c r="AX42">
        <v>104123084</v>
      </c>
      <c r="AY42">
        <v>1</v>
      </c>
      <c r="AZ42">
        <v>0</v>
      </c>
      <c r="BA42">
        <v>45</v>
      </c>
      <c r="BB42">
        <v>1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CV42">
        <v>0</v>
      </c>
      <c r="CW42">
        <v>0</v>
      </c>
      <c r="CX42">
        <f>ROUND(Y42*Source!I82,7)</f>
        <v>7.6982499999999995E-2</v>
      </c>
      <c r="CY42">
        <f>AA42</f>
        <v>0</v>
      </c>
      <c r="CZ42">
        <f>AE42</f>
        <v>0</v>
      </c>
      <c r="DA42">
        <f>AI42</f>
        <v>1</v>
      </c>
      <c r="DB42">
        <f>ROUND(ROUND(AT42*CZ42,2),6)</f>
        <v>0</v>
      </c>
      <c r="DC42">
        <f>ROUND(ROUND(AT42*AG42,2),6)</f>
        <v>0</v>
      </c>
      <c r="DD42" t="s">
        <v>3</v>
      </c>
      <c r="DE42" t="s">
        <v>3</v>
      </c>
      <c r="DF42">
        <f>ROUND(ROUND(AE42,2)*CX42,2)</f>
        <v>0</v>
      </c>
      <c r="DG42">
        <f t="shared" si="9"/>
        <v>0</v>
      </c>
      <c r="DH42">
        <f t="shared" si="1"/>
        <v>0</v>
      </c>
      <c r="DI42">
        <f t="shared" si="2"/>
        <v>0</v>
      </c>
      <c r="DJ42">
        <f>DF42</f>
        <v>0</v>
      </c>
      <c r="DK42">
        <v>0</v>
      </c>
      <c r="DL42" t="s">
        <v>3</v>
      </c>
      <c r="DM42">
        <v>0</v>
      </c>
      <c r="DN42" t="s">
        <v>3</v>
      </c>
      <c r="DO42">
        <v>0</v>
      </c>
    </row>
    <row r="43" spans="1:119" x14ac:dyDescent="0.2">
      <c r="A43">
        <f>ROW(Source!A82)</f>
        <v>82</v>
      </c>
      <c r="B43">
        <v>104121951</v>
      </c>
      <c r="C43">
        <v>104123074</v>
      </c>
      <c r="D43">
        <v>101223265</v>
      </c>
      <c r="E43">
        <v>1</v>
      </c>
      <c r="F43">
        <v>1</v>
      </c>
      <c r="G43">
        <v>1</v>
      </c>
      <c r="H43">
        <v>3</v>
      </c>
      <c r="I43" t="s">
        <v>183</v>
      </c>
      <c r="J43" t="s">
        <v>186</v>
      </c>
      <c r="K43" t="s">
        <v>184</v>
      </c>
      <c r="L43">
        <v>1327</v>
      </c>
      <c r="N43">
        <v>1005</v>
      </c>
      <c r="O43" t="s">
        <v>185</v>
      </c>
      <c r="P43" t="s">
        <v>185</v>
      </c>
      <c r="Q43">
        <v>1</v>
      </c>
      <c r="W43">
        <v>0</v>
      </c>
      <c r="X43">
        <v>47694957</v>
      </c>
      <c r="Y43">
        <f>AT43</f>
        <v>102.5</v>
      </c>
      <c r="AA43">
        <v>986.84</v>
      </c>
      <c r="AB43">
        <v>0</v>
      </c>
      <c r="AC43">
        <v>0</v>
      </c>
      <c r="AD43">
        <v>0</v>
      </c>
      <c r="AE43">
        <v>725.62</v>
      </c>
      <c r="AF43">
        <v>0</v>
      </c>
      <c r="AG43">
        <v>0</v>
      </c>
      <c r="AH43">
        <v>0</v>
      </c>
      <c r="AI43">
        <v>1.36</v>
      </c>
      <c r="AJ43">
        <v>1</v>
      </c>
      <c r="AK43">
        <v>1</v>
      </c>
      <c r="AL43">
        <v>1</v>
      </c>
      <c r="AM43">
        <v>2</v>
      </c>
      <c r="AN43">
        <v>0</v>
      </c>
      <c r="AO43">
        <v>0</v>
      </c>
      <c r="AP43">
        <v>1</v>
      </c>
      <c r="AQ43">
        <v>0</v>
      </c>
      <c r="AR43">
        <v>0</v>
      </c>
      <c r="AS43" t="s">
        <v>3</v>
      </c>
      <c r="AT43">
        <v>102.5</v>
      </c>
      <c r="AU43" t="s">
        <v>3</v>
      </c>
      <c r="AV43">
        <v>0</v>
      </c>
      <c r="AW43">
        <v>1</v>
      </c>
      <c r="AX43">
        <v>-1</v>
      </c>
      <c r="AY43">
        <v>0</v>
      </c>
      <c r="AZ43">
        <v>0</v>
      </c>
      <c r="BA43" t="s">
        <v>3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CV43">
        <v>0</v>
      </c>
      <c r="CW43">
        <v>0</v>
      </c>
      <c r="CX43">
        <f>ROUND(Y43*Source!I82,7)</f>
        <v>13.581250000000001</v>
      </c>
      <c r="CY43">
        <f>AA43</f>
        <v>986.84</v>
      </c>
      <c r="CZ43">
        <f>AE43</f>
        <v>725.62</v>
      </c>
      <c r="DA43">
        <f>AI43</f>
        <v>1.36</v>
      </c>
      <c r="DB43">
        <f>ROUND(ROUND(AT43*CZ43,2),6)</f>
        <v>74376.05</v>
      </c>
      <c r="DC43">
        <f>ROUND(ROUND(AT43*AG43,2),6)</f>
        <v>0</v>
      </c>
      <c r="DD43" t="s">
        <v>3</v>
      </c>
      <c r="DE43" t="s">
        <v>3</v>
      </c>
      <c r="DF43">
        <f>ROUND(ROUND(AE43*AI43,2)*CX43,2)</f>
        <v>13402.52</v>
      </c>
      <c r="DG43">
        <f t="shared" si="9"/>
        <v>0</v>
      </c>
      <c r="DH43">
        <f t="shared" si="1"/>
        <v>0</v>
      </c>
      <c r="DI43">
        <f t="shared" si="2"/>
        <v>0</v>
      </c>
      <c r="DJ43">
        <f>DF43</f>
        <v>13402.52</v>
      </c>
      <c r="DK43">
        <v>0</v>
      </c>
      <c r="DL43" t="s">
        <v>3</v>
      </c>
      <c r="DM43">
        <v>0</v>
      </c>
      <c r="DN43" t="s">
        <v>3</v>
      </c>
      <c r="DO43">
        <v>0</v>
      </c>
    </row>
    <row r="44" spans="1:119" x14ac:dyDescent="0.2">
      <c r="A44">
        <f>ROW(Source!A82)</f>
        <v>82</v>
      </c>
      <c r="B44">
        <v>104121951</v>
      </c>
      <c r="C44">
        <v>104123074</v>
      </c>
      <c r="D44">
        <v>98865522</v>
      </c>
      <c r="E44">
        <v>1</v>
      </c>
      <c r="F44">
        <v>1</v>
      </c>
      <c r="G44">
        <v>1</v>
      </c>
      <c r="H44">
        <v>3</v>
      </c>
      <c r="I44" t="s">
        <v>624</v>
      </c>
      <c r="J44" t="s">
        <v>625</v>
      </c>
      <c r="K44" t="s">
        <v>626</v>
      </c>
      <c r="L44">
        <v>1330</v>
      </c>
      <c r="N44">
        <v>1005</v>
      </c>
      <c r="O44" t="s">
        <v>627</v>
      </c>
      <c r="P44" t="s">
        <v>627</v>
      </c>
      <c r="Q44">
        <v>10</v>
      </c>
      <c r="W44">
        <v>0</v>
      </c>
      <c r="X44">
        <v>-685612171</v>
      </c>
      <c r="Y44">
        <f>AT44</f>
        <v>10.5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1</v>
      </c>
      <c r="AJ44">
        <v>1</v>
      </c>
      <c r="AK44">
        <v>1</v>
      </c>
      <c r="AL44">
        <v>1</v>
      </c>
      <c r="AM44">
        <v>0</v>
      </c>
      <c r="AN44">
        <v>0</v>
      </c>
      <c r="AO44">
        <v>0</v>
      </c>
      <c r="AP44">
        <v>0</v>
      </c>
      <c r="AQ44">
        <v>1</v>
      </c>
      <c r="AR44">
        <v>0</v>
      </c>
      <c r="AS44" t="s">
        <v>3</v>
      </c>
      <c r="AT44">
        <v>10.5</v>
      </c>
      <c r="AU44" t="s">
        <v>3</v>
      </c>
      <c r="AV44">
        <v>0</v>
      </c>
      <c r="AW44">
        <v>2</v>
      </c>
      <c r="AX44">
        <v>104123086</v>
      </c>
      <c r="AY44">
        <v>1</v>
      </c>
      <c r="AZ44">
        <v>0</v>
      </c>
      <c r="BA44">
        <v>47</v>
      </c>
      <c r="BB44">
        <v>1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CV44">
        <v>0</v>
      </c>
      <c r="CW44">
        <v>0</v>
      </c>
      <c r="CX44">
        <f>ROUND(Y44*Source!I82,7)</f>
        <v>1.3912500000000001</v>
      </c>
      <c r="CY44">
        <f>AA44</f>
        <v>0</v>
      </c>
      <c r="CZ44">
        <f>AE44</f>
        <v>0</v>
      </c>
      <c r="DA44">
        <f>AI44</f>
        <v>1</v>
      </c>
      <c r="DB44">
        <f>ROUND(ROUND(AT44*CZ44,2),6)</f>
        <v>0</v>
      </c>
      <c r="DC44">
        <f>ROUND(ROUND(AT44*AG44,2),6)</f>
        <v>0</v>
      </c>
      <c r="DD44" t="s">
        <v>3</v>
      </c>
      <c r="DE44" t="s">
        <v>3</v>
      </c>
      <c r="DF44">
        <f t="shared" ref="DF44:DF49" si="10">ROUND(ROUND(AE44,2)*CX44,2)</f>
        <v>0</v>
      </c>
      <c r="DG44">
        <f t="shared" si="9"/>
        <v>0</v>
      </c>
      <c r="DH44">
        <f t="shared" si="1"/>
        <v>0</v>
      </c>
      <c r="DI44">
        <f t="shared" si="2"/>
        <v>0</v>
      </c>
      <c r="DJ44">
        <f>DF44</f>
        <v>0</v>
      </c>
      <c r="DK44">
        <v>0</v>
      </c>
      <c r="DL44" t="s">
        <v>3</v>
      </c>
      <c r="DM44">
        <v>0</v>
      </c>
      <c r="DN44" t="s">
        <v>3</v>
      </c>
      <c r="DO44">
        <v>0</v>
      </c>
    </row>
    <row r="45" spans="1:119" x14ac:dyDescent="0.2">
      <c r="A45">
        <f>ROW(Source!A84)</f>
        <v>84</v>
      </c>
      <c r="B45">
        <v>104121951</v>
      </c>
      <c r="C45">
        <v>104123088</v>
      </c>
      <c r="D45">
        <v>33157095</v>
      </c>
      <c r="E45">
        <v>115</v>
      </c>
      <c r="F45">
        <v>1</v>
      </c>
      <c r="G45">
        <v>1</v>
      </c>
      <c r="H45">
        <v>1</v>
      </c>
      <c r="I45" t="s">
        <v>628</v>
      </c>
      <c r="J45" t="s">
        <v>3</v>
      </c>
      <c r="K45" t="s">
        <v>629</v>
      </c>
      <c r="L45">
        <v>1191</v>
      </c>
      <c r="N45">
        <v>1013</v>
      </c>
      <c r="O45" t="s">
        <v>565</v>
      </c>
      <c r="P45" t="s">
        <v>565</v>
      </c>
      <c r="Q45">
        <v>1</v>
      </c>
      <c r="W45">
        <v>0</v>
      </c>
      <c r="X45">
        <v>1733635447</v>
      </c>
      <c r="Y45">
        <f>(AT45*ROUND(((0.35+1)*1.15),7))</f>
        <v>10.370699999999999</v>
      </c>
      <c r="AA45">
        <v>0</v>
      </c>
      <c r="AB45">
        <v>0</v>
      </c>
      <c r="AC45">
        <v>0</v>
      </c>
      <c r="AD45">
        <v>689.72</v>
      </c>
      <c r="AE45">
        <v>0</v>
      </c>
      <c r="AF45">
        <v>0</v>
      </c>
      <c r="AG45">
        <v>0</v>
      </c>
      <c r="AH45">
        <v>689.72</v>
      </c>
      <c r="AI45">
        <v>1</v>
      </c>
      <c r="AJ45">
        <v>1</v>
      </c>
      <c r="AK45">
        <v>1</v>
      </c>
      <c r="AL45">
        <v>1</v>
      </c>
      <c r="AM45">
        <v>-2</v>
      </c>
      <c r="AN45">
        <v>0</v>
      </c>
      <c r="AO45">
        <v>0</v>
      </c>
      <c r="AP45">
        <v>1</v>
      </c>
      <c r="AQ45">
        <v>1</v>
      </c>
      <c r="AR45">
        <v>0</v>
      </c>
      <c r="AS45" t="s">
        <v>3</v>
      </c>
      <c r="AT45">
        <v>6.68</v>
      </c>
      <c r="AU45" t="s">
        <v>163</v>
      </c>
      <c r="AV45">
        <v>1</v>
      </c>
      <c r="AW45">
        <v>2</v>
      </c>
      <c r="AX45">
        <v>104123100</v>
      </c>
      <c r="AY45">
        <v>1</v>
      </c>
      <c r="AZ45">
        <v>0</v>
      </c>
      <c r="BA45">
        <v>48</v>
      </c>
      <c r="BB45">
        <v>1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4607.3296</v>
      </c>
      <c r="BN45">
        <v>6.68</v>
      </c>
      <c r="BO45">
        <v>0</v>
      </c>
      <c r="BP45">
        <v>1</v>
      </c>
      <c r="BQ45">
        <v>0</v>
      </c>
      <c r="BR45">
        <v>0</v>
      </c>
      <c r="BS45">
        <v>0</v>
      </c>
      <c r="BT45">
        <v>7152.8792039999998</v>
      </c>
      <c r="BU45">
        <v>10.370699999999999</v>
      </c>
      <c r="BV45">
        <v>0</v>
      </c>
      <c r="BW45">
        <v>1</v>
      </c>
      <c r="CU45">
        <f>ROUND(AT45*Source!I84*AH45*AL45,2)</f>
        <v>709.53</v>
      </c>
      <c r="CV45">
        <f>ROUND(Y45*Source!I84,7)</f>
        <v>1.5970877999999999</v>
      </c>
      <c r="CW45">
        <v>0</v>
      </c>
      <c r="CX45">
        <f>ROUND(Y45*Source!I84,7)</f>
        <v>1.5970877999999999</v>
      </c>
      <c r="CY45">
        <f>AD45</f>
        <v>689.72</v>
      </c>
      <c r="CZ45">
        <f>AH45</f>
        <v>689.72</v>
      </c>
      <c r="DA45">
        <f>AL45</f>
        <v>1</v>
      </c>
      <c r="DB45">
        <f>ROUND((ROUND(AT45*CZ45,2)*ROUND(((0.35+1)*1.15),7)),6)</f>
        <v>7152.879825</v>
      </c>
      <c r="DC45">
        <f>ROUND((ROUND(AT45*AG45,2)*ROUND(((0.35+1)*1.15),7)),6)</f>
        <v>0</v>
      </c>
      <c r="DD45" t="s">
        <v>3</v>
      </c>
      <c r="DE45" t="s">
        <v>3</v>
      </c>
      <c r="DF45">
        <f t="shared" si="10"/>
        <v>0</v>
      </c>
      <c r="DG45">
        <f t="shared" si="9"/>
        <v>0</v>
      </c>
      <c r="DH45">
        <f t="shared" si="1"/>
        <v>0</v>
      </c>
      <c r="DI45">
        <f t="shared" si="2"/>
        <v>1101.54</v>
      </c>
      <c r="DJ45">
        <f>DI45</f>
        <v>1101.54</v>
      </c>
      <c r="DK45">
        <v>1</v>
      </c>
      <c r="DL45" t="s">
        <v>3</v>
      </c>
      <c r="DM45">
        <v>0</v>
      </c>
      <c r="DN45" t="s">
        <v>3</v>
      </c>
      <c r="DO45">
        <v>0</v>
      </c>
    </row>
    <row r="46" spans="1:119" x14ac:dyDescent="0.2">
      <c r="A46">
        <f>ROW(Source!A84)</f>
        <v>84</v>
      </c>
      <c r="B46">
        <v>104121951</v>
      </c>
      <c r="C46">
        <v>104123088</v>
      </c>
      <c r="D46">
        <v>33157037</v>
      </c>
      <c r="E46">
        <v>115</v>
      </c>
      <c r="F46">
        <v>1</v>
      </c>
      <c r="G46">
        <v>1</v>
      </c>
      <c r="H46">
        <v>1</v>
      </c>
      <c r="I46" t="s">
        <v>566</v>
      </c>
      <c r="J46" t="s">
        <v>3</v>
      </c>
      <c r="K46" t="s">
        <v>567</v>
      </c>
      <c r="L46">
        <v>1191</v>
      </c>
      <c r="N46">
        <v>1013</v>
      </c>
      <c r="O46" t="s">
        <v>565</v>
      </c>
      <c r="P46" t="s">
        <v>565</v>
      </c>
      <c r="Q46">
        <v>1</v>
      </c>
      <c r="W46">
        <v>0</v>
      </c>
      <c r="X46">
        <v>-1417349443</v>
      </c>
      <c r="Y46">
        <f>(AT46*ROUND(((0.35+1)*1.25),7))</f>
        <v>6.7500000000000004E-2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1</v>
      </c>
      <c r="AJ46">
        <v>1</v>
      </c>
      <c r="AK46">
        <v>1</v>
      </c>
      <c r="AL46">
        <v>1</v>
      </c>
      <c r="AM46">
        <v>-2</v>
      </c>
      <c r="AN46">
        <v>0</v>
      </c>
      <c r="AO46">
        <v>0</v>
      </c>
      <c r="AP46">
        <v>1</v>
      </c>
      <c r="AQ46">
        <v>1</v>
      </c>
      <c r="AR46">
        <v>0</v>
      </c>
      <c r="AS46" t="s">
        <v>3</v>
      </c>
      <c r="AT46">
        <v>0.04</v>
      </c>
      <c r="AU46" t="s">
        <v>162</v>
      </c>
      <c r="AV46">
        <v>2</v>
      </c>
      <c r="AW46">
        <v>2</v>
      </c>
      <c r="AX46">
        <v>104123101</v>
      </c>
      <c r="AY46">
        <v>1</v>
      </c>
      <c r="AZ46">
        <v>0</v>
      </c>
      <c r="BA46">
        <v>49</v>
      </c>
      <c r="BB46">
        <v>1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CV46">
        <v>0</v>
      </c>
      <c r="CW46">
        <v>0</v>
      </c>
      <c r="CX46">
        <f>ROUND(Y46*Source!I84,7)</f>
        <v>1.0395E-2</v>
      </c>
      <c r="CY46">
        <f>AD46</f>
        <v>0</v>
      </c>
      <c r="CZ46">
        <f>AH46</f>
        <v>0</v>
      </c>
      <c r="DA46">
        <f>AL46</f>
        <v>1</v>
      </c>
      <c r="DB46">
        <f>ROUND((ROUND(AT46*CZ46,2)*ROUND(((0.35+1)*1.25),7)),6)</f>
        <v>0</v>
      </c>
      <c r="DC46">
        <f>ROUND((ROUND(AT46*AG46,2)*ROUND(((0.35+1)*1.25),7)),6)</f>
        <v>0</v>
      </c>
      <c r="DD46" t="s">
        <v>3</v>
      </c>
      <c r="DE46" t="s">
        <v>3</v>
      </c>
      <c r="DF46">
        <f t="shared" si="10"/>
        <v>0</v>
      </c>
      <c r="DG46">
        <f t="shared" si="9"/>
        <v>0</v>
      </c>
      <c r="DH46">
        <f t="shared" si="1"/>
        <v>0</v>
      </c>
      <c r="DI46">
        <f t="shared" si="2"/>
        <v>0</v>
      </c>
      <c r="DJ46">
        <f>DI46</f>
        <v>0</v>
      </c>
      <c r="DK46">
        <v>0</v>
      </c>
      <c r="DL46" t="s">
        <v>3</v>
      </c>
      <c r="DM46">
        <v>0</v>
      </c>
      <c r="DN46" t="s">
        <v>3</v>
      </c>
      <c r="DO46">
        <v>0</v>
      </c>
    </row>
    <row r="47" spans="1:119" x14ac:dyDescent="0.2">
      <c r="A47">
        <f>ROW(Source!A84)</f>
        <v>84</v>
      </c>
      <c r="B47">
        <v>104121951</v>
      </c>
      <c r="C47">
        <v>104123088</v>
      </c>
      <c r="D47">
        <v>94548087</v>
      </c>
      <c r="E47">
        <v>1</v>
      </c>
      <c r="F47">
        <v>1</v>
      </c>
      <c r="G47">
        <v>1</v>
      </c>
      <c r="H47">
        <v>2</v>
      </c>
      <c r="I47" t="s">
        <v>582</v>
      </c>
      <c r="J47" t="s">
        <v>583</v>
      </c>
      <c r="K47" t="s">
        <v>584</v>
      </c>
      <c r="L47">
        <v>1368</v>
      </c>
      <c r="N47">
        <v>1011</v>
      </c>
      <c r="O47" t="s">
        <v>571</v>
      </c>
      <c r="P47" t="s">
        <v>571</v>
      </c>
      <c r="Q47">
        <v>1</v>
      </c>
      <c r="W47">
        <v>0</v>
      </c>
      <c r="X47">
        <v>-184590531</v>
      </c>
      <c r="Y47">
        <f>(AT47*ROUND(((0.35+1)*1.25),7))</f>
        <v>8.4375000000000006E-3</v>
      </c>
      <c r="AA47">
        <v>0</v>
      </c>
      <c r="AB47">
        <v>57.47</v>
      </c>
      <c r="AC47">
        <v>641.22</v>
      </c>
      <c r="AD47">
        <v>0</v>
      </c>
      <c r="AE47">
        <v>0</v>
      </c>
      <c r="AF47">
        <v>37.32</v>
      </c>
      <c r="AG47">
        <v>641.22</v>
      </c>
      <c r="AH47">
        <v>0</v>
      </c>
      <c r="AI47">
        <v>1</v>
      </c>
      <c r="AJ47">
        <v>1.54</v>
      </c>
      <c r="AK47">
        <v>1</v>
      </c>
      <c r="AL47">
        <v>1</v>
      </c>
      <c r="AM47">
        <v>2</v>
      </c>
      <c r="AN47">
        <v>0</v>
      </c>
      <c r="AO47">
        <v>0</v>
      </c>
      <c r="AP47">
        <v>1</v>
      </c>
      <c r="AQ47">
        <v>1</v>
      </c>
      <c r="AR47">
        <v>0</v>
      </c>
      <c r="AS47" t="s">
        <v>3</v>
      </c>
      <c r="AT47">
        <v>5.0000000000000001E-3</v>
      </c>
      <c r="AU47" t="s">
        <v>162</v>
      </c>
      <c r="AV47">
        <v>1</v>
      </c>
      <c r="AW47">
        <v>2</v>
      </c>
      <c r="AX47">
        <v>104123102</v>
      </c>
      <c r="AY47">
        <v>1</v>
      </c>
      <c r="AZ47">
        <v>0</v>
      </c>
      <c r="BA47">
        <v>50</v>
      </c>
      <c r="BB47">
        <v>1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0.18660000000000002</v>
      </c>
      <c r="BL47">
        <v>3.2061000000000002</v>
      </c>
      <c r="BM47">
        <v>0</v>
      </c>
      <c r="BN47">
        <v>0</v>
      </c>
      <c r="BO47">
        <v>5.0000000000000001E-3</v>
      </c>
      <c r="BP47">
        <v>1</v>
      </c>
      <c r="BQ47">
        <v>0</v>
      </c>
      <c r="BR47">
        <v>0.31488750000000004</v>
      </c>
      <c r="BS47">
        <v>5.410293750000001</v>
      </c>
      <c r="BT47">
        <v>0</v>
      </c>
      <c r="BU47">
        <v>0</v>
      </c>
      <c r="BV47">
        <v>8.4375000000000006E-3</v>
      </c>
      <c r="BW47">
        <v>1</v>
      </c>
      <c r="CV47">
        <v>0</v>
      </c>
      <c r="CW47">
        <f>ROUND(Y47*Source!I84*DO47,7)</f>
        <v>1.2994E-3</v>
      </c>
      <c r="CX47">
        <f>ROUND(Y47*Source!I84,7)</f>
        <v>1.2994E-3</v>
      </c>
      <c r="CY47">
        <f>AB47</f>
        <v>57.47</v>
      </c>
      <c r="CZ47">
        <f>AF47</f>
        <v>37.32</v>
      </c>
      <c r="DA47">
        <f>AJ47</f>
        <v>1.54</v>
      </c>
      <c r="DB47">
        <f>ROUND((ROUND(AT47*CZ47,2)*ROUND(((0.35+1)*1.25),7)),6)</f>
        <v>0.32062499999999999</v>
      </c>
      <c r="DC47">
        <f>ROUND((ROUND(AT47*AG47,2)*ROUND(((0.35+1)*1.25),7)),6)</f>
        <v>5.4168750000000001</v>
      </c>
      <c r="DD47" t="s">
        <v>3</v>
      </c>
      <c r="DE47" t="s">
        <v>3</v>
      </c>
      <c r="DF47">
        <f t="shared" si="10"/>
        <v>0</v>
      </c>
      <c r="DG47">
        <f>ROUND(ROUND(AF47*AJ47,2)*CX47,2)</f>
        <v>7.0000000000000007E-2</v>
      </c>
      <c r="DH47">
        <f t="shared" si="1"/>
        <v>0.83</v>
      </c>
      <c r="DI47">
        <f t="shared" si="2"/>
        <v>0</v>
      </c>
      <c r="DJ47">
        <f>DG47+DH47</f>
        <v>0.89999999999999991</v>
      </c>
      <c r="DK47">
        <v>0</v>
      </c>
      <c r="DL47" t="s">
        <v>585</v>
      </c>
      <c r="DM47">
        <v>3</v>
      </c>
      <c r="DN47" t="s">
        <v>565</v>
      </c>
      <c r="DO47">
        <v>1</v>
      </c>
    </row>
    <row r="48" spans="1:119" x14ac:dyDescent="0.2">
      <c r="A48">
        <f>ROW(Source!A84)</f>
        <v>84</v>
      </c>
      <c r="B48">
        <v>104121951</v>
      </c>
      <c r="C48">
        <v>104123088</v>
      </c>
      <c r="D48">
        <v>94548801</v>
      </c>
      <c r="E48">
        <v>1</v>
      </c>
      <c r="F48">
        <v>1</v>
      </c>
      <c r="G48">
        <v>1</v>
      </c>
      <c r="H48">
        <v>2</v>
      </c>
      <c r="I48" t="s">
        <v>568</v>
      </c>
      <c r="J48" t="s">
        <v>569</v>
      </c>
      <c r="K48" t="s">
        <v>570</v>
      </c>
      <c r="L48">
        <v>1368</v>
      </c>
      <c r="N48">
        <v>1011</v>
      </c>
      <c r="O48" t="s">
        <v>571</v>
      </c>
      <c r="P48" t="s">
        <v>571</v>
      </c>
      <c r="Q48">
        <v>1</v>
      </c>
      <c r="W48">
        <v>0</v>
      </c>
      <c r="X48">
        <v>-1219940357</v>
      </c>
      <c r="Y48">
        <f>(AT48*ROUND(((0.35+1)*1.25),7))</f>
        <v>5.0624999999999996E-2</v>
      </c>
      <c r="AA48">
        <v>0</v>
      </c>
      <c r="AB48">
        <v>643.29</v>
      </c>
      <c r="AC48">
        <v>722.05</v>
      </c>
      <c r="AD48">
        <v>0</v>
      </c>
      <c r="AE48">
        <v>0</v>
      </c>
      <c r="AF48">
        <v>643.29</v>
      </c>
      <c r="AG48">
        <v>722.05</v>
      </c>
      <c r="AH48">
        <v>0</v>
      </c>
      <c r="AI48">
        <v>1</v>
      </c>
      <c r="AJ48">
        <v>1</v>
      </c>
      <c r="AK48">
        <v>1</v>
      </c>
      <c r="AL48">
        <v>1</v>
      </c>
      <c r="AM48">
        <v>-2</v>
      </c>
      <c r="AN48">
        <v>0</v>
      </c>
      <c r="AO48">
        <v>0</v>
      </c>
      <c r="AP48">
        <v>1</v>
      </c>
      <c r="AQ48">
        <v>1</v>
      </c>
      <c r="AR48">
        <v>0</v>
      </c>
      <c r="AS48" t="s">
        <v>3</v>
      </c>
      <c r="AT48">
        <v>0.03</v>
      </c>
      <c r="AU48" t="s">
        <v>162</v>
      </c>
      <c r="AV48">
        <v>1</v>
      </c>
      <c r="AW48">
        <v>2</v>
      </c>
      <c r="AX48">
        <v>104123103</v>
      </c>
      <c r="AY48">
        <v>1</v>
      </c>
      <c r="AZ48">
        <v>0</v>
      </c>
      <c r="BA48">
        <v>51</v>
      </c>
      <c r="BB48">
        <v>1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19.298699999999997</v>
      </c>
      <c r="BL48">
        <v>21.661499999999997</v>
      </c>
      <c r="BM48">
        <v>0</v>
      </c>
      <c r="BN48">
        <v>0</v>
      </c>
      <c r="BO48">
        <v>0.03</v>
      </c>
      <c r="BP48">
        <v>1</v>
      </c>
      <c r="BQ48">
        <v>0</v>
      </c>
      <c r="BR48">
        <v>32.566556249999998</v>
      </c>
      <c r="BS48">
        <v>36.55378125</v>
      </c>
      <c r="BT48">
        <v>0</v>
      </c>
      <c r="BU48">
        <v>0</v>
      </c>
      <c r="BV48">
        <v>5.0625000000000003E-2</v>
      </c>
      <c r="BW48">
        <v>1</v>
      </c>
      <c r="CV48">
        <v>0</v>
      </c>
      <c r="CW48">
        <f>ROUND(Y48*Source!I84*DO48,7)</f>
        <v>7.7962999999999999E-3</v>
      </c>
      <c r="CX48">
        <f>ROUND(Y48*Source!I84,7)</f>
        <v>7.7962999999999999E-3</v>
      </c>
      <c r="CY48">
        <f>AB48</f>
        <v>643.29</v>
      </c>
      <c r="CZ48">
        <f>AF48</f>
        <v>643.29</v>
      </c>
      <c r="DA48">
        <f>AJ48</f>
        <v>1</v>
      </c>
      <c r="DB48">
        <f>ROUND((ROUND(AT48*CZ48,2)*ROUND(((0.35+1)*1.25),7)),6)</f>
        <v>32.568750000000001</v>
      </c>
      <c r="DC48">
        <f>ROUND((ROUND(AT48*AG48,2)*ROUND(((0.35+1)*1.25),7)),6)</f>
        <v>36.551250000000003</v>
      </c>
      <c r="DD48" t="s">
        <v>3</v>
      </c>
      <c r="DE48" t="s">
        <v>3</v>
      </c>
      <c r="DF48">
        <f t="shared" si="10"/>
        <v>0</v>
      </c>
      <c r="DG48">
        <f t="shared" ref="DG48:DG61" si="11">ROUND(ROUND(AF48,2)*CX48,2)</f>
        <v>5.0199999999999996</v>
      </c>
      <c r="DH48">
        <f t="shared" si="1"/>
        <v>5.63</v>
      </c>
      <c r="DI48">
        <f t="shared" si="2"/>
        <v>0</v>
      </c>
      <c r="DJ48">
        <f>DG48+DH48</f>
        <v>10.649999999999999</v>
      </c>
      <c r="DK48">
        <v>1</v>
      </c>
      <c r="DL48" t="s">
        <v>572</v>
      </c>
      <c r="DM48">
        <v>4</v>
      </c>
      <c r="DN48" t="s">
        <v>565</v>
      </c>
      <c r="DO48">
        <v>1</v>
      </c>
    </row>
    <row r="49" spans="1:119" x14ac:dyDescent="0.2">
      <c r="A49">
        <f>ROW(Source!A84)</f>
        <v>84</v>
      </c>
      <c r="B49">
        <v>104121951</v>
      </c>
      <c r="C49">
        <v>104123088</v>
      </c>
      <c r="D49">
        <v>94498222</v>
      </c>
      <c r="E49">
        <v>1</v>
      </c>
      <c r="F49">
        <v>1</v>
      </c>
      <c r="G49">
        <v>1</v>
      </c>
      <c r="H49">
        <v>3</v>
      </c>
      <c r="I49" t="s">
        <v>573</v>
      </c>
      <c r="J49" t="s">
        <v>574</v>
      </c>
      <c r="K49" t="s">
        <v>575</v>
      </c>
      <c r="L49">
        <v>1383</v>
      </c>
      <c r="N49">
        <v>1013</v>
      </c>
      <c r="O49" t="s">
        <v>576</v>
      </c>
      <c r="P49" t="s">
        <v>576</v>
      </c>
      <c r="Q49">
        <v>1</v>
      </c>
      <c r="W49">
        <v>0</v>
      </c>
      <c r="X49">
        <v>1465295636</v>
      </c>
      <c r="Y49">
        <f t="shared" ref="Y49:Y55" si="12">AT49</f>
        <v>2.5407999999999999</v>
      </c>
      <c r="AA49">
        <v>6.78</v>
      </c>
      <c r="AB49">
        <v>0</v>
      </c>
      <c r="AC49">
        <v>0</v>
      </c>
      <c r="AD49">
        <v>0</v>
      </c>
      <c r="AE49">
        <v>6.78</v>
      </c>
      <c r="AF49">
        <v>0</v>
      </c>
      <c r="AG49">
        <v>0</v>
      </c>
      <c r="AH49">
        <v>0</v>
      </c>
      <c r="AI49">
        <v>1</v>
      </c>
      <c r="AJ49">
        <v>1</v>
      </c>
      <c r="AK49">
        <v>1</v>
      </c>
      <c r="AL49">
        <v>1</v>
      </c>
      <c r="AM49">
        <v>-2</v>
      </c>
      <c r="AN49">
        <v>0</v>
      </c>
      <c r="AO49">
        <v>0</v>
      </c>
      <c r="AP49">
        <v>1</v>
      </c>
      <c r="AQ49">
        <v>1</v>
      </c>
      <c r="AR49">
        <v>0</v>
      </c>
      <c r="AS49" t="s">
        <v>3</v>
      </c>
      <c r="AT49">
        <v>2.5407999999999999</v>
      </c>
      <c r="AU49" t="s">
        <v>3</v>
      </c>
      <c r="AV49">
        <v>0</v>
      </c>
      <c r="AW49">
        <v>2</v>
      </c>
      <c r="AX49">
        <v>104123104</v>
      </c>
      <c r="AY49">
        <v>1</v>
      </c>
      <c r="AZ49">
        <v>0</v>
      </c>
      <c r="BA49">
        <v>52</v>
      </c>
      <c r="BB49">
        <v>1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17.226624000000001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1</v>
      </c>
      <c r="BQ49">
        <v>17.226624000000001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1</v>
      </c>
      <c r="CV49">
        <v>0</v>
      </c>
      <c r="CW49">
        <v>0</v>
      </c>
      <c r="CX49">
        <f>ROUND(Y49*Source!I84,7)</f>
        <v>0.3912832</v>
      </c>
      <c r="CY49">
        <f t="shared" ref="CY49:CY55" si="13">AA49</f>
        <v>6.78</v>
      </c>
      <c r="CZ49">
        <f t="shared" ref="CZ49:CZ55" si="14">AE49</f>
        <v>6.78</v>
      </c>
      <c r="DA49">
        <f t="shared" ref="DA49:DA55" si="15">AI49</f>
        <v>1</v>
      </c>
      <c r="DB49">
        <f t="shared" ref="DB49:DB55" si="16">ROUND(ROUND(AT49*CZ49,2),6)</f>
        <v>17.23</v>
      </c>
      <c r="DC49">
        <f t="shared" ref="DC49:DC55" si="17">ROUND(ROUND(AT49*AG49,2),6)</f>
        <v>0</v>
      </c>
      <c r="DD49" t="s">
        <v>3</v>
      </c>
      <c r="DE49" t="s">
        <v>3</v>
      </c>
      <c r="DF49">
        <f t="shared" si="10"/>
        <v>2.65</v>
      </c>
      <c r="DG49">
        <f t="shared" si="11"/>
        <v>0</v>
      </c>
      <c r="DH49">
        <f t="shared" si="1"/>
        <v>0</v>
      </c>
      <c r="DI49">
        <f t="shared" si="2"/>
        <v>0</v>
      </c>
      <c r="DJ49">
        <f t="shared" ref="DJ49:DJ55" si="18">DF49</f>
        <v>2.65</v>
      </c>
      <c r="DK49">
        <v>1</v>
      </c>
      <c r="DL49" t="s">
        <v>3</v>
      </c>
      <c r="DM49">
        <v>0</v>
      </c>
      <c r="DN49" t="s">
        <v>3</v>
      </c>
      <c r="DO49">
        <v>0</v>
      </c>
    </row>
    <row r="50" spans="1:119" x14ac:dyDescent="0.2">
      <c r="A50">
        <f>ROW(Source!A84)</f>
        <v>84</v>
      </c>
      <c r="B50">
        <v>104121951</v>
      </c>
      <c r="C50">
        <v>104123088</v>
      </c>
      <c r="D50">
        <v>94499791</v>
      </c>
      <c r="E50">
        <v>1</v>
      </c>
      <c r="F50">
        <v>1</v>
      </c>
      <c r="G50">
        <v>1</v>
      </c>
      <c r="H50">
        <v>3</v>
      </c>
      <c r="I50" t="s">
        <v>630</v>
      </c>
      <c r="J50" t="s">
        <v>631</v>
      </c>
      <c r="K50" t="s">
        <v>632</v>
      </c>
      <c r="L50">
        <v>1407</v>
      </c>
      <c r="N50">
        <v>1013</v>
      </c>
      <c r="O50" t="s">
        <v>328</v>
      </c>
      <c r="P50" t="s">
        <v>328</v>
      </c>
      <c r="Q50">
        <v>1</v>
      </c>
      <c r="W50">
        <v>0</v>
      </c>
      <c r="X50">
        <v>-233338018</v>
      </c>
      <c r="Y50">
        <f t="shared" si="12"/>
        <v>0.26300000000000001</v>
      </c>
      <c r="AA50">
        <v>224.63</v>
      </c>
      <c r="AB50">
        <v>0</v>
      </c>
      <c r="AC50">
        <v>0</v>
      </c>
      <c r="AD50">
        <v>0</v>
      </c>
      <c r="AE50">
        <v>174.13</v>
      </c>
      <c r="AF50">
        <v>0</v>
      </c>
      <c r="AG50">
        <v>0</v>
      </c>
      <c r="AH50">
        <v>0</v>
      </c>
      <c r="AI50">
        <v>1.29</v>
      </c>
      <c r="AJ50">
        <v>1</v>
      </c>
      <c r="AK50">
        <v>1</v>
      </c>
      <c r="AL50">
        <v>1</v>
      </c>
      <c r="AM50">
        <v>2</v>
      </c>
      <c r="AN50">
        <v>0</v>
      </c>
      <c r="AO50">
        <v>0</v>
      </c>
      <c r="AP50">
        <v>1</v>
      </c>
      <c r="AQ50">
        <v>1</v>
      </c>
      <c r="AR50">
        <v>0</v>
      </c>
      <c r="AS50" t="s">
        <v>3</v>
      </c>
      <c r="AT50">
        <v>0.26300000000000001</v>
      </c>
      <c r="AU50" t="s">
        <v>3</v>
      </c>
      <c r="AV50">
        <v>0</v>
      </c>
      <c r="AW50">
        <v>2</v>
      </c>
      <c r="AX50">
        <v>104123105</v>
      </c>
      <c r="AY50">
        <v>1</v>
      </c>
      <c r="AZ50">
        <v>0</v>
      </c>
      <c r="BA50">
        <v>53</v>
      </c>
      <c r="BB50">
        <v>1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45.796190000000003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1</v>
      </c>
      <c r="BQ50">
        <v>45.796190000000003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1</v>
      </c>
      <c r="CV50">
        <v>0</v>
      </c>
      <c r="CW50">
        <v>0</v>
      </c>
      <c r="CX50">
        <f>ROUND(Y50*Source!I84,7)</f>
        <v>4.0502000000000003E-2</v>
      </c>
      <c r="CY50">
        <f t="shared" si="13"/>
        <v>224.63</v>
      </c>
      <c r="CZ50">
        <f t="shared" si="14"/>
        <v>174.13</v>
      </c>
      <c r="DA50">
        <f t="shared" si="15"/>
        <v>1.29</v>
      </c>
      <c r="DB50">
        <f t="shared" si="16"/>
        <v>45.8</v>
      </c>
      <c r="DC50">
        <f t="shared" si="17"/>
        <v>0</v>
      </c>
      <c r="DD50" t="s">
        <v>3</v>
      </c>
      <c r="DE50" t="s">
        <v>3</v>
      </c>
      <c r="DF50">
        <f t="shared" ref="DF50:DF55" si="19">ROUND(ROUND(AE50*AI50,2)*CX50,2)</f>
        <v>9.1</v>
      </c>
      <c r="DG50">
        <f t="shared" si="11"/>
        <v>0</v>
      </c>
      <c r="DH50">
        <f t="shared" si="1"/>
        <v>0</v>
      </c>
      <c r="DI50">
        <f t="shared" si="2"/>
        <v>0</v>
      </c>
      <c r="DJ50">
        <f t="shared" si="18"/>
        <v>9.1</v>
      </c>
      <c r="DK50">
        <v>0</v>
      </c>
      <c r="DL50" t="s">
        <v>3</v>
      </c>
      <c r="DM50">
        <v>0</v>
      </c>
      <c r="DN50" t="s">
        <v>3</v>
      </c>
      <c r="DO50">
        <v>0</v>
      </c>
    </row>
    <row r="51" spans="1:119" x14ac:dyDescent="0.2">
      <c r="A51">
        <f>ROW(Source!A84)</f>
        <v>84</v>
      </c>
      <c r="B51">
        <v>104121951</v>
      </c>
      <c r="C51">
        <v>104123088</v>
      </c>
      <c r="D51">
        <v>94500094</v>
      </c>
      <c r="E51">
        <v>1</v>
      </c>
      <c r="F51">
        <v>1</v>
      </c>
      <c r="G51">
        <v>1</v>
      </c>
      <c r="H51">
        <v>3</v>
      </c>
      <c r="I51" t="s">
        <v>633</v>
      </c>
      <c r="J51" t="s">
        <v>634</v>
      </c>
      <c r="K51" t="s">
        <v>635</v>
      </c>
      <c r="L51">
        <v>1425</v>
      </c>
      <c r="N51">
        <v>1013</v>
      </c>
      <c r="O51" t="s">
        <v>281</v>
      </c>
      <c r="P51" t="s">
        <v>281</v>
      </c>
      <c r="Q51">
        <v>1</v>
      </c>
      <c r="W51">
        <v>0</v>
      </c>
      <c r="X51">
        <v>-1242554570</v>
      </c>
      <c r="Y51">
        <f t="shared" si="12"/>
        <v>2.63</v>
      </c>
      <c r="AA51">
        <v>114.63</v>
      </c>
      <c r="AB51">
        <v>0</v>
      </c>
      <c r="AC51">
        <v>0</v>
      </c>
      <c r="AD51">
        <v>0</v>
      </c>
      <c r="AE51">
        <v>88.86</v>
      </c>
      <c r="AF51">
        <v>0</v>
      </c>
      <c r="AG51">
        <v>0</v>
      </c>
      <c r="AH51">
        <v>0</v>
      </c>
      <c r="AI51">
        <v>1.29</v>
      </c>
      <c r="AJ51">
        <v>1</v>
      </c>
      <c r="AK51">
        <v>1</v>
      </c>
      <c r="AL51">
        <v>1</v>
      </c>
      <c r="AM51">
        <v>2</v>
      </c>
      <c r="AN51">
        <v>0</v>
      </c>
      <c r="AO51">
        <v>0</v>
      </c>
      <c r="AP51">
        <v>1</v>
      </c>
      <c r="AQ51">
        <v>1</v>
      </c>
      <c r="AR51">
        <v>0</v>
      </c>
      <c r="AS51" t="s">
        <v>3</v>
      </c>
      <c r="AT51">
        <v>2.63</v>
      </c>
      <c r="AU51" t="s">
        <v>3</v>
      </c>
      <c r="AV51">
        <v>0</v>
      </c>
      <c r="AW51">
        <v>2</v>
      </c>
      <c r="AX51">
        <v>104123106</v>
      </c>
      <c r="AY51">
        <v>1</v>
      </c>
      <c r="AZ51">
        <v>0</v>
      </c>
      <c r="BA51">
        <v>54</v>
      </c>
      <c r="BB51">
        <v>1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233.70179999999999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1</v>
      </c>
      <c r="BQ51">
        <v>233.70179999999999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1</v>
      </c>
      <c r="CV51">
        <v>0</v>
      </c>
      <c r="CW51">
        <v>0</v>
      </c>
      <c r="CX51">
        <f>ROUND(Y51*Source!I84,7)</f>
        <v>0.40501999999999999</v>
      </c>
      <c r="CY51">
        <f t="shared" si="13"/>
        <v>114.63</v>
      </c>
      <c r="CZ51">
        <f t="shared" si="14"/>
        <v>88.86</v>
      </c>
      <c r="DA51">
        <f t="shared" si="15"/>
        <v>1.29</v>
      </c>
      <c r="DB51">
        <f t="shared" si="16"/>
        <v>233.7</v>
      </c>
      <c r="DC51">
        <f t="shared" si="17"/>
        <v>0</v>
      </c>
      <c r="DD51" t="s">
        <v>3</v>
      </c>
      <c r="DE51" t="s">
        <v>3</v>
      </c>
      <c r="DF51">
        <f t="shared" si="19"/>
        <v>46.43</v>
      </c>
      <c r="DG51">
        <f t="shared" si="11"/>
        <v>0</v>
      </c>
      <c r="DH51">
        <f t="shared" si="1"/>
        <v>0</v>
      </c>
      <c r="DI51">
        <f t="shared" si="2"/>
        <v>0</v>
      </c>
      <c r="DJ51">
        <f t="shared" si="18"/>
        <v>46.43</v>
      </c>
      <c r="DK51">
        <v>0</v>
      </c>
      <c r="DL51" t="s">
        <v>3</v>
      </c>
      <c r="DM51">
        <v>0</v>
      </c>
      <c r="DN51" t="s">
        <v>3</v>
      </c>
      <c r="DO51">
        <v>0</v>
      </c>
    </row>
    <row r="52" spans="1:119" x14ac:dyDescent="0.2">
      <c r="A52">
        <f>ROW(Source!A84)</f>
        <v>84</v>
      </c>
      <c r="B52">
        <v>104121951</v>
      </c>
      <c r="C52">
        <v>104123088</v>
      </c>
      <c r="D52">
        <v>101223801</v>
      </c>
      <c r="E52">
        <v>1</v>
      </c>
      <c r="F52">
        <v>1</v>
      </c>
      <c r="G52">
        <v>1</v>
      </c>
      <c r="H52">
        <v>3</v>
      </c>
      <c r="I52" t="s">
        <v>192</v>
      </c>
      <c r="J52" t="s">
        <v>195</v>
      </c>
      <c r="K52" t="s">
        <v>193</v>
      </c>
      <c r="L52">
        <v>1301</v>
      </c>
      <c r="N52">
        <v>1003</v>
      </c>
      <c r="O52" t="s">
        <v>194</v>
      </c>
      <c r="P52" t="s">
        <v>194</v>
      </c>
      <c r="Q52">
        <v>1</v>
      </c>
      <c r="W52">
        <v>0</v>
      </c>
      <c r="X52">
        <v>-450699761</v>
      </c>
      <c r="Y52">
        <f t="shared" si="12"/>
        <v>101</v>
      </c>
      <c r="AA52">
        <v>31.22</v>
      </c>
      <c r="AB52">
        <v>0</v>
      </c>
      <c r="AC52">
        <v>0</v>
      </c>
      <c r="AD52">
        <v>0</v>
      </c>
      <c r="AE52">
        <v>29.45</v>
      </c>
      <c r="AF52">
        <v>0</v>
      </c>
      <c r="AG52">
        <v>0</v>
      </c>
      <c r="AH52">
        <v>0</v>
      </c>
      <c r="AI52">
        <v>1.06</v>
      </c>
      <c r="AJ52">
        <v>1</v>
      </c>
      <c r="AK52">
        <v>1</v>
      </c>
      <c r="AL52">
        <v>1</v>
      </c>
      <c r="AM52">
        <v>2</v>
      </c>
      <c r="AN52">
        <v>0</v>
      </c>
      <c r="AO52">
        <v>0</v>
      </c>
      <c r="AP52">
        <v>1</v>
      </c>
      <c r="AQ52">
        <v>0</v>
      </c>
      <c r="AR52">
        <v>0</v>
      </c>
      <c r="AS52" t="s">
        <v>3</v>
      </c>
      <c r="AT52">
        <v>101</v>
      </c>
      <c r="AU52" t="s">
        <v>3</v>
      </c>
      <c r="AV52">
        <v>0</v>
      </c>
      <c r="AW52">
        <v>1</v>
      </c>
      <c r="AX52">
        <v>-1</v>
      </c>
      <c r="AY52">
        <v>0</v>
      </c>
      <c r="AZ52">
        <v>0</v>
      </c>
      <c r="BA52" t="s">
        <v>3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CV52">
        <v>0</v>
      </c>
      <c r="CW52">
        <v>0</v>
      </c>
      <c r="CX52">
        <f>ROUND(Y52*Source!I84,7)</f>
        <v>15.554</v>
      </c>
      <c r="CY52">
        <f t="shared" si="13"/>
        <v>31.22</v>
      </c>
      <c r="CZ52">
        <f t="shared" si="14"/>
        <v>29.45</v>
      </c>
      <c r="DA52">
        <f t="shared" si="15"/>
        <v>1.06</v>
      </c>
      <c r="DB52">
        <f t="shared" si="16"/>
        <v>2974.45</v>
      </c>
      <c r="DC52">
        <f t="shared" si="17"/>
        <v>0</v>
      </c>
      <c r="DD52" t="s">
        <v>3</v>
      </c>
      <c r="DE52" t="s">
        <v>3</v>
      </c>
      <c r="DF52">
        <f t="shared" si="19"/>
        <v>485.6</v>
      </c>
      <c r="DG52">
        <f t="shared" si="11"/>
        <v>0</v>
      </c>
      <c r="DH52">
        <f t="shared" si="1"/>
        <v>0</v>
      </c>
      <c r="DI52">
        <f t="shared" si="2"/>
        <v>0</v>
      </c>
      <c r="DJ52">
        <f t="shared" si="18"/>
        <v>485.6</v>
      </c>
      <c r="DK52">
        <v>0</v>
      </c>
      <c r="DL52" t="s">
        <v>3</v>
      </c>
      <c r="DM52">
        <v>0</v>
      </c>
      <c r="DN52" t="s">
        <v>3</v>
      </c>
      <c r="DO52">
        <v>0</v>
      </c>
    </row>
    <row r="53" spans="1:119" x14ac:dyDescent="0.2">
      <c r="A53">
        <f>ROW(Source!A84)</f>
        <v>84</v>
      </c>
      <c r="B53">
        <v>104121951</v>
      </c>
      <c r="C53">
        <v>104123088</v>
      </c>
      <c r="D53">
        <v>94510633</v>
      </c>
      <c r="E53">
        <v>1</v>
      </c>
      <c r="F53">
        <v>1</v>
      </c>
      <c r="G53">
        <v>1</v>
      </c>
      <c r="H53">
        <v>3</v>
      </c>
      <c r="I53" t="s">
        <v>636</v>
      </c>
      <c r="J53" t="s">
        <v>637</v>
      </c>
      <c r="K53" t="s">
        <v>638</v>
      </c>
      <c r="L53">
        <v>1425</v>
      </c>
      <c r="N53">
        <v>1013</v>
      </c>
      <c r="O53" t="s">
        <v>281</v>
      </c>
      <c r="P53" t="s">
        <v>281</v>
      </c>
      <c r="Q53">
        <v>1</v>
      </c>
      <c r="W53">
        <v>0</v>
      </c>
      <c r="X53">
        <v>136966833</v>
      </c>
      <c r="Y53">
        <f t="shared" si="12"/>
        <v>0.16</v>
      </c>
      <c r="AA53">
        <v>1924.07</v>
      </c>
      <c r="AB53">
        <v>0</v>
      </c>
      <c r="AC53">
        <v>0</v>
      </c>
      <c r="AD53">
        <v>0</v>
      </c>
      <c r="AE53">
        <v>1815.16</v>
      </c>
      <c r="AF53">
        <v>0</v>
      </c>
      <c r="AG53">
        <v>0</v>
      </c>
      <c r="AH53">
        <v>0</v>
      </c>
      <c r="AI53">
        <v>1.06</v>
      </c>
      <c r="AJ53">
        <v>1</v>
      </c>
      <c r="AK53">
        <v>1</v>
      </c>
      <c r="AL53">
        <v>1</v>
      </c>
      <c r="AM53">
        <v>2</v>
      </c>
      <c r="AN53">
        <v>0</v>
      </c>
      <c r="AO53">
        <v>0</v>
      </c>
      <c r="AP53">
        <v>1</v>
      </c>
      <c r="AQ53">
        <v>1</v>
      </c>
      <c r="AR53">
        <v>0</v>
      </c>
      <c r="AS53" t="s">
        <v>3</v>
      </c>
      <c r="AT53">
        <v>0.16</v>
      </c>
      <c r="AU53" t="s">
        <v>3</v>
      </c>
      <c r="AV53">
        <v>0</v>
      </c>
      <c r="AW53">
        <v>2</v>
      </c>
      <c r="AX53">
        <v>104123108</v>
      </c>
      <c r="AY53">
        <v>1</v>
      </c>
      <c r="AZ53">
        <v>0</v>
      </c>
      <c r="BA53">
        <v>56</v>
      </c>
      <c r="BB53">
        <v>1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290.42560000000003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1</v>
      </c>
      <c r="BQ53">
        <v>290.42560000000003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1</v>
      </c>
      <c r="CV53">
        <v>0</v>
      </c>
      <c r="CW53">
        <v>0</v>
      </c>
      <c r="CX53">
        <f>ROUND(Y53*Source!I84,7)</f>
        <v>2.4639999999999999E-2</v>
      </c>
      <c r="CY53">
        <f t="shared" si="13"/>
        <v>1924.07</v>
      </c>
      <c r="CZ53">
        <f t="shared" si="14"/>
        <v>1815.16</v>
      </c>
      <c r="DA53">
        <f t="shared" si="15"/>
        <v>1.06</v>
      </c>
      <c r="DB53">
        <f t="shared" si="16"/>
        <v>290.43</v>
      </c>
      <c r="DC53">
        <f t="shared" si="17"/>
        <v>0</v>
      </c>
      <c r="DD53" t="s">
        <v>3</v>
      </c>
      <c r="DE53" t="s">
        <v>3</v>
      </c>
      <c r="DF53">
        <f t="shared" si="19"/>
        <v>47.41</v>
      </c>
      <c r="DG53">
        <f t="shared" si="11"/>
        <v>0</v>
      </c>
      <c r="DH53">
        <f t="shared" si="1"/>
        <v>0</v>
      </c>
      <c r="DI53">
        <f t="shared" si="2"/>
        <v>0</v>
      </c>
      <c r="DJ53">
        <f t="shared" si="18"/>
        <v>47.41</v>
      </c>
      <c r="DK53">
        <v>0</v>
      </c>
      <c r="DL53" t="s">
        <v>3</v>
      </c>
      <c r="DM53">
        <v>0</v>
      </c>
      <c r="DN53" t="s">
        <v>3</v>
      </c>
      <c r="DO53">
        <v>0</v>
      </c>
    </row>
    <row r="54" spans="1:119" x14ac:dyDescent="0.2">
      <c r="A54">
        <f>ROW(Source!A84)</f>
        <v>84</v>
      </c>
      <c r="B54">
        <v>104121951</v>
      </c>
      <c r="C54">
        <v>104123088</v>
      </c>
      <c r="D54">
        <v>94510634</v>
      </c>
      <c r="E54">
        <v>1</v>
      </c>
      <c r="F54">
        <v>1</v>
      </c>
      <c r="G54">
        <v>1</v>
      </c>
      <c r="H54">
        <v>3</v>
      </c>
      <c r="I54" t="s">
        <v>639</v>
      </c>
      <c r="J54" t="s">
        <v>640</v>
      </c>
      <c r="K54" t="s">
        <v>641</v>
      </c>
      <c r="L54">
        <v>1425</v>
      </c>
      <c r="N54">
        <v>1013</v>
      </c>
      <c r="O54" t="s">
        <v>281</v>
      </c>
      <c r="P54" t="s">
        <v>281</v>
      </c>
      <c r="Q54">
        <v>1</v>
      </c>
      <c r="W54">
        <v>0</v>
      </c>
      <c r="X54">
        <v>204933762</v>
      </c>
      <c r="Y54">
        <f t="shared" si="12"/>
        <v>0.4</v>
      </c>
      <c r="AA54">
        <v>1535.3</v>
      </c>
      <c r="AB54">
        <v>0</v>
      </c>
      <c r="AC54">
        <v>0</v>
      </c>
      <c r="AD54">
        <v>0</v>
      </c>
      <c r="AE54">
        <v>1448.4</v>
      </c>
      <c r="AF54">
        <v>0</v>
      </c>
      <c r="AG54">
        <v>0</v>
      </c>
      <c r="AH54">
        <v>0</v>
      </c>
      <c r="AI54">
        <v>1.06</v>
      </c>
      <c r="AJ54">
        <v>1</v>
      </c>
      <c r="AK54">
        <v>1</v>
      </c>
      <c r="AL54">
        <v>1</v>
      </c>
      <c r="AM54">
        <v>2</v>
      </c>
      <c r="AN54">
        <v>0</v>
      </c>
      <c r="AO54">
        <v>0</v>
      </c>
      <c r="AP54">
        <v>1</v>
      </c>
      <c r="AQ54">
        <v>1</v>
      </c>
      <c r="AR54">
        <v>0</v>
      </c>
      <c r="AS54" t="s">
        <v>3</v>
      </c>
      <c r="AT54">
        <v>0.4</v>
      </c>
      <c r="AU54" t="s">
        <v>3</v>
      </c>
      <c r="AV54">
        <v>0</v>
      </c>
      <c r="AW54">
        <v>2</v>
      </c>
      <c r="AX54">
        <v>104123109</v>
      </c>
      <c r="AY54">
        <v>1</v>
      </c>
      <c r="AZ54">
        <v>0</v>
      </c>
      <c r="BA54">
        <v>57</v>
      </c>
      <c r="BB54">
        <v>1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579.36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1</v>
      </c>
      <c r="BQ54">
        <v>579.36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1</v>
      </c>
      <c r="CV54">
        <v>0</v>
      </c>
      <c r="CW54">
        <v>0</v>
      </c>
      <c r="CX54">
        <f>ROUND(Y54*Source!I84,7)</f>
        <v>6.1600000000000002E-2</v>
      </c>
      <c r="CY54">
        <f t="shared" si="13"/>
        <v>1535.3</v>
      </c>
      <c r="CZ54">
        <f t="shared" si="14"/>
        <v>1448.4</v>
      </c>
      <c r="DA54">
        <f t="shared" si="15"/>
        <v>1.06</v>
      </c>
      <c r="DB54">
        <f t="shared" si="16"/>
        <v>579.36</v>
      </c>
      <c r="DC54">
        <f t="shared" si="17"/>
        <v>0</v>
      </c>
      <c r="DD54" t="s">
        <v>3</v>
      </c>
      <c r="DE54" t="s">
        <v>3</v>
      </c>
      <c r="DF54">
        <f t="shared" si="19"/>
        <v>94.57</v>
      </c>
      <c r="DG54">
        <f t="shared" si="11"/>
        <v>0</v>
      </c>
      <c r="DH54">
        <f t="shared" si="1"/>
        <v>0</v>
      </c>
      <c r="DI54">
        <f t="shared" si="2"/>
        <v>0</v>
      </c>
      <c r="DJ54">
        <f t="shared" si="18"/>
        <v>94.57</v>
      </c>
      <c r="DK54">
        <v>0</v>
      </c>
      <c r="DL54" t="s">
        <v>3</v>
      </c>
      <c r="DM54">
        <v>0</v>
      </c>
      <c r="DN54" t="s">
        <v>3</v>
      </c>
      <c r="DO54">
        <v>0</v>
      </c>
    </row>
    <row r="55" spans="1:119" x14ac:dyDescent="0.2">
      <c r="A55">
        <f>ROW(Source!A84)</f>
        <v>84</v>
      </c>
      <c r="B55">
        <v>104121951</v>
      </c>
      <c r="C55">
        <v>104123088</v>
      </c>
      <c r="D55">
        <v>94510635</v>
      </c>
      <c r="E55">
        <v>1</v>
      </c>
      <c r="F55">
        <v>1</v>
      </c>
      <c r="G55">
        <v>1</v>
      </c>
      <c r="H55">
        <v>3</v>
      </c>
      <c r="I55" t="s">
        <v>642</v>
      </c>
      <c r="J55" t="s">
        <v>643</v>
      </c>
      <c r="K55" t="s">
        <v>644</v>
      </c>
      <c r="L55">
        <v>1425</v>
      </c>
      <c r="N55">
        <v>1013</v>
      </c>
      <c r="O55" t="s">
        <v>281</v>
      </c>
      <c r="P55" t="s">
        <v>281</v>
      </c>
      <c r="Q55">
        <v>1</v>
      </c>
      <c r="W55">
        <v>0</v>
      </c>
      <c r="X55">
        <v>-902539599</v>
      </c>
      <c r="Y55">
        <f t="shared" si="12"/>
        <v>0.14000000000000001</v>
      </c>
      <c r="AA55">
        <v>1351.63</v>
      </c>
      <c r="AB55">
        <v>0</v>
      </c>
      <c r="AC55">
        <v>0</v>
      </c>
      <c r="AD55">
        <v>0</v>
      </c>
      <c r="AE55">
        <v>1275.1199999999999</v>
      </c>
      <c r="AF55">
        <v>0</v>
      </c>
      <c r="AG55">
        <v>0</v>
      </c>
      <c r="AH55">
        <v>0</v>
      </c>
      <c r="AI55">
        <v>1.06</v>
      </c>
      <c r="AJ55">
        <v>1</v>
      </c>
      <c r="AK55">
        <v>1</v>
      </c>
      <c r="AL55">
        <v>1</v>
      </c>
      <c r="AM55">
        <v>2</v>
      </c>
      <c r="AN55">
        <v>0</v>
      </c>
      <c r="AO55">
        <v>0</v>
      </c>
      <c r="AP55">
        <v>1</v>
      </c>
      <c r="AQ55">
        <v>1</v>
      </c>
      <c r="AR55">
        <v>0</v>
      </c>
      <c r="AS55" t="s">
        <v>3</v>
      </c>
      <c r="AT55">
        <v>0.14000000000000001</v>
      </c>
      <c r="AU55" t="s">
        <v>3</v>
      </c>
      <c r="AV55">
        <v>0</v>
      </c>
      <c r="AW55">
        <v>2</v>
      </c>
      <c r="AX55">
        <v>104123110</v>
      </c>
      <c r="AY55">
        <v>1</v>
      </c>
      <c r="AZ55">
        <v>0</v>
      </c>
      <c r="BA55">
        <v>58</v>
      </c>
      <c r="BB55">
        <v>1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178.51679999999999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1</v>
      </c>
      <c r="BQ55">
        <v>178.51679999999999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1</v>
      </c>
      <c r="CV55">
        <v>0</v>
      </c>
      <c r="CW55">
        <v>0</v>
      </c>
      <c r="CX55">
        <f>ROUND(Y55*Source!I84,7)</f>
        <v>2.1559999999999999E-2</v>
      </c>
      <c r="CY55">
        <f t="shared" si="13"/>
        <v>1351.63</v>
      </c>
      <c r="CZ55">
        <f t="shared" si="14"/>
        <v>1275.1199999999999</v>
      </c>
      <c r="DA55">
        <f t="shared" si="15"/>
        <v>1.06</v>
      </c>
      <c r="DB55">
        <f t="shared" si="16"/>
        <v>178.52</v>
      </c>
      <c r="DC55">
        <f t="shared" si="17"/>
        <v>0</v>
      </c>
      <c r="DD55" t="s">
        <v>3</v>
      </c>
      <c r="DE55" t="s">
        <v>3</v>
      </c>
      <c r="DF55">
        <f t="shared" si="19"/>
        <v>29.14</v>
      </c>
      <c r="DG55">
        <f t="shared" si="11"/>
        <v>0</v>
      </c>
      <c r="DH55">
        <f t="shared" si="1"/>
        <v>0</v>
      </c>
      <c r="DI55">
        <f t="shared" si="2"/>
        <v>0</v>
      </c>
      <c r="DJ55">
        <f t="shared" si="18"/>
        <v>29.14</v>
      </c>
      <c r="DK55">
        <v>0</v>
      </c>
      <c r="DL55" t="s">
        <v>3</v>
      </c>
      <c r="DM55">
        <v>0</v>
      </c>
      <c r="DN55" t="s">
        <v>3</v>
      </c>
      <c r="DO55">
        <v>0</v>
      </c>
    </row>
    <row r="56" spans="1:119" x14ac:dyDescent="0.2">
      <c r="A56">
        <f>ROW(Source!A86)</f>
        <v>86</v>
      </c>
      <c r="B56">
        <v>104121951</v>
      </c>
      <c r="C56">
        <v>104123112</v>
      </c>
      <c r="D56">
        <v>33157046</v>
      </c>
      <c r="E56">
        <v>115</v>
      </c>
      <c r="F56">
        <v>1</v>
      </c>
      <c r="G56">
        <v>1</v>
      </c>
      <c r="H56">
        <v>1</v>
      </c>
      <c r="I56" t="s">
        <v>609</v>
      </c>
      <c r="J56" t="s">
        <v>3</v>
      </c>
      <c r="K56" t="s">
        <v>610</v>
      </c>
      <c r="L56">
        <v>1191</v>
      </c>
      <c r="N56">
        <v>1013</v>
      </c>
      <c r="O56" t="s">
        <v>565</v>
      </c>
      <c r="P56" t="s">
        <v>565</v>
      </c>
      <c r="Q56">
        <v>1</v>
      </c>
      <c r="W56">
        <v>0</v>
      </c>
      <c r="X56">
        <v>-1833565283</v>
      </c>
      <c r="Y56">
        <f>(AT56*ROUND(((0.35+1)*1.15),7))</f>
        <v>25.833600000000001</v>
      </c>
      <c r="AA56">
        <v>0</v>
      </c>
      <c r="AB56">
        <v>0</v>
      </c>
      <c r="AC56">
        <v>0</v>
      </c>
      <c r="AD56">
        <v>641.22</v>
      </c>
      <c r="AE56">
        <v>0</v>
      </c>
      <c r="AF56">
        <v>0</v>
      </c>
      <c r="AG56">
        <v>0</v>
      </c>
      <c r="AH56">
        <v>641.22</v>
      </c>
      <c r="AI56">
        <v>1</v>
      </c>
      <c r="AJ56">
        <v>1</v>
      </c>
      <c r="AK56">
        <v>1</v>
      </c>
      <c r="AL56">
        <v>1</v>
      </c>
      <c r="AM56">
        <v>-2</v>
      </c>
      <c r="AN56">
        <v>0</v>
      </c>
      <c r="AO56">
        <v>0</v>
      </c>
      <c r="AP56">
        <v>1</v>
      </c>
      <c r="AQ56">
        <v>1</v>
      </c>
      <c r="AR56">
        <v>0</v>
      </c>
      <c r="AS56" t="s">
        <v>3</v>
      </c>
      <c r="AT56">
        <v>16.64</v>
      </c>
      <c r="AU56" t="s">
        <v>163</v>
      </c>
      <c r="AV56">
        <v>1</v>
      </c>
      <c r="AW56">
        <v>2</v>
      </c>
      <c r="AX56">
        <v>104123117</v>
      </c>
      <c r="AY56">
        <v>1</v>
      </c>
      <c r="AZ56">
        <v>0</v>
      </c>
      <c r="BA56">
        <v>59</v>
      </c>
      <c r="BB56">
        <v>1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10669.900800000001</v>
      </c>
      <c r="BN56">
        <v>16.64</v>
      </c>
      <c r="BO56">
        <v>0</v>
      </c>
      <c r="BP56">
        <v>1</v>
      </c>
      <c r="BQ56">
        <v>0</v>
      </c>
      <c r="BR56">
        <v>0</v>
      </c>
      <c r="BS56">
        <v>0</v>
      </c>
      <c r="BT56">
        <v>16565.020992000002</v>
      </c>
      <c r="BU56">
        <v>25.833600000000001</v>
      </c>
      <c r="BV56">
        <v>0</v>
      </c>
      <c r="BW56">
        <v>1</v>
      </c>
      <c r="CU56">
        <f>ROUND(AT56*Source!I86*AH56*AL56,2)</f>
        <v>85.36</v>
      </c>
      <c r="CV56">
        <f>ROUND(Y56*Source!I86,7)</f>
        <v>0.20666880000000001</v>
      </c>
      <c r="CW56">
        <v>0</v>
      </c>
      <c r="CX56">
        <f>ROUND(Y56*Source!I86,7)</f>
        <v>0.20666880000000001</v>
      </c>
      <c r="CY56">
        <f>AD56</f>
        <v>641.22</v>
      </c>
      <c r="CZ56">
        <f>AH56</f>
        <v>641.22</v>
      </c>
      <c r="DA56">
        <f>AL56</f>
        <v>1</v>
      </c>
      <c r="DB56">
        <f>ROUND((ROUND(AT56*CZ56,2)*ROUND(((0.35+1)*1.15),7)),6)</f>
        <v>16565.019749999999</v>
      </c>
      <c r="DC56">
        <f>ROUND((ROUND(AT56*AG56,2)*ROUND(((0.35+1)*1.15),7)),6)</f>
        <v>0</v>
      </c>
      <c r="DD56" t="s">
        <v>3</v>
      </c>
      <c r="DE56" t="s">
        <v>3</v>
      </c>
      <c r="DF56">
        <f>ROUND(ROUND(AE56,2)*CX56,2)</f>
        <v>0</v>
      </c>
      <c r="DG56">
        <f t="shared" si="11"/>
        <v>0</v>
      </c>
      <c r="DH56">
        <f t="shared" si="1"/>
        <v>0</v>
      </c>
      <c r="DI56">
        <f t="shared" si="2"/>
        <v>132.52000000000001</v>
      </c>
      <c r="DJ56">
        <f>DI56</f>
        <v>132.52000000000001</v>
      </c>
      <c r="DK56">
        <v>1</v>
      </c>
      <c r="DL56" t="s">
        <v>3</v>
      </c>
      <c r="DM56">
        <v>0</v>
      </c>
      <c r="DN56" t="s">
        <v>3</v>
      </c>
      <c r="DO56">
        <v>0</v>
      </c>
    </row>
    <row r="57" spans="1:119" x14ac:dyDescent="0.2">
      <c r="A57">
        <f>ROW(Source!A86)</f>
        <v>86</v>
      </c>
      <c r="B57">
        <v>104121951</v>
      </c>
      <c r="C57">
        <v>104123112</v>
      </c>
      <c r="D57">
        <v>94498222</v>
      </c>
      <c r="E57">
        <v>1</v>
      </c>
      <c r="F57">
        <v>1</v>
      </c>
      <c r="G57">
        <v>1</v>
      </c>
      <c r="H57">
        <v>3</v>
      </c>
      <c r="I57" t="s">
        <v>573</v>
      </c>
      <c r="J57" t="s">
        <v>574</v>
      </c>
      <c r="K57" t="s">
        <v>575</v>
      </c>
      <c r="L57">
        <v>1383</v>
      </c>
      <c r="N57">
        <v>1013</v>
      </c>
      <c r="O57" t="s">
        <v>576</v>
      </c>
      <c r="P57" t="s">
        <v>576</v>
      </c>
      <c r="Q57">
        <v>1</v>
      </c>
      <c r="W57">
        <v>0</v>
      </c>
      <c r="X57">
        <v>1465295636</v>
      </c>
      <c r="Y57">
        <f>AT57</f>
        <v>6.8760000000000003</v>
      </c>
      <c r="AA57">
        <v>6.78</v>
      </c>
      <c r="AB57">
        <v>0</v>
      </c>
      <c r="AC57">
        <v>0</v>
      </c>
      <c r="AD57">
        <v>0</v>
      </c>
      <c r="AE57">
        <v>6.78</v>
      </c>
      <c r="AF57">
        <v>0</v>
      </c>
      <c r="AG57">
        <v>0</v>
      </c>
      <c r="AH57">
        <v>0</v>
      </c>
      <c r="AI57">
        <v>1</v>
      </c>
      <c r="AJ57">
        <v>1</v>
      </c>
      <c r="AK57">
        <v>1</v>
      </c>
      <c r="AL57">
        <v>1</v>
      </c>
      <c r="AM57">
        <v>-2</v>
      </c>
      <c r="AN57">
        <v>0</v>
      </c>
      <c r="AO57">
        <v>0</v>
      </c>
      <c r="AP57">
        <v>1</v>
      </c>
      <c r="AQ57">
        <v>1</v>
      </c>
      <c r="AR57">
        <v>0</v>
      </c>
      <c r="AS57" t="s">
        <v>3</v>
      </c>
      <c r="AT57">
        <v>6.8760000000000003</v>
      </c>
      <c r="AU57" t="s">
        <v>3</v>
      </c>
      <c r="AV57">
        <v>0</v>
      </c>
      <c r="AW57">
        <v>2</v>
      </c>
      <c r="AX57">
        <v>104123118</v>
      </c>
      <c r="AY57">
        <v>1</v>
      </c>
      <c r="AZ57">
        <v>0</v>
      </c>
      <c r="BA57">
        <v>60</v>
      </c>
      <c r="BB57">
        <v>1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46.619280000000003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1</v>
      </c>
      <c r="BQ57">
        <v>46.619280000000003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1</v>
      </c>
      <c r="CV57">
        <v>0</v>
      </c>
      <c r="CW57">
        <v>0</v>
      </c>
      <c r="CX57">
        <f>ROUND(Y57*Source!I86,7)</f>
        <v>5.5008000000000001E-2</v>
      </c>
      <c r="CY57">
        <f>AA57</f>
        <v>6.78</v>
      </c>
      <c r="CZ57">
        <f>AE57</f>
        <v>6.78</v>
      </c>
      <c r="DA57">
        <f>AI57</f>
        <v>1</v>
      </c>
      <c r="DB57">
        <f>ROUND(ROUND(AT57*CZ57,2),6)</f>
        <v>46.62</v>
      </c>
      <c r="DC57">
        <f>ROUND(ROUND(AT57*AG57,2),6)</f>
        <v>0</v>
      </c>
      <c r="DD57" t="s">
        <v>3</v>
      </c>
      <c r="DE57" t="s">
        <v>3</v>
      </c>
      <c r="DF57">
        <f>ROUND(ROUND(AE57,2)*CX57,2)</f>
        <v>0.37</v>
      </c>
      <c r="DG57">
        <f t="shared" si="11"/>
        <v>0</v>
      </c>
      <c r="DH57">
        <f t="shared" si="1"/>
        <v>0</v>
      </c>
      <c r="DI57">
        <f t="shared" si="2"/>
        <v>0</v>
      </c>
      <c r="DJ57">
        <f>DF57</f>
        <v>0.37</v>
      </c>
      <c r="DK57">
        <v>1</v>
      </c>
      <c r="DL57" t="s">
        <v>3</v>
      </c>
      <c r="DM57">
        <v>0</v>
      </c>
      <c r="DN57" t="s">
        <v>3</v>
      </c>
      <c r="DO57">
        <v>0</v>
      </c>
    </row>
    <row r="58" spans="1:119" x14ac:dyDescent="0.2">
      <c r="A58">
        <f>ROW(Source!A86)</f>
        <v>86</v>
      </c>
      <c r="B58">
        <v>104121951</v>
      </c>
      <c r="C58">
        <v>104123112</v>
      </c>
      <c r="D58">
        <v>94500094</v>
      </c>
      <c r="E58">
        <v>1</v>
      </c>
      <c r="F58">
        <v>1</v>
      </c>
      <c r="G58">
        <v>1</v>
      </c>
      <c r="H58">
        <v>3</v>
      </c>
      <c r="I58" t="s">
        <v>633</v>
      </c>
      <c r="J58" t="s">
        <v>634</v>
      </c>
      <c r="K58" t="s">
        <v>635</v>
      </c>
      <c r="L58">
        <v>1425</v>
      </c>
      <c r="N58">
        <v>1013</v>
      </c>
      <c r="O58" t="s">
        <v>281</v>
      </c>
      <c r="P58" t="s">
        <v>281</v>
      </c>
      <c r="Q58">
        <v>1</v>
      </c>
      <c r="W58">
        <v>0</v>
      </c>
      <c r="X58">
        <v>-1242554570</v>
      </c>
      <c r="Y58">
        <f>AT58</f>
        <v>6.7</v>
      </c>
      <c r="AA58">
        <v>114.63</v>
      </c>
      <c r="AB58">
        <v>0</v>
      </c>
      <c r="AC58">
        <v>0</v>
      </c>
      <c r="AD58">
        <v>0</v>
      </c>
      <c r="AE58">
        <v>88.86</v>
      </c>
      <c r="AF58">
        <v>0</v>
      </c>
      <c r="AG58">
        <v>0</v>
      </c>
      <c r="AH58">
        <v>0</v>
      </c>
      <c r="AI58">
        <v>1.29</v>
      </c>
      <c r="AJ58">
        <v>1</v>
      </c>
      <c r="AK58">
        <v>1</v>
      </c>
      <c r="AL58">
        <v>1</v>
      </c>
      <c r="AM58">
        <v>2</v>
      </c>
      <c r="AN58">
        <v>0</v>
      </c>
      <c r="AO58">
        <v>0</v>
      </c>
      <c r="AP58">
        <v>1</v>
      </c>
      <c r="AQ58">
        <v>1</v>
      </c>
      <c r="AR58">
        <v>0</v>
      </c>
      <c r="AS58" t="s">
        <v>3</v>
      </c>
      <c r="AT58">
        <v>6.7</v>
      </c>
      <c r="AU58" t="s">
        <v>3</v>
      </c>
      <c r="AV58">
        <v>0</v>
      </c>
      <c r="AW58">
        <v>2</v>
      </c>
      <c r="AX58">
        <v>104123119</v>
      </c>
      <c r="AY58">
        <v>1</v>
      </c>
      <c r="AZ58">
        <v>0</v>
      </c>
      <c r="BA58">
        <v>61</v>
      </c>
      <c r="BB58">
        <v>1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595.36199999999997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1</v>
      </c>
      <c r="BQ58">
        <v>595.36199999999997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1</v>
      </c>
      <c r="CV58">
        <v>0</v>
      </c>
      <c r="CW58">
        <v>0</v>
      </c>
      <c r="CX58">
        <f>ROUND(Y58*Source!I86,7)</f>
        <v>5.3600000000000002E-2</v>
      </c>
      <c r="CY58">
        <f>AA58</f>
        <v>114.63</v>
      </c>
      <c r="CZ58">
        <f>AE58</f>
        <v>88.86</v>
      </c>
      <c r="DA58">
        <f>AI58</f>
        <v>1.29</v>
      </c>
      <c r="DB58">
        <f>ROUND(ROUND(AT58*CZ58,2),6)</f>
        <v>595.36</v>
      </c>
      <c r="DC58">
        <f>ROUND(ROUND(AT58*AG58,2),6)</f>
        <v>0</v>
      </c>
      <c r="DD58" t="s">
        <v>3</v>
      </c>
      <c r="DE58" t="s">
        <v>3</v>
      </c>
      <c r="DF58">
        <f>ROUND(ROUND(AE58*AI58,2)*CX58,2)</f>
        <v>6.14</v>
      </c>
      <c r="DG58">
        <f t="shared" si="11"/>
        <v>0</v>
      </c>
      <c r="DH58">
        <f t="shared" si="1"/>
        <v>0</v>
      </c>
      <c r="DI58">
        <f t="shared" si="2"/>
        <v>0</v>
      </c>
      <c r="DJ58">
        <f>DF58</f>
        <v>6.14</v>
      </c>
      <c r="DK58">
        <v>0</v>
      </c>
      <c r="DL58" t="s">
        <v>3</v>
      </c>
      <c r="DM58">
        <v>0</v>
      </c>
      <c r="DN58" t="s">
        <v>3</v>
      </c>
      <c r="DO58">
        <v>0</v>
      </c>
    </row>
    <row r="59" spans="1:119" x14ac:dyDescent="0.2">
      <c r="A59">
        <f>ROW(Source!A86)</f>
        <v>86</v>
      </c>
      <c r="B59">
        <v>104121951</v>
      </c>
      <c r="C59">
        <v>104123112</v>
      </c>
      <c r="D59">
        <v>101222081</v>
      </c>
      <c r="E59">
        <v>1</v>
      </c>
      <c r="F59">
        <v>1</v>
      </c>
      <c r="G59">
        <v>1</v>
      </c>
      <c r="H59">
        <v>3</v>
      </c>
      <c r="I59" t="s">
        <v>201</v>
      </c>
      <c r="J59" t="s">
        <v>204</v>
      </c>
      <c r="K59" t="s">
        <v>202</v>
      </c>
      <c r="L59">
        <v>1371</v>
      </c>
      <c r="N59">
        <v>1013</v>
      </c>
      <c r="O59" t="s">
        <v>203</v>
      </c>
      <c r="P59" t="s">
        <v>203</v>
      </c>
      <c r="Q59">
        <v>1</v>
      </c>
      <c r="W59">
        <v>0</v>
      </c>
      <c r="X59">
        <v>-1236416310</v>
      </c>
      <c r="Y59">
        <f>AT59</f>
        <v>125</v>
      </c>
      <c r="AA59">
        <v>122.57</v>
      </c>
      <c r="AB59">
        <v>0</v>
      </c>
      <c r="AC59">
        <v>0</v>
      </c>
      <c r="AD59">
        <v>0</v>
      </c>
      <c r="AE59">
        <v>111.43</v>
      </c>
      <c r="AF59">
        <v>0</v>
      </c>
      <c r="AG59">
        <v>0</v>
      </c>
      <c r="AH59">
        <v>0</v>
      </c>
      <c r="AI59">
        <v>1.1000000000000001</v>
      </c>
      <c r="AJ59">
        <v>1</v>
      </c>
      <c r="AK59">
        <v>1</v>
      </c>
      <c r="AL59">
        <v>1</v>
      </c>
      <c r="AM59">
        <v>2</v>
      </c>
      <c r="AN59">
        <v>0</v>
      </c>
      <c r="AO59">
        <v>0</v>
      </c>
      <c r="AP59">
        <v>1</v>
      </c>
      <c r="AQ59">
        <v>0</v>
      </c>
      <c r="AR59">
        <v>0</v>
      </c>
      <c r="AS59" t="s">
        <v>3</v>
      </c>
      <c r="AT59">
        <v>125</v>
      </c>
      <c r="AU59" t="s">
        <v>3</v>
      </c>
      <c r="AV59">
        <v>0</v>
      </c>
      <c r="AW59">
        <v>1</v>
      </c>
      <c r="AX59">
        <v>-1</v>
      </c>
      <c r="AY59">
        <v>0</v>
      </c>
      <c r="AZ59">
        <v>0</v>
      </c>
      <c r="BA59" t="s">
        <v>3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CV59">
        <v>0</v>
      </c>
      <c r="CW59">
        <v>0</v>
      </c>
      <c r="CX59">
        <f>ROUND(Y59*Source!I86,7)</f>
        <v>1</v>
      </c>
      <c r="CY59">
        <f>AA59</f>
        <v>122.57</v>
      </c>
      <c r="CZ59">
        <f>AE59</f>
        <v>111.43</v>
      </c>
      <c r="DA59">
        <f>AI59</f>
        <v>1.1000000000000001</v>
      </c>
      <c r="DB59">
        <f>ROUND(ROUND(AT59*CZ59,2),6)</f>
        <v>13928.75</v>
      </c>
      <c r="DC59">
        <f>ROUND(ROUND(AT59*AG59,2),6)</f>
        <v>0</v>
      </c>
      <c r="DD59" t="s">
        <v>3</v>
      </c>
      <c r="DE59" t="s">
        <v>3</v>
      </c>
      <c r="DF59">
        <f>ROUND(ROUND(AE59*AI59,2)*CX59,2)</f>
        <v>122.57</v>
      </c>
      <c r="DG59">
        <f t="shared" si="11"/>
        <v>0</v>
      </c>
      <c r="DH59">
        <f t="shared" si="1"/>
        <v>0</v>
      </c>
      <c r="DI59">
        <f t="shared" si="2"/>
        <v>0</v>
      </c>
      <c r="DJ59">
        <f>DF59</f>
        <v>122.57</v>
      </c>
      <c r="DK59">
        <v>0</v>
      </c>
      <c r="DL59" t="s">
        <v>3</v>
      </c>
      <c r="DM59">
        <v>0</v>
      </c>
      <c r="DN59" t="s">
        <v>3</v>
      </c>
      <c r="DO59">
        <v>0</v>
      </c>
    </row>
    <row r="60" spans="1:119" x14ac:dyDescent="0.2">
      <c r="A60">
        <f>ROW(Source!A88)</f>
        <v>88</v>
      </c>
      <c r="B60">
        <v>104121951</v>
      </c>
      <c r="C60">
        <v>104123241</v>
      </c>
      <c r="D60">
        <v>33157039</v>
      </c>
      <c r="E60">
        <v>117</v>
      </c>
      <c r="F60">
        <v>1</v>
      </c>
      <c r="G60">
        <v>1</v>
      </c>
      <c r="H60">
        <v>1</v>
      </c>
      <c r="I60" t="s">
        <v>645</v>
      </c>
      <c r="J60" t="s">
        <v>3</v>
      </c>
      <c r="K60" t="s">
        <v>646</v>
      </c>
      <c r="L60">
        <v>1191</v>
      </c>
      <c r="N60">
        <v>1013</v>
      </c>
      <c r="O60" t="s">
        <v>565</v>
      </c>
      <c r="P60" t="s">
        <v>565</v>
      </c>
      <c r="Q60">
        <v>1</v>
      </c>
      <c r="W60">
        <v>0</v>
      </c>
      <c r="X60">
        <v>44848675</v>
      </c>
      <c r="Y60">
        <f>(AT60*ROUND(((0.35+1)*1.15),7))</f>
        <v>159.06914999999998</v>
      </c>
      <c r="AA60">
        <v>0</v>
      </c>
      <c r="AB60">
        <v>0</v>
      </c>
      <c r="AC60">
        <v>0</v>
      </c>
      <c r="AD60">
        <v>705.88</v>
      </c>
      <c r="AE60">
        <v>0</v>
      </c>
      <c r="AF60">
        <v>0</v>
      </c>
      <c r="AG60">
        <v>0</v>
      </c>
      <c r="AH60">
        <v>705.88</v>
      </c>
      <c r="AI60">
        <v>1</v>
      </c>
      <c r="AJ60">
        <v>1</v>
      </c>
      <c r="AK60">
        <v>1</v>
      </c>
      <c r="AL60">
        <v>1</v>
      </c>
      <c r="AM60">
        <v>-2</v>
      </c>
      <c r="AN60">
        <v>0</v>
      </c>
      <c r="AO60">
        <v>0</v>
      </c>
      <c r="AP60">
        <v>1</v>
      </c>
      <c r="AQ60">
        <v>1</v>
      </c>
      <c r="AR60">
        <v>0</v>
      </c>
      <c r="AS60" t="s">
        <v>3</v>
      </c>
      <c r="AT60">
        <v>102.46</v>
      </c>
      <c r="AU60" t="s">
        <v>163</v>
      </c>
      <c r="AV60">
        <v>1</v>
      </c>
      <c r="AW60">
        <v>2</v>
      </c>
      <c r="AX60">
        <v>104123248</v>
      </c>
      <c r="AY60">
        <v>1</v>
      </c>
      <c r="AZ60">
        <v>0</v>
      </c>
      <c r="BA60">
        <v>63</v>
      </c>
      <c r="BB60">
        <v>1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72324.464800000002</v>
      </c>
      <c r="BN60">
        <v>102.46</v>
      </c>
      <c r="BO60">
        <v>0</v>
      </c>
      <c r="BP60">
        <v>1</v>
      </c>
      <c r="BQ60">
        <v>0</v>
      </c>
      <c r="BR60">
        <v>0</v>
      </c>
      <c r="BS60">
        <v>0</v>
      </c>
      <c r="BT60">
        <v>112283.73160199999</v>
      </c>
      <c r="BU60">
        <v>159.06914999999998</v>
      </c>
      <c r="BV60">
        <v>0</v>
      </c>
      <c r="BW60">
        <v>1</v>
      </c>
      <c r="CU60">
        <f>ROUND(AT60*Source!I88*AH60*AL60,2)</f>
        <v>11130.74</v>
      </c>
      <c r="CV60">
        <f>ROUND(Y60*Source!I88,7)</f>
        <v>24.480742200000002</v>
      </c>
      <c r="CW60">
        <v>0</v>
      </c>
      <c r="CX60">
        <f>ROUND(Y60*Source!I88,7)</f>
        <v>24.480742200000002</v>
      </c>
      <c r="CY60">
        <f>AD60</f>
        <v>705.88</v>
      </c>
      <c r="CZ60">
        <f>AH60</f>
        <v>705.88</v>
      </c>
      <c r="DA60">
        <f>AL60</f>
        <v>1</v>
      </c>
      <c r="DB60">
        <f>ROUND((ROUND(AT60*CZ60,2)*ROUND(((0.35+1)*1.15),7)),6)</f>
        <v>112283.72414999999</v>
      </c>
      <c r="DC60">
        <f>ROUND((ROUND(AT60*AG60,2)*ROUND(((0.35+1)*1.15),7)),6)</f>
        <v>0</v>
      </c>
      <c r="DD60" t="s">
        <v>3</v>
      </c>
      <c r="DE60" t="s">
        <v>3</v>
      </c>
      <c r="DF60">
        <f t="shared" ref="DF60:DF68" si="20">ROUND(ROUND(AE60,2)*CX60,2)</f>
        <v>0</v>
      </c>
      <c r="DG60">
        <f t="shared" si="11"/>
        <v>0</v>
      </c>
      <c r="DH60">
        <f t="shared" si="1"/>
        <v>0</v>
      </c>
      <c r="DI60">
        <f t="shared" si="2"/>
        <v>17280.47</v>
      </c>
      <c r="DJ60">
        <f>DI60</f>
        <v>17280.47</v>
      </c>
      <c r="DK60">
        <v>1</v>
      </c>
      <c r="DL60" t="s">
        <v>3</v>
      </c>
      <c r="DM60">
        <v>0</v>
      </c>
      <c r="DN60" t="s">
        <v>3</v>
      </c>
      <c r="DO60">
        <v>0</v>
      </c>
    </row>
    <row r="61" spans="1:119" x14ac:dyDescent="0.2">
      <c r="A61">
        <f>ROW(Source!A88)</f>
        <v>88</v>
      </c>
      <c r="B61">
        <v>104121951</v>
      </c>
      <c r="C61">
        <v>104123241</v>
      </c>
      <c r="D61">
        <v>33157037</v>
      </c>
      <c r="E61">
        <v>117</v>
      </c>
      <c r="F61">
        <v>1</v>
      </c>
      <c r="G61">
        <v>1</v>
      </c>
      <c r="H61">
        <v>1</v>
      </c>
      <c r="I61" t="s">
        <v>566</v>
      </c>
      <c r="J61" t="s">
        <v>3</v>
      </c>
      <c r="K61" t="s">
        <v>567</v>
      </c>
      <c r="L61">
        <v>1191</v>
      </c>
      <c r="N61">
        <v>1013</v>
      </c>
      <c r="O61" t="s">
        <v>565</v>
      </c>
      <c r="P61" t="s">
        <v>565</v>
      </c>
      <c r="Q61">
        <v>1</v>
      </c>
      <c r="W61">
        <v>0</v>
      </c>
      <c r="X61">
        <v>-1417349443</v>
      </c>
      <c r="Y61">
        <f>(AT61*ROUND(((0.35+1)*1.25),7))</f>
        <v>9.0112500000000004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1</v>
      </c>
      <c r="AJ61">
        <v>1</v>
      </c>
      <c r="AK61">
        <v>1</v>
      </c>
      <c r="AL61">
        <v>1</v>
      </c>
      <c r="AM61">
        <v>-2</v>
      </c>
      <c r="AN61">
        <v>0</v>
      </c>
      <c r="AO61">
        <v>0</v>
      </c>
      <c r="AP61">
        <v>1</v>
      </c>
      <c r="AQ61">
        <v>1</v>
      </c>
      <c r="AR61">
        <v>0</v>
      </c>
      <c r="AS61" t="s">
        <v>3</v>
      </c>
      <c r="AT61">
        <v>5.34</v>
      </c>
      <c r="AU61" t="s">
        <v>162</v>
      </c>
      <c r="AV61">
        <v>2</v>
      </c>
      <c r="AW61">
        <v>2</v>
      </c>
      <c r="AX61">
        <v>104123249</v>
      </c>
      <c r="AY61">
        <v>1</v>
      </c>
      <c r="AZ61">
        <v>0</v>
      </c>
      <c r="BA61">
        <v>64</v>
      </c>
      <c r="BB61">
        <v>1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CV61">
        <v>0</v>
      </c>
      <c r="CW61">
        <v>0</v>
      </c>
      <c r="CX61">
        <f>ROUND(Y61*Source!I88,7)</f>
        <v>1.3868313999999999</v>
      </c>
      <c r="CY61">
        <f>AD61</f>
        <v>0</v>
      </c>
      <c r="CZ61">
        <f>AH61</f>
        <v>0</v>
      </c>
      <c r="DA61">
        <f>AL61</f>
        <v>1</v>
      </c>
      <c r="DB61">
        <f>ROUND((ROUND(AT61*CZ61,2)*ROUND(((0.35+1)*1.25),7)),6)</f>
        <v>0</v>
      </c>
      <c r="DC61">
        <f>ROUND((ROUND(AT61*AG61,2)*ROUND(((0.35+1)*1.25),7)),6)</f>
        <v>0</v>
      </c>
      <c r="DD61" t="s">
        <v>3</v>
      </c>
      <c r="DE61" t="s">
        <v>3</v>
      </c>
      <c r="DF61">
        <f t="shared" si="20"/>
        <v>0</v>
      </c>
      <c r="DG61">
        <f t="shared" si="11"/>
        <v>0</v>
      </c>
      <c r="DH61">
        <f t="shared" si="1"/>
        <v>0</v>
      </c>
      <c r="DI61">
        <f t="shared" si="2"/>
        <v>0</v>
      </c>
      <c r="DJ61">
        <f>DI61</f>
        <v>0</v>
      </c>
      <c r="DK61">
        <v>0</v>
      </c>
      <c r="DL61" t="s">
        <v>3</v>
      </c>
      <c r="DM61">
        <v>0</v>
      </c>
      <c r="DN61" t="s">
        <v>3</v>
      </c>
      <c r="DO61">
        <v>0</v>
      </c>
    </row>
    <row r="62" spans="1:119" x14ac:dyDescent="0.2">
      <c r="A62">
        <f>ROW(Source!A88)</f>
        <v>88</v>
      </c>
      <c r="B62">
        <v>104121951</v>
      </c>
      <c r="C62">
        <v>104123241</v>
      </c>
      <c r="D62">
        <v>101144650</v>
      </c>
      <c r="E62">
        <v>1</v>
      </c>
      <c r="F62">
        <v>1</v>
      </c>
      <c r="G62">
        <v>1</v>
      </c>
      <c r="H62">
        <v>2</v>
      </c>
      <c r="I62" t="s">
        <v>582</v>
      </c>
      <c r="J62" t="s">
        <v>583</v>
      </c>
      <c r="K62" t="s">
        <v>584</v>
      </c>
      <c r="L62">
        <v>1368</v>
      </c>
      <c r="N62">
        <v>1011</v>
      </c>
      <c r="O62" t="s">
        <v>571</v>
      </c>
      <c r="P62" t="s">
        <v>571</v>
      </c>
      <c r="Q62">
        <v>1</v>
      </c>
      <c r="W62">
        <v>0</v>
      </c>
      <c r="X62">
        <v>945201097</v>
      </c>
      <c r="Y62">
        <f>(AT62*ROUND(((0.35+1)*1.25),7))</f>
        <v>1.2825</v>
      </c>
      <c r="AA62">
        <v>0</v>
      </c>
      <c r="AB62">
        <v>57.47</v>
      </c>
      <c r="AC62">
        <v>641.22</v>
      </c>
      <c r="AD62">
        <v>0</v>
      </c>
      <c r="AE62">
        <v>0</v>
      </c>
      <c r="AF62">
        <v>37.32</v>
      </c>
      <c r="AG62">
        <v>641.22</v>
      </c>
      <c r="AH62">
        <v>0</v>
      </c>
      <c r="AI62">
        <v>1</v>
      </c>
      <c r="AJ62">
        <v>1.54</v>
      </c>
      <c r="AK62">
        <v>1</v>
      </c>
      <c r="AL62">
        <v>1</v>
      </c>
      <c r="AM62">
        <v>2</v>
      </c>
      <c r="AN62">
        <v>0</v>
      </c>
      <c r="AO62">
        <v>0</v>
      </c>
      <c r="AP62">
        <v>1</v>
      </c>
      <c r="AQ62">
        <v>1</v>
      </c>
      <c r="AR62">
        <v>0</v>
      </c>
      <c r="AS62" t="s">
        <v>3</v>
      </c>
      <c r="AT62">
        <v>0.76</v>
      </c>
      <c r="AU62" t="s">
        <v>162</v>
      </c>
      <c r="AV62">
        <v>1</v>
      </c>
      <c r="AW62">
        <v>2</v>
      </c>
      <c r="AX62">
        <v>104123250</v>
      </c>
      <c r="AY62">
        <v>1</v>
      </c>
      <c r="AZ62">
        <v>0</v>
      </c>
      <c r="BA62">
        <v>65</v>
      </c>
      <c r="BB62">
        <v>1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28.363199999999999</v>
      </c>
      <c r="BL62">
        <v>487.3272</v>
      </c>
      <c r="BM62">
        <v>0</v>
      </c>
      <c r="BN62">
        <v>0</v>
      </c>
      <c r="BO62">
        <v>0.76</v>
      </c>
      <c r="BP62">
        <v>1</v>
      </c>
      <c r="BQ62">
        <v>0</v>
      </c>
      <c r="BR62">
        <v>47.862899999999996</v>
      </c>
      <c r="BS62">
        <v>822.36464999999998</v>
      </c>
      <c r="BT62">
        <v>0</v>
      </c>
      <c r="BU62">
        <v>0</v>
      </c>
      <c r="BV62">
        <v>1.2825</v>
      </c>
      <c r="BW62">
        <v>1</v>
      </c>
      <c r="CV62">
        <v>0</v>
      </c>
      <c r="CW62">
        <f>ROUND(Y62*Source!I88*DO62,7)</f>
        <v>0.19737679999999999</v>
      </c>
      <c r="CX62">
        <f>ROUND(Y62*Source!I88,7)</f>
        <v>0.19737679999999999</v>
      </c>
      <c r="CY62">
        <f>AB62</f>
        <v>57.47</v>
      </c>
      <c r="CZ62">
        <f>AF62</f>
        <v>37.32</v>
      </c>
      <c r="DA62">
        <f>AJ62</f>
        <v>1.54</v>
      </c>
      <c r="DB62">
        <f>ROUND((ROUND(AT62*CZ62,2)*ROUND(((0.35+1)*1.25),7)),6)</f>
        <v>47.857500000000002</v>
      </c>
      <c r="DC62">
        <f>ROUND((ROUND(AT62*AG62,2)*ROUND(((0.35+1)*1.25),7)),6)</f>
        <v>822.36937499999999</v>
      </c>
      <c r="DD62" t="s">
        <v>3</v>
      </c>
      <c r="DE62" t="s">
        <v>3</v>
      </c>
      <c r="DF62">
        <f t="shared" si="20"/>
        <v>0</v>
      </c>
      <c r="DG62">
        <f>ROUND(ROUND(AF62*AJ62,2)*CX62,2)</f>
        <v>11.34</v>
      </c>
      <c r="DH62">
        <f t="shared" si="1"/>
        <v>126.56</v>
      </c>
      <c r="DI62">
        <f t="shared" si="2"/>
        <v>0</v>
      </c>
      <c r="DJ62">
        <f>DG62+DH62</f>
        <v>137.9</v>
      </c>
      <c r="DK62">
        <v>0</v>
      </c>
      <c r="DL62" t="s">
        <v>585</v>
      </c>
      <c r="DM62">
        <v>3</v>
      </c>
      <c r="DN62" t="s">
        <v>565</v>
      </c>
      <c r="DO62">
        <v>1</v>
      </c>
    </row>
    <row r="63" spans="1:119" x14ac:dyDescent="0.2">
      <c r="A63">
        <f>ROW(Source!A88)</f>
        <v>88</v>
      </c>
      <c r="B63">
        <v>104121951</v>
      </c>
      <c r="C63">
        <v>104123241</v>
      </c>
      <c r="D63">
        <v>101145358</v>
      </c>
      <c r="E63">
        <v>1</v>
      </c>
      <c r="F63">
        <v>1</v>
      </c>
      <c r="G63">
        <v>1</v>
      </c>
      <c r="H63">
        <v>2</v>
      </c>
      <c r="I63" t="s">
        <v>568</v>
      </c>
      <c r="J63" t="s">
        <v>569</v>
      </c>
      <c r="K63" t="s">
        <v>570</v>
      </c>
      <c r="L63">
        <v>1368</v>
      </c>
      <c r="N63">
        <v>1011</v>
      </c>
      <c r="O63" t="s">
        <v>571</v>
      </c>
      <c r="P63" t="s">
        <v>571</v>
      </c>
      <c r="Q63">
        <v>1</v>
      </c>
      <c r="W63">
        <v>0</v>
      </c>
      <c r="X63">
        <v>-849950259</v>
      </c>
      <c r="Y63">
        <f>(AT63*ROUND(((0.35+1)*1.25),7))</f>
        <v>7.7287499999999998</v>
      </c>
      <c r="AA63">
        <v>0</v>
      </c>
      <c r="AB63">
        <v>643.29</v>
      </c>
      <c r="AC63">
        <v>722.05</v>
      </c>
      <c r="AD63">
        <v>0</v>
      </c>
      <c r="AE63">
        <v>0</v>
      </c>
      <c r="AF63">
        <v>643.29</v>
      </c>
      <c r="AG63">
        <v>722.05</v>
      </c>
      <c r="AH63">
        <v>0</v>
      </c>
      <c r="AI63">
        <v>1</v>
      </c>
      <c r="AJ63">
        <v>1</v>
      </c>
      <c r="AK63">
        <v>1</v>
      </c>
      <c r="AL63">
        <v>1</v>
      </c>
      <c r="AM63">
        <v>-2</v>
      </c>
      <c r="AN63">
        <v>0</v>
      </c>
      <c r="AO63">
        <v>0</v>
      </c>
      <c r="AP63">
        <v>1</v>
      </c>
      <c r="AQ63">
        <v>1</v>
      </c>
      <c r="AR63">
        <v>0</v>
      </c>
      <c r="AS63" t="s">
        <v>3</v>
      </c>
      <c r="AT63">
        <v>4.58</v>
      </c>
      <c r="AU63" t="s">
        <v>162</v>
      </c>
      <c r="AV63">
        <v>1</v>
      </c>
      <c r="AW63">
        <v>2</v>
      </c>
      <c r="AX63">
        <v>104123251</v>
      </c>
      <c r="AY63">
        <v>1</v>
      </c>
      <c r="AZ63">
        <v>0</v>
      </c>
      <c r="BA63">
        <v>66</v>
      </c>
      <c r="BB63">
        <v>1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2946.2682</v>
      </c>
      <c r="BL63">
        <v>3306.989</v>
      </c>
      <c r="BM63">
        <v>0</v>
      </c>
      <c r="BN63">
        <v>0</v>
      </c>
      <c r="BO63">
        <v>4.58</v>
      </c>
      <c r="BP63">
        <v>1</v>
      </c>
      <c r="BQ63">
        <v>0</v>
      </c>
      <c r="BR63">
        <v>4971.8275874999999</v>
      </c>
      <c r="BS63">
        <v>5580.5439375000005</v>
      </c>
      <c r="BT63">
        <v>0</v>
      </c>
      <c r="BU63">
        <v>0</v>
      </c>
      <c r="BV63">
        <v>7.7287500000000007</v>
      </c>
      <c r="BW63">
        <v>1</v>
      </c>
      <c r="CV63">
        <v>0</v>
      </c>
      <c r="CW63">
        <f>ROUND(Y63*Source!I88*DO63,7)</f>
        <v>1.1894545999999999</v>
      </c>
      <c r="CX63">
        <f>ROUND(Y63*Source!I88,7)</f>
        <v>1.1894545999999999</v>
      </c>
      <c r="CY63">
        <f>AB63</f>
        <v>643.29</v>
      </c>
      <c r="CZ63">
        <f>AF63</f>
        <v>643.29</v>
      </c>
      <c r="DA63">
        <f>AJ63</f>
        <v>1</v>
      </c>
      <c r="DB63">
        <f>ROUND((ROUND(AT63*CZ63,2)*ROUND(((0.35+1)*1.25),7)),6)</f>
        <v>4971.8306249999996</v>
      </c>
      <c r="DC63">
        <f>ROUND((ROUND(AT63*AG63,2)*ROUND(((0.35+1)*1.25),7)),6)</f>
        <v>5580.5456249999997</v>
      </c>
      <c r="DD63" t="s">
        <v>3</v>
      </c>
      <c r="DE63" t="s">
        <v>3</v>
      </c>
      <c r="DF63">
        <f t="shared" si="20"/>
        <v>0</v>
      </c>
      <c r="DG63">
        <f>ROUND(ROUND(AF63,2)*CX63,2)</f>
        <v>765.16</v>
      </c>
      <c r="DH63">
        <f t="shared" si="1"/>
        <v>858.85</v>
      </c>
      <c r="DI63">
        <f t="shared" si="2"/>
        <v>0</v>
      </c>
      <c r="DJ63">
        <f>DG63+DH63</f>
        <v>1624.01</v>
      </c>
      <c r="DK63">
        <v>1</v>
      </c>
      <c r="DL63" t="s">
        <v>572</v>
      </c>
      <c r="DM63">
        <v>4</v>
      </c>
      <c r="DN63" t="s">
        <v>565</v>
      </c>
      <c r="DO63">
        <v>1</v>
      </c>
    </row>
    <row r="64" spans="1:119" x14ac:dyDescent="0.2">
      <c r="A64">
        <f>ROW(Source!A88)</f>
        <v>88</v>
      </c>
      <c r="B64">
        <v>104121951</v>
      </c>
      <c r="C64">
        <v>104123241</v>
      </c>
      <c r="D64">
        <v>101212031</v>
      </c>
      <c r="E64">
        <v>1</v>
      </c>
      <c r="F64">
        <v>1</v>
      </c>
      <c r="G64">
        <v>1</v>
      </c>
      <c r="H64">
        <v>3</v>
      </c>
      <c r="I64" t="s">
        <v>214</v>
      </c>
      <c r="J64" t="s">
        <v>216</v>
      </c>
      <c r="K64" t="s">
        <v>215</v>
      </c>
      <c r="L64">
        <v>1327</v>
      </c>
      <c r="N64">
        <v>1005</v>
      </c>
      <c r="O64" t="s">
        <v>185</v>
      </c>
      <c r="P64" t="s">
        <v>185</v>
      </c>
      <c r="Q64">
        <v>1</v>
      </c>
      <c r="W64">
        <v>0</v>
      </c>
      <c r="X64">
        <v>613636551</v>
      </c>
      <c r="Y64">
        <f>AT64</f>
        <v>103</v>
      </c>
      <c r="AA64">
        <v>592.86</v>
      </c>
      <c r="AB64">
        <v>0</v>
      </c>
      <c r="AC64">
        <v>0</v>
      </c>
      <c r="AD64">
        <v>0</v>
      </c>
      <c r="AE64">
        <v>592.86</v>
      </c>
      <c r="AF64">
        <v>0</v>
      </c>
      <c r="AG64">
        <v>0</v>
      </c>
      <c r="AH64">
        <v>0</v>
      </c>
      <c r="AI64">
        <v>1</v>
      </c>
      <c r="AJ64">
        <v>1</v>
      </c>
      <c r="AK64">
        <v>1</v>
      </c>
      <c r="AL64">
        <v>1</v>
      </c>
      <c r="AM64">
        <v>0</v>
      </c>
      <c r="AN64">
        <v>0</v>
      </c>
      <c r="AO64">
        <v>0</v>
      </c>
      <c r="AP64">
        <v>1</v>
      </c>
      <c r="AQ64">
        <v>0</v>
      </c>
      <c r="AR64">
        <v>0</v>
      </c>
      <c r="AS64" t="s">
        <v>3</v>
      </c>
      <c r="AT64">
        <v>103</v>
      </c>
      <c r="AU64" t="s">
        <v>3</v>
      </c>
      <c r="AV64">
        <v>0</v>
      </c>
      <c r="AW64">
        <v>1</v>
      </c>
      <c r="AX64">
        <v>-1</v>
      </c>
      <c r="AY64">
        <v>0</v>
      </c>
      <c r="AZ64">
        <v>0</v>
      </c>
      <c r="BA64" t="s">
        <v>3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CV64">
        <v>0</v>
      </c>
      <c r="CW64">
        <v>0</v>
      </c>
      <c r="CX64">
        <f>ROUND(Y64*Source!I88,7)</f>
        <v>15.851699999999999</v>
      </c>
      <c r="CY64">
        <f>AA64</f>
        <v>592.86</v>
      </c>
      <c r="CZ64">
        <f>AE64</f>
        <v>592.86</v>
      </c>
      <c r="DA64">
        <f>AI64</f>
        <v>1</v>
      </c>
      <c r="DB64">
        <f>ROUND(ROUND(AT64*CZ64,2),6)</f>
        <v>61064.58</v>
      </c>
      <c r="DC64">
        <f>ROUND(ROUND(AT64*AG64,2),6)</f>
        <v>0</v>
      </c>
      <c r="DD64" t="s">
        <v>3</v>
      </c>
      <c r="DE64" t="s">
        <v>3</v>
      </c>
      <c r="DF64">
        <f t="shared" si="20"/>
        <v>9397.84</v>
      </c>
      <c r="DG64">
        <f>ROUND(ROUND(AF64,2)*CX64,2)</f>
        <v>0</v>
      </c>
      <c r="DH64">
        <f t="shared" si="1"/>
        <v>0</v>
      </c>
      <c r="DI64">
        <f t="shared" si="2"/>
        <v>0</v>
      </c>
      <c r="DJ64">
        <f>DF64</f>
        <v>9397.84</v>
      </c>
      <c r="DK64">
        <v>1</v>
      </c>
      <c r="DL64" t="s">
        <v>3</v>
      </c>
      <c r="DM64">
        <v>0</v>
      </c>
      <c r="DN64" t="s">
        <v>3</v>
      </c>
      <c r="DO64">
        <v>0</v>
      </c>
    </row>
    <row r="65" spans="1:119" x14ac:dyDescent="0.2">
      <c r="A65">
        <f>ROW(Source!A88)</f>
        <v>88</v>
      </c>
      <c r="B65">
        <v>104121951</v>
      </c>
      <c r="C65">
        <v>104123241</v>
      </c>
      <c r="D65">
        <v>101212126</v>
      </c>
      <c r="E65">
        <v>1</v>
      </c>
      <c r="F65">
        <v>1</v>
      </c>
      <c r="G65">
        <v>1</v>
      </c>
      <c r="H65">
        <v>3</v>
      </c>
      <c r="I65" t="s">
        <v>573</v>
      </c>
      <c r="J65" t="s">
        <v>574</v>
      </c>
      <c r="K65" t="s">
        <v>575</v>
      </c>
      <c r="L65">
        <v>1383</v>
      </c>
      <c r="N65">
        <v>1013</v>
      </c>
      <c r="O65" t="s">
        <v>576</v>
      </c>
      <c r="P65" t="s">
        <v>576</v>
      </c>
      <c r="Q65">
        <v>1</v>
      </c>
      <c r="W65">
        <v>0</v>
      </c>
      <c r="X65">
        <v>1840299850</v>
      </c>
      <c r="Y65">
        <f>AT65</f>
        <v>2.782</v>
      </c>
      <c r="AA65">
        <v>6.78</v>
      </c>
      <c r="AB65">
        <v>0</v>
      </c>
      <c r="AC65">
        <v>0</v>
      </c>
      <c r="AD65">
        <v>0</v>
      </c>
      <c r="AE65">
        <v>6.78</v>
      </c>
      <c r="AF65">
        <v>0</v>
      </c>
      <c r="AG65">
        <v>0</v>
      </c>
      <c r="AH65">
        <v>0</v>
      </c>
      <c r="AI65">
        <v>1</v>
      </c>
      <c r="AJ65">
        <v>1</v>
      </c>
      <c r="AK65">
        <v>1</v>
      </c>
      <c r="AL65">
        <v>1</v>
      </c>
      <c r="AM65">
        <v>-2</v>
      </c>
      <c r="AN65">
        <v>0</v>
      </c>
      <c r="AO65">
        <v>0</v>
      </c>
      <c r="AP65">
        <v>1</v>
      </c>
      <c r="AQ65">
        <v>1</v>
      </c>
      <c r="AR65">
        <v>0</v>
      </c>
      <c r="AS65" t="s">
        <v>3</v>
      </c>
      <c r="AT65">
        <v>2.782</v>
      </c>
      <c r="AU65" t="s">
        <v>3</v>
      </c>
      <c r="AV65">
        <v>0</v>
      </c>
      <c r="AW65">
        <v>2</v>
      </c>
      <c r="AX65">
        <v>104123253</v>
      </c>
      <c r="AY65">
        <v>1</v>
      </c>
      <c r="AZ65">
        <v>0</v>
      </c>
      <c r="BA65">
        <v>68</v>
      </c>
      <c r="BB65">
        <v>1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18.86196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1</v>
      </c>
      <c r="BQ65">
        <v>18.86196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1</v>
      </c>
      <c r="CV65">
        <v>0</v>
      </c>
      <c r="CW65">
        <v>0</v>
      </c>
      <c r="CX65">
        <f>ROUND(Y65*Source!I88,7)</f>
        <v>0.42814980000000002</v>
      </c>
      <c r="CY65">
        <f>AA65</f>
        <v>6.78</v>
      </c>
      <c r="CZ65">
        <f>AE65</f>
        <v>6.78</v>
      </c>
      <c r="DA65">
        <f>AI65</f>
        <v>1</v>
      </c>
      <c r="DB65">
        <f>ROUND(ROUND(AT65*CZ65,2),6)</f>
        <v>18.86</v>
      </c>
      <c r="DC65">
        <f>ROUND(ROUND(AT65*AG65,2),6)</f>
        <v>0</v>
      </c>
      <c r="DD65" t="s">
        <v>3</v>
      </c>
      <c r="DE65" t="s">
        <v>3</v>
      </c>
      <c r="DF65">
        <f t="shared" si="20"/>
        <v>2.9</v>
      </c>
      <c r="DG65">
        <f>ROUND(ROUND(AF65,2)*CX65,2)</f>
        <v>0</v>
      </c>
      <c r="DH65">
        <f t="shared" ref="DH65:DH128" si="21">ROUND(ROUND(AG65,2)*CX65,2)</f>
        <v>0</v>
      </c>
      <c r="DI65">
        <f t="shared" ref="DI65:DI128" si="22">ROUND(ROUND(AH65,2)*CX65,2)</f>
        <v>0</v>
      </c>
      <c r="DJ65">
        <f>DF65</f>
        <v>2.9</v>
      </c>
      <c r="DK65">
        <v>1</v>
      </c>
      <c r="DL65" t="s">
        <v>3</v>
      </c>
      <c r="DM65">
        <v>0</v>
      </c>
      <c r="DN65" t="s">
        <v>3</v>
      </c>
      <c r="DO65">
        <v>0</v>
      </c>
    </row>
    <row r="66" spans="1:119" x14ac:dyDescent="0.2">
      <c r="A66">
        <f>ROW(Source!A90)</f>
        <v>90</v>
      </c>
      <c r="B66">
        <v>104121951</v>
      </c>
      <c r="C66">
        <v>104123162</v>
      </c>
      <c r="D66">
        <v>33157060</v>
      </c>
      <c r="E66">
        <v>115</v>
      </c>
      <c r="F66">
        <v>1</v>
      </c>
      <c r="G66">
        <v>1</v>
      </c>
      <c r="H66">
        <v>1</v>
      </c>
      <c r="I66" t="s">
        <v>647</v>
      </c>
      <c r="J66" t="s">
        <v>3</v>
      </c>
      <c r="K66" t="s">
        <v>648</v>
      </c>
      <c r="L66">
        <v>1191</v>
      </c>
      <c r="N66">
        <v>1013</v>
      </c>
      <c r="O66" t="s">
        <v>565</v>
      </c>
      <c r="P66" t="s">
        <v>565</v>
      </c>
      <c r="Q66">
        <v>1</v>
      </c>
      <c r="W66">
        <v>0</v>
      </c>
      <c r="X66">
        <v>1682852000</v>
      </c>
      <c r="Y66">
        <f>(AT66*ROUND((0.15+1),7))</f>
        <v>48.725499999999997</v>
      </c>
      <c r="AA66">
        <v>0</v>
      </c>
      <c r="AB66">
        <v>0</v>
      </c>
      <c r="AC66">
        <v>0</v>
      </c>
      <c r="AD66">
        <v>625.04999999999995</v>
      </c>
      <c r="AE66">
        <v>0</v>
      </c>
      <c r="AF66">
        <v>0</v>
      </c>
      <c r="AG66">
        <v>0</v>
      </c>
      <c r="AH66">
        <v>625.04999999999995</v>
      </c>
      <c r="AI66">
        <v>1</v>
      </c>
      <c r="AJ66">
        <v>1</v>
      </c>
      <c r="AK66">
        <v>1</v>
      </c>
      <c r="AL66">
        <v>1</v>
      </c>
      <c r="AM66">
        <v>-2</v>
      </c>
      <c r="AN66">
        <v>0</v>
      </c>
      <c r="AO66">
        <v>0</v>
      </c>
      <c r="AP66">
        <v>1</v>
      </c>
      <c r="AQ66">
        <v>1</v>
      </c>
      <c r="AR66">
        <v>0</v>
      </c>
      <c r="AS66" t="s">
        <v>3</v>
      </c>
      <c r="AT66">
        <v>42.37</v>
      </c>
      <c r="AU66" t="s">
        <v>37</v>
      </c>
      <c r="AV66">
        <v>1</v>
      </c>
      <c r="AW66">
        <v>2</v>
      </c>
      <c r="AX66">
        <v>104123168</v>
      </c>
      <c r="AY66">
        <v>1</v>
      </c>
      <c r="AZ66">
        <v>0</v>
      </c>
      <c r="BA66">
        <v>69</v>
      </c>
      <c r="BB66">
        <v>1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26483.368499999997</v>
      </c>
      <c r="BN66">
        <v>42.37</v>
      </c>
      <c r="BO66">
        <v>0</v>
      </c>
      <c r="BP66">
        <v>1</v>
      </c>
      <c r="BQ66">
        <v>0</v>
      </c>
      <c r="BR66">
        <v>0</v>
      </c>
      <c r="BS66">
        <v>0</v>
      </c>
      <c r="BT66">
        <v>30455.873774999996</v>
      </c>
      <c r="BU66">
        <v>48.725499999999997</v>
      </c>
      <c r="BV66">
        <v>0</v>
      </c>
      <c r="BW66">
        <v>1</v>
      </c>
      <c r="CU66">
        <f>ROUND(AT66*Source!I90*AH66*AL66,2)</f>
        <v>10622.48</v>
      </c>
      <c r="CV66">
        <f>ROUND(Y66*Source!I90,7)</f>
        <v>19.5437981</v>
      </c>
      <c r="CW66">
        <v>0</v>
      </c>
      <c r="CX66">
        <f>ROUND(Y66*Source!I90,7)</f>
        <v>19.5437981</v>
      </c>
      <c r="CY66">
        <f>AD66</f>
        <v>625.04999999999995</v>
      </c>
      <c r="CZ66">
        <f>AH66</f>
        <v>625.04999999999995</v>
      </c>
      <c r="DA66">
        <f>AL66</f>
        <v>1</v>
      </c>
      <c r="DB66">
        <f>ROUND((ROUND(AT66*CZ66,2)*ROUND((0.15+1),7)),6)</f>
        <v>30455.875499999998</v>
      </c>
      <c r="DC66">
        <f>ROUND((ROUND(AT66*AG66,2)*ROUND((0.15+1),7)),6)</f>
        <v>0</v>
      </c>
      <c r="DD66" t="s">
        <v>3</v>
      </c>
      <c r="DE66" t="s">
        <v>3</v>
      </c>
      <c r="DF66">
        <f t="shared" si="20"/>
        <v>0</v>
      </c>
      <c r="DG66">
        <f>ROUND(ROUND(AF66,2)*CX66,2)</f>
        <v>0</v>
      </c>
      <c r="DH66">
        <f t="shared" si="21"/>
        <v>0</v>
      </c>
      <c r="DI66">
        <f t="shared" si="22"/>
        <v>12215.85</v>
      </c>
      <c r="DJ66">
        <f>DI66</f>
        <v>12215.85</v>
      </c>
      <c r="DK66">
        <v>1</v>
      </c>
      <c r="DL66" t="s">
        <v>3</v>
      </c>
      <c r="DM66">
        <v>0</v>
      </c>
      <c r="DN66" t="s">
        <v>3</v>
      </c>
      <c r="DO66">
        <v>0</v>
      </c>
    </row>
    <row r="67" spans="1:119" x14ac:dyDescent="0.2">
      <c r="A67">
        <f>ROW(Source!A90)</f>
        <v>90</v>
      </c>
      <c r="B67">
        <v>104121951</v>
      </c>
      <c r="C67">
        <v>104123162</v>
      </c>
      <c r="D67">
        <v>33157037</v>
      </c>
      <c r="E67">
        <v>115</v>
      </c>
      <c r="F67">
        <v>1</v>
      </c>
      <c r="G67">
        <v>1</v>
      </c>
      <c r="H67">
        <v>1</v>
      </c>
      <c r="I67" t="s">
        <v>566</v>
      </c>
      <c r="J67" t="s">
        <v>3</v>
      </c>
      <c r="K67" t="s">
        <v>567</v>
      </c>
      <c r="L67">
        <v>1191</v>
      </c>
      <c r="N67">
        <v>1013</v>
      </c>
      <c r="O67" t="s">
        <v>565</v>
      </c>
      <c r="P67" t="s">
        <v>565</v>
      </c>
      <c r="Q67">
        <v>1</v>
      </c>
      <c r="W67">
        <v>0</v>
      </c>
      <c r="X67">
        <v>-1417349443</v>
      </c>
      <c r="Y67">
        <f>(AT67*ROUND((0.15+1),7))</f>
        <v>0.73599999999999999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1</v>
      </c>
      <c r="AJ67">
        <v>1</v>
      </c>
      <c r="AK67">
        <v>1</v>
      </c>
      <c r="AL67">
        <v>1</v>
      </c>
      <c r="AM67">
        <v>-2</v>
      </c>
      <c r="AN67">
        <v>0</v>
      </c>
      <c r="AO67">
        <v>0</v>
      </c>
      <c r="AP67">
        <v>1</v>
      </c>
      <c r="AQ67">
        <v>1</v>
      </c>
      <c r="AR67">
        <v>0</v>
      </c>
      <c r="AS67" t="s">
        <v>3</v>
      </c>
      <c r="AT67">
        <v>0.64</v>
      </c>
      <c r="AU67" t="s">
        <v>37</v>
      </c>
      <c r="AV67">
        <v>2</v>
      </c>
      <c r="AW67">
        <v>2</v>
      </c>
      <c r="AX67">
        <v>104123169</v>
      </c>
      <c r="AY67">
        <v>1</v>
      </c>
      <c r="AZ67">
        <v>0</v>
      </c>
      <c r="BA67">
        <v>70</v>
      </c>
      <c r="BB67">
        <v>1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CV67">
        <v>0</v>
      </c>
      <c r="CW67">
        <v>0</v>
      </c>
      <c r="CX67">
        <f>ROUND(Y67*Source!I90,7)</f>
        <v>0.29520960000000002</v>
      </c>
      <c r="CY67">
        <f>AD67</f>
        <v>0</v>
      </c>
      <c r="CZ67">
        <f>AH67</f>
        <v>0</v>
      </c>
      <c r="DA67">
        <f>AL67</f>
        <v>1</v>
      </c>
      <c r="DB67">
        <f>ROUND((ROUND(AT67*CZ67,2)*ROUND((0.15+1),7)),6)</f>
        <v>0</v>
      </c>
      <c r="DC67">
        <f>ROUND((ROUND(AT67*AG67,2)*ROUND((0.15+1),7)),6)</f>
        <v>0</v>
      </c>
      <c r="DD67" t="s">
        <v>3</v>
      </c>
      <c r="DE67" t="s">
        <v>3</v>
      </c>
      <c r="DF67">
        <f t="shared" si="20"/>
        <v>0</v>
      </c>
      <c r="DG67">
        <f>ROUND(ROUND(AF67,2)*CX67,2)</f>
        <v>0</v>
      </c>
      <c r="DH67">
        <f t="shared" si="21"/>
        <v>0</v>
      </c>
      <c r="DI67">
        <f t="shared" si="22"/>
        <v>0</v>
      </c>
      <c r="DJ67">
        <f>DI67</f>
        <v>0</v>
      </c>
      <c r="DK67">
        <v>0</v>
      </c>
      <c r="DL67" t="s">
        <v>3</v>
      </c>
      <c r="DM67">
        <v>0</v>
      </c>
      <c r="DN67" t="s">
        <v>3</v>
      </c>
      <c r="DO67">
        <v>0</v>
      </c>
    </row>
    <row r="68" spans="1:119" x14ac:dyDescent="0.2">
      <c r="A68">
        <f>ROW(Source!A90)</f>
        <v>90</v>
      </c>
      <c r="B68">
        <v>104121951</v>
      </c>
      <c r="C68">
        <v>104123162</v>
      </c>
      <c r="D68">
        <v>94548087</v>
      </c>
      <c r="E68">
        <v>1</v>
      </c>
      <c r="F68">
        <v>1</v>
      </c>
      <c r="G68">
        <v>1</v>
      </c>
      <c r="H68">
        <v>2</v>
      </c>
      <c r="I68" t="s">
        <v>582</v>
      </c>
      <c r="J68" t="s">
        <v>583</v>
      </c>
      <c r="K68" t="s">
        <v>584</v>
      </c>
      <c r="L68">
        <v>1368</v>
      </c>
      <c r="N68">
        <v>1011</v>
      </c>
      <c r="O68" t="s">
        <v>571</v>
      </c>
      <c r="P68" t="s">
        <v>571</v>
      </c>
      <c r="Q68">
        <v>1</v>
      </c>
      <c r="W68">
        <v>0</v>
      </c>
      <c r="X68">
        <v>-184590531</v>
      </c>
      <c r="Y68">
        <f>(AT68*ROUND((0.15+1),7))</f>
        <v>0.73599999999999999</v>
      </c>
      <c r="AA68">
        <v>0</v>
      </c>
      <c r="AB68">
        <v>57.47</v>
      </c>
      <c r="AC68">
        <v>641.22</v>
      </c>
      <c r="AD68">
        <v>0</v>
      </c>
      <c r="AE68">
        <v>0</v>
      </c>
      <c r="AF68">
        <v>37.32</v>
      </c>
      <c r="AG68">
        <v>641.22</v>
      </c>
      <c r="AH68">
        <v>0</v>
      </c>
      <c r="AI68">
        <v>1</v>
      </c>
      <c r="AJ68">
        <v>1.54</v>
      </c>
      <c r="AK68">
        <v>1</v>
      </c>
      <c r="AL68">
        <v>1</v>
      </c>
      <c r="AM68">
        <v>2</v>
      </c>
      <c r="AN68">
        <v>0</v>
      </c>
      <c r="AO68">
        <v>0</v>
      </c>
      <c r="AP68">
        <v>1</v>
      </c>
      <c r="AQ68">
        <v>1</v>
      </c>
      <c r="AR68">
        <v>0</v>
      </c>
      <c r="AS68" t="s">
        <v>3</v>
      </c>
      <c r="AT68">
        <v>0.64</v>
      </c>
      <c r="AU68" t="s">
        <v>37</v>
      </c>
      <c r="AV68">
        <v>1</v>
      </c>
      <c r="AW68">
        <v>2</v>
      </c>
      <c r="AX68">
        <v>104123170</v>
      </c>
      <c r="AY68">
        <v>1</v>
      </c>
      <c r="AZ68">
        <v>0</v>
      </c>
      <c r="BA68">
        <v>71</v>
      </c>
      <c r="BB68">
        <v>1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23.884800000000002</v>
      </c>
      <c r="BL68">
        <v>410.38080000000002</v>
      </c>
      <c r="BM68">
        <v>0</v>
      </c>
      <c r="BN68">
        <v>0</v>
      </c>
      <c r="BO68">
        <v>0.64</v>
      </c>
      <c r="BP68">
        <v>1</v>
      </c>
      <c r="BQ68">
        <v>0</v>
      </c>
      <c r="BR68">
        <v>27.46752</v>
      </c>
      <c r="BS68">
        <v>471.93792000000002</v>
      </c>
      <c r="BT68">
        <v>0</v>
      </c>
      <c r="BU68">
        <v>0</v>
      </c>
      <c r="BV68">
        <v>0.73599999999999999</v>
      </c>
      <c r="BW68">
        <v>1</v>
      </c>
      <c r="CV68">
        <v>0</v>
      </c>
      <c r="CW68">
        <f>ROUND(Y68*Source!I90*DO68,7)</f>
        <v>0.29520960000000002</v>
      </c>
      <c r="CX68">
        <f>ROUND(Y68*Source!I90,7)</f>
        <v>0.29520960000000002</v>
      </c>
      <c r="CY68">
        <f>AB68</f>
        <v>57.47</v>
      </c>
      <c r="CZ68">
        <f>AF68</f>
        <v>37.32</v>
      </c>
      <c r="DA68">
        <f>AJ68</f>
        <v>1.54</v>
      </c>
      <c r="DB68">
        <f>ROUND((ROUND(AT68*CZ68,2)*ROUND((0.15+1),7)),6)</f>
        <v>27.462</v>
      </c>
      <c r="DC68">
        <f>ROUND((ROUND(AT68*AG68,2)*ROUND((0.15+1),7)),6)</f>
        <v>471.93700000000001</v>
      </c>
      <c r="DD68" t="s">
        <v>3</v>
      </c>
      <c r="DE68" t="s">
        <v>3</v>
      </c>
      <c r="DF68">
        <f t="shared" si="20"/>
        <v>0</v>
      </c>
      <c r="DG68">
        <f>ROUND(ROUND(AF68*AJ68,2)*CX68,2)</f>
        <v>16.97</v>
      </c>
      <c r="DH68">
        <f t="shared" si="21"/>
        <v>189.29</v>
      </c>
      <c r="DI68">
        <f t="shared" si="22"/>
        <v>0</v>
      </c>
      <c r="DJ68">
        <f>DG68+DH68</f>
        <v>206.26</v>
      </c>
      <c r="DK68">
        <v>0</v>
      </c>
      <c r="DL68" t="s">
        <v>585</v>
      </c>
      <c r="DM68">
        <v>3</v>
      </c>
      <c r="DN68" t="s">
        <v>565</v>
      </c>
      <c r="DO68">
        <v>1</v>
      </c>
    </row>
    <row r="69" spans="1:119" x14ac:dyDescent="0.2">
      <c r="A69">
        <f>ROW(Source!A90)</f>
        <v>90</v>
      </c>
      <c r="B69">
        <v>104121951</v>
      </c>
      <c r="C69">
        <v>104123162</v>
      </c>
      <c r="D69">
        <v>94498210</v>
      </c>
      <c r="E69">
        <v>1</v>
      </c>
      <c r="F69">
        <v>1</v>
      </c>
      <c r="G69">
        <v>1</v>
      </c>
      <c r="H69">
        <v>3</v>
      </c>
      <c r="I69" t="s">
        <v>617</v>
      </c>
      <c r="J69" t="s">
        <v>618</v>
      </c>
      <c r="K69" t="s">
        <v>619</v>
      </c>
      <c r="L69">
        <v>1339</v>
      </c>
      <c r="N69">
        <v>1007</v>
      </c>
      <c r="O69" t="s">
        <v>620</v>
      </c>
      <c r="P69" t="s">
        <v>620</v>
      </c>
      <c r="Q69">
        <v>1</v>
      </c>
      <c r="W69">
        <v>0</v>
      </c>
      <c r="X69">
        <v>-101622892</v>
      </c>
      <c r="Y69">
        <f>AT69</f>
        <v>0.35</v>
      </c>
      <c r="AA69">
        <v>54.64</v>
      </c>
      <c r="AB69">
        <v>0</v>
      </c>
      <c r="AC69">
        <v>0</v>
      </c>
      <c r="AD69">
        <v>0</v>
      </c>
      <c r="AE69">
        <v>35.71</v>
      </c>
      <c r="AF69">
        <v>0</v>
      </c>
      <c r="AG69">
        <v>0</v>
      </c>
      <c r="AH69">
        <v>0</v>
      </c>
      <c r="AI69">
        <v>1.53</v>
      </c>
      <c r="AJ69">
        <v>1</v>
      </c>
      <c r="AK69">
        <v>1</v>
      </c>
      <c r="AL69">
        <v>1</v>
      </c>
      <c r="AM69">
        <v>2</v>
      </c>
      <c r="AN69">
        <v>0</v>
      </c>
      <c r="AO69">
        <v>0</v>
      </c>
      <c r="AP69">
        <v>0</v>
      </c>
      <c r="AQ69">
        <v>1</v>
      </c>
      <c r="AR69">
        <v>0</v>
      </c>
      <c r="AS69" t="s">
        <v>3</v>
      </c>
      <c r="AT69">
        <v>0.35</v>
      </c>
      <c r="AU69" t="s">
        <v>3</v>
      </c>
      <c r="AV69">
        <v>0</v>
      </c>
      <c r="AW69">
        <v>2</v>
      </c>
      <c r="AX69">
        <v>104123171</v>
      </c>
      <c r="AY69">
        <v>1</v>
      </c>
      <c r="AZ69">
        <v>0</v>
      </c>
      <c r="BA69">
        <v>72</v>
      </c>
      <c r="BB69">
        <v>1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12.4985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1</v>
      </c>
      <c r="BQ69">
        <v>12.4985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1</v>
      </c>
      <c r="CV69">
        <v>0</v>
      </c>
      <c r="CW69">
        <v>0</v>
      </c>
      <c r="CX69">
        <f>ROUND(Y69*Source!I90,7)</f>
        <v>0.14038500000000001</v>
      </c>
      <c r="CY69">
        <f>AA69</f>
        <v>54.64</v>
      </c>
      <c r="CZ69">
        <f>AE69</f>
        <v>35.71</v>
      </c>
      <c r="DA69">
        <f>AI69</f>
        <v>1.53</v>
      </c>
      <c r="DB69">
        <f>ROUND(ROUND(AT69*CZ69,2),6)</f>
        <v>12.5</v>
      </c>
      <c r="DC69">
        <f>ROUND(ROUND(AT69*AG69,2),6)</f>
        <v>0</v>
      </c>
      <c r="DD69" t="s">
        <v>3</v>
      </c>
      <c r="DE69" t="s">
        <v>3</v>
      </c>
      <c r="DF69">
        <f>ROUND(ROUND(AE69*AI69,2)*CX69,2)</f>
        <v>7.67</v>
      </c>
      <c r="DG69">
        <f>ROUND(ROUND(AF69,2)*CX69,2)</f>
        <v>0</v>
      </c>
      <c r="DH69">
        <f t="shared" si="21"/>
        <v>0</v>
      </c>
      <c r="DI69">
        <f t="shared" si="22"/>
        <v>0</v>
      </c>
      <c r="DJ69">
        <f>DF69</f>
        <v>7.67</v>
      </c>
      <c r="DK69">
        <v>0</v>
      </c>
      <c r="DL69" t="s">
        <v>3</v>
      </c>
      <c r="DM69">
        <v>0</v>
      </c>
      <c r="DN69" t="s">
        <v>3</v>
      </c>
      <c r="DO69">
        <v>0</v>
      </c>
    </row>
    <row r="70" spans="1:119" x14ac:dyDescent="0.2">
      <c r="A70">
        <f>ROW(Source!A90)</f>
        <v>90</v>
      </c>
      <c r="B70">
        <v>104121951</v>
      </c>
      <c r="C70">
        <v>104123162</v>
      </c>
      <c r="D70">
        <v>94502598</v>
      </c>
      <c r="E70">
        <v>1</v>
      </c>
      <c r="F70">
        <v>1</v>
      </c>
      <c r="G70">
        <v>1</v>
      </c>
      <c r="H70">
        <v>3</v>
      </c>
      <c r="I70" t="s">
        <v>649</v>
      </c>
      <c r="J70" t="s">
        <v>650</v>
      </c>
      <c r="K70" t="s">
        <v>651</v>
      </c>
      <c r="L70">
        <v>1339</v>
      </c>
      <c r="N70">
        <v>1007</v>
      </c>
      <c r="O70" t="s">
        <v>620</v>
      </c>
      <c r="P70" t="s">
        <v>620</v>
      </c>
      <c r="Q70">
        <v>1</v>
      </c>
      <c r="W70">
        <v>0</v>
      </c>
      <c r="X70">
        <v>-2019632863</v>
      </c>
      <c r="Y70">
        <f>AT70</f>
        <v>1.06</v>
      </c>
      <c r="AA70">
        <v>4681.46</v>
      </c>
      <c r="AB70">
        <v>0</v>
      </c>
      <c r="AC70">
        <v>0</v>
      </c>
      <c r="AD70">
        <v>0</v>
      </c>
      <c r="AE70">
        <v>3392.36</v>
      </c>
      <c r="AF70">
        <v>0</v>
      </c>
      <c r="AG70">
        <v>0</v>
      </c>
      <c r="AH70">
        <v>0</v>
      </c>
      <c r="AI70">
        <v>1.38</v>
      </c>
      <c r="AJ70">
        <v>1</v>
      </c>
      <c r="AK70">
        <v>1</v>
      </c>
      <c r="AL70">
        <v>1</v>
      </c>
      <c r="AM70">
        <v>2</v>
      </c>
      <c r="AN70">
        <v>0</v>
      </c>
      <c r="AO70">
        <v>0</v>
      </c>
      <c r="AP70">
        <v>0</v>
      </c>
      <c r="AQ70">
        <v>1</v>
      </c>
      <c r="AR70">
        <v>0</v>
      </c>
      <c r="AS70" t="s">
        <v>3</v>
      </c>
      <c r="AT70">
        <v>1.06</v>
      </c>
      <c r="AU70" t="s">
        <v>3</v>
      </c>
      <c r="AV70">
        <v>0</v>
      </c>
      <c r="AW70">
        <v>2</v>
      </c>
      <c r="AX70">
        <v>104123172</v>
      </c>
      <c r="AY70">
        <v>1</v>
      </c>
      <c r="AZ70">
        <v>0</v>
      </c>
      <c r="BA70">
        <v>73</v>
      </c>
      <c r="BB70">
        <v>1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3595.9016000000001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1</v>
      </c>
      <c r="BQ70">
        <v>3595.9016000000001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1</v>
      </c>
      <c r="CV70">
        <v>0</v>
      </c>
      <c r="CW70">
        <v>0</v>
      </c>
      <c r="CX70">
        <f>ROUND(Y70*Source!I90,7)</f>
        <v>0.42516599999999999</v>
      </c>
      <c r="CY70">
        <f>AA70</f>
        <v>4681.46</v>
      </c>
      <c r="CZ70">
        <f>AE70</f>
        <v>3392.36</v>
      </c>
      <c r="DA70">
        <f>AI70</f>
        <v>1.38</v>
      </c>
      <c r="DB70">
        <f>ROUND(ROUND(AT70*CZ70,2),6)</f>
        <v>3595.9</v>
      </c>
      <c r="DC70">
        <f>ROUND(ROUND(AT70*AG70,2),6)</f>
        <v>0</v>
      </c>
      <c r="DD70" t="s">
        <v>3</v>
      </c>
      <c r="DE70" t="s">
        <v>3</v>
      </c>
      <c r="DF70">
        <f>ROUND(ROUND(AE70*AI70,2)*CX70,2)</f>
        <v>1990.4</v>
      </c>
      <c r="DG70">
        <f>ROUND(ROUND(AF70,2)*CX70,2)</f>
        <v>0</v>
      </c>
      <c r="DH70">
        <f t="shared" si="21"/>
        <v>0</v>
      </c>
      <c r="DI70">
        <f t="shared" si="22"/>
        <v>0</v>
      </c>
      <c r="DJ70">
        <f>DF70</f>
        <v>1990.4</v>
      </c>
      <c r="DK70">
        <v>0</v>
      </c>
      <c r="DL70" t="s">
        <v>3</v>
      </c>
      <c r="DM70">
        <v>0</v>
      </c>
      <c r="DN70" t="s">
        <v>3</v>
      </c>
      <c r="DO70">
        <v>0</v>
      </c>
    </row>
    <row r="71" spans="1:119" x14ac:dyDescent="0.2">
      <c r="A71">
        <f>ROW(Source!A91)</f>
        <v>91</v>
      </c>
      <c r="B71">
        <v>104121951</v>
      </c>
      <c r="C71">
        <v>104123173</v>
      </c>
      <c r="D71">
        <v>33157086</v>
      </c>
      <c r="E71">
        <v>115</v>
      </c>
      <c r="F71">
        <v>1</v>
      </c>
      <c r="G71">
        <v>1</v>
      </c>
      <c r="H71">
        <v>1</v>
      </c>
      <c r="I71" t="s">
        <v>590</v>
      </c>
      <c r="J71" t="s">
        <v>3</v>
      </c>
      <c r="K71" t="s">
        <v>591</v>
      </c>
      <c r="L71">
        <v>1191</v>
      </c>
      <c r="N71">
        <v>1013</v>
      </c>
      <c r="O71" t="s">
        <v>565</v>
      </c>
      <c r="P71" t="s">
        <v>565</v>
      </c>
      <c r="Q71">
        <v>1</v>
      </c>
      <c r="W71">
        <v>0</v>
      </c>
      <c r="X71">
        <v>1958912953</v>
      </c>
      <c r="Y71">
        <f>(AT71*ROUND(((0.35+1)*1.15),7))</f>
        <v>67.626900000000006</v>
      </c>
      <c r="AA71">
        <v>0</v>
      </c>
      <c r="AB71">
        <v>0</v>
      </c>
      <c r="AC71">
        <v>0</v>
      </c>
      <c r="AD71">
        <v>657.38</v>
      </c>
      <c r="AE71">
        <v>0</v>
      </c>
      <c r="AF71">
        <v>0</v>
      </c>
      <c r="AG71">
        <v>0</v>
      </c>
      <c r="AH71">
        <v>657.38</v>
      </c>
      <c r="AI71">
        <v>1</v>
      </c>
      <c r="AJ71">
        <v>1</v>
      </c>
      <c r="AK71">
        <v>1</v>
      </c>
      <c r="AL71">
        <v>1</v>
      </c>
      <c r="AM71">
        <v>-2</v>
      </c>
      <c r="AN71">
        <v>0</v>
      </c>
      <c r="AO71">
        <v>0</v>
      </c>
      <c r="AP71">
        <v>1</v>
      </c>
      <c r="AQ71">
        <v>1</v>
      </c>
      <c r="AR71">
        <v>0</v>
      </c>
      <c r="AS71" t="s">
        <v>3</v>
      </c>
      <c r="AT71">
        <v>43.56</v>
      </c>
      <c r="AU71" t="s">
        <v>163</v>
      </c>
      <c r="AV71">
        <v>1</v>
      </c>
      <c r="AW71">
        <v>2</v>
      </c>
      <c r="AX71">
        <v>104123183</v>
      </c>
      <c r="AY71">
        <v>1</v>
      </c>
      <c r="AZ71">
        <v>0</v>
      </c>
      <c r="BA71">
        <v>74</v>
      </c>
      <c r="BB71">
        <v>1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28635.4728</v>
      </c>
      <c r="BN71">
        <v>43.56</v>
      </c>
      <c r="BO71">
        <v>0</v>
      </c>
      <c r="BP71">
        <v>1</v>
      </c>
      <c r="BQ71">
        <v>0</v>
      </c>
      <c r="BR71">
        <v>0</v>
      </c>
      <c r="BS71">
        <v>0</v>
      </c>
      <c r="BT71">
        <v>44456.571522000006</v>
      </c>
      <c r="BU71">
        <v>67.626900000000006</v>
      </c>
      <c r="BV71">
        <v>0</v>
      </c>
      <c r="BW71">
        <v>1</v>
      </c>
      <c r="CU71">
        <f>ROUND(AT71*Source!I91*AH71*AL71,2)</f>
        <v>11485.69</v>
      </c>
      <c r="CV71">
        <f>ROUND(Y71*Source!I91,7)</f>
        <v>27.1251496</v>
      </c>
      <c r="CW71">
        <v>0</v>
      </c>
      <c r="CX71">
        <f>ROUND(Y71*Source!I91,7)</f>
        <v>27.1251496</v>
      </c>
      <c r="CY71">
        <f>AD71</f>
        <v>657.38</v>
      </c>
      <c r="CZ71">
        <f>AH71</f>
        <v>657.38</v>
      </c>
      <c r="DA71">
        <f>AL71</f>
        <v>1</v>
      </c>
      <c r="DB71">
        <f>ROUND((ROUND(AT71*CZ71,2)*ROUND(((0.35+1)*1.15),7)),6)</f>
        <v>44456.567174999996</v>
      </c>
      <c r="DC71">
        <f>ROUND((ROUND(AT71*AG71,2)*ROUND(((0.35+1)*1.15),7)),6)</f>
        <v>0</v>
      </c>
      <c r="DD71" t="s">
        <v>3</v>
      </c>
      <c r="DE71" t="s">
        <v>3</v>
      </c>
      <c r="DF71">
        <f>ROUND(ROUND(AE71,2)*CX71,2)</f>
        <v>0</v>
      </c>
      <c r="DG71">
        <f>ROUND(ROUND(AF71,2)*CX71,2)</f>
        <v>0</v>
      </c>
      <c r="DH71">
        <f t="shared" si="21"/>
        <v>0</v>
      </c>
      <c r="DI71">
        <f t="shared" si="22"/>
        <v>17831.53</v>
      </c>
      <c r="DJ71">
        <f>DI71</f>
        <v>17831.53</v>
      </c>
      <c r="DK71">
        <v>1</v>
      </c>
      <c r="DL71" t="s">
        <v>3</v>
      </c>
      <c r="DM71">
        <v>0</v>
      </c>
      <c r="DN71" t="s">
        <v>3</v>
      </c>
      <c r="DO71">
        <v>0</v>
      </c>
    </row>
    <row r="72" spans="1:119" x14ac:dyDescent="0.2">
      <c r="A72">
        <f>ROW(Source!A91)</f>
        <v>91</v>
      </c>
      <c r="B72">
        <v>104121951</v>
      </c>
      <c r="C72">
        <v>104123173</v>
      </c>
      <c r="D72">
        <v>33157037</v>
      </c>
      <c r="E72">
        <v>115</v>
      </c>
      <c r="F72">
        <v>1</v>
      </c>
      <c r="G72">
        <v>1</v>
      </c>
      <c r="H72">
        <v>1</v>
      </c>
      <c r="I72" t="s">
        <v>566</v>
      </c>
      <c r="J72" t="s">
        <v>3</v>
      </c>
      <c r="K72" t="s">
        <v>567</v>
      </c>
      <c r="L72">
        <v>1191</v>
      </c>
      <c r="N72">
        <v>1013</v>
      </c>
      <c r="O72" t="s">
        <v>565</v>
      </c>
      <c r="P72" t="s">
        <v>565</v>
      </c>
      <c r="Q72">
        <v>1</v>
      </c>
      <c r="W72">
        <v>0</v>
      </c>
      <c r="X72">
        <v>-1417349443</v>
      </c>
      <c r="Y72">
        <f>(AT72*ROUND(((0.35+1)*1.25),7))</f>
        <v>0.28687500000000005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1</v>
      </c>
      <c r="AJ72">
        <v>1</v>
      </c>
      <c r="AK72">
        <v>1</v>
      </c>
      <c r="AL72">
        <v>1</v>
      </c>
      <c r="AM72">
        <v>-2</v>
      </c>
      <c r="AN72">
        <v>0</v>
      </c>
      <c r="AO72">
        <v>0</v>
      </c>
      <c r="AP72">
        <v>1</v>
      </c>
      <c r="AQ72">
        <v>1</v>
      </c>
      <c r="AR72">
        <v>0</v>
      </c>
      <c r="AS72" t="s">
        <v>3</v>
      </c>
      <c r="AT72">
        <v>0.17</v>
      </c>
      <c r="AU72" t="s">
        <v>162</v>
      </c>
      <c r="AV72">
        <v>2</v>
      </c>
      <c r="AW72">
        <v>2</v>
      </c>
      <c r="AX72">
        <v>104123184</v>
      </c>
      <c r="AY72">
        <v>1</v>
      </c>
      <c r="AZ72">
        <v>0</v>
      </c>
      <c r="BA72">
        <v>75</v>
      </c>
      <c r="BB72">
        <v>1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CV72">
        <v>0</v>
      </c>
      <c r="CW72">
        <v>0</v>
      </c>
      <c r="CX72">
        <f>ROUND(Y72*Source!I91,7)</f>
        <v>0.1150656</v>
      </c>
      <c r="CY72">
        <f>AD72</f>
        <v>0</v>
      </c>
      <c r="CZ72">
        <f>AH72</f>
        <v>0</v>
      </c>
      <c r="DA72">
        <f>AL72</f>
        <v>1</v>
      </c>
      <c r="DB72">
        <f>ROUND((ROUND(AT72*CZ72,2)*ROUND(((0.35+1)*1.25),7)),6)</f>
        <v>0</v>
      </c>
      <c r="DC72">
        <f>ROUND((ROUND(AT72*AG72,2)*ROUND(((0.35+1)*1.25),7)),6)</f>
        <v>0</v>
      </c>
      <c r="DD72" t="s">
        <v>3</v>
      </c>
      <c r="DE72" t="s">
        <v>3</v>
      </c>
      <c r="DF72">
        <f>ROUND(ROUND(AE72,2)*CX72,2)</f>
        <v>0</v>
      </c>
      <c r="DG72">
        <f>ROUND(ROUND(AF72,2)*CX72,2)</f>
        <v>0</v>
      </c>
      <c r="DH72">
        <f t="shared" si="21"/>
        <v>0</v>
      </c>
      <c r="DI72">
        <f t="shared" si="22"/>
        <v>0</v>
      </c>
      <c r="DJ72">
        <f>DI72</f>
        <v>0</v>
      </c>
      <c r="DK72">
        <v>0</v>
      </c>
      <c r="DL72" t="s">
        <v>3</v>
      </c>
      <c r="DM72">
        <v>0</v>
      </c>
      <c r="DN72" t="s">
        <v>3</v>
      </c>
      <c r="DO72">
        <v>0</v>
      </c>
    </row>
    <row r="73" spans="1:119" x14ac:dyDescent="0.2">
      <c r="A73">
        <f>ROW(Source!A91)</f>
        <v>91</v>
      </c>
      <c r="B73">
        <v>104121951</v>
      </c>
      <c r="C73">
        <v>104123173</v>
      </c>
      <c r="D73">
        <v>94548085</v>
      </c>
      <c r="E73">
        <v>1</v>
      </c>
      <c r="F73">
        <v>1</v>
      </c>
      <c r="G73">
        <v>1</v>
      </c>
      <c r="H73">
        <v>2</v>
      </c>
      <c r="I73" t="s">
        <v>611</v>
      </c>
      <c r="J73" t="s">
        <v>612</v>
      </c>
      <c r="K73" t="s">
        <v>613</v>
      </c>
      <c r="L73">
        <v>1368</v>
      </c>
      <c r="N73">
        <v>1011</v>
      </c>
      <c r="O73" t="s">
        <v>571</v>
      </c>
      <c r="P73" t="s">
        <v>571</v>
      </c>
      <c r="Q73">
        <v>1</v>
      </c>
      <c r="W73">
        <v>0</v>
      </c>
      <c r="X73">
        <v>-1623996410</v>
      </c>
      <c r="Y73">
        <f>(AT73*ROUND(((0.35+1)*1.25),7))</f>
        <v>3.3750000000000002E-2</v>
      </c>
      <c r="AA73">
        <v>0</v>
      </c>
      <c r="AB73">
        <v>47.14</v>
      </c>
      <c r="AC73">
        <v>641.22</v>
      </c>
      <c r="AD73">
        <v>0</v>
      </c>
      <c r="AE73">
        <v>0</v>
      </c>
      <c r="AF73">
        <v>30.61</v>
      </c>
      <c r="AG73">
        <v>641.22</v>
      </c>
      <c r="AH73">
        <v>0</v>
      </c>
      <c r="AI73">
        <v>1</v>
      </c>
      <c r="AJ73">
        <v>1.54</v>
      </c>
      <c r="AK73">
        <v>1</v>
      </c>
      <c r="AL73">
        <v>1</v>
      </c>
      <c r="AM73">
        <v>2</v>
      </c>
      <c r="AN73">
        <v>0</v>
      </c>
      <c r="AO73">
        <v>0</v>
      </c>
      <c r="AP73">
        <v>1</v>
      </c>
      <c r="AQ73">
        <v>1</v>
      </c>
      <c r="AR73">
        <v>0</v>
      </c>
      <c r="AS73" t="s">
        <v>3</v>
      </c>
      <c r="AT73">
        <v>0.02</v>
      </c>
      <c r="AU73" t="s">
        <v>162</v>
      </c>
      <c r="AV73">
        <v>1</v>
      </c>
      <c r="AW73">
        <v>2</v>
      </c>
      <c r="AX73">
        <v>104123185</v>
      </c>
      <c r="AY73">
        <v>1</v>
      </c>
      <c r="AZ73">
        <v>0</v>
      </c>
      <c r="BA73">
        <v>76</v>
      </c>
      <c r="BB73">
        <v>1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0.61219999999999997</v>
      </c>
      <c r="BL73">
        <v>12.824400000000001</v>
      </c>
      <c r="BM73">
        <v>0</v>
      </c>
      <c r="BN73">
        <v>0</v>
      </c>
      <c r="BO73">
        <v>0.02</v>
      </c>
      <c r="BP73">
        <v>1</v>
      </c>
      <c r="BQ73">
        <v>0</v>
      </c>
      <c r="BR73">
        <v>1.0330875000000002</v>
      </c>
      <c r="BS73">
        <v>21.641175000000004</v>
      </c>
      <c r="BT73">
        <v>0</v>
      </c>
      <c r="BU73">
        <v>0</v>
      </c>
      <c r="BV73">
        <v>3.3750000000000002E-2</v>
      </c>
      <c r="BW73">
        <v>1</v>
      </c>
      <c r="CV73">
        <v>0</v>
      </c>
      <c r="CW73">
        <f>ROUND(Y73*Source!I91*DO73,7)</f>
        <v>1.35371E-2</v>
      </c>
      <c r="CX73">
        <f>ROUND(Y73*Source!I91,7)</f>
        <v>1.35371E-2</v>
      </c>
      <c r="CY73">
        <f>AB73</f>
        <v>47.14</v>
      </c>
      <c r="CZ73">
        <f>AF73</f>
        <v>30.61</v>
      </c>
      <c r="DA73">
        <f>AJ73</f>
        <v>1.54</v>
      </c>
      <c r="DB73">
        <f>ROUND((ROUND(AT73*CZ73,2)*ROUND(((0.35+1)*1.25),7)),6)</f>
        <v>1.0293749999999999</v>
      </c>
      <c r="DC73">
        <f>ROUND((ROUND(AT73*AG73,2)*ROUND(((0.35+1)*1.25),7)),6)</f>
        <v>21.633749999999999</v>
      </c>
      <c r="DD73" t="s">
        <v>3</v>
      </c>
      <c r="DE73" t="s">
        <v>3</v>
      </c>
      <c r="DF73">
        <f>ROUND(ROUND(AE73,2)*CX73,2)</f>
        <v>0</v>
      </c>
      <c r="DG73">
        <f>ROUND(ROUND(AF73*AJ73,2)*CX73,2)</f>
        <v>0.64</v>
      </c>
      <c r="DH73">
        <f t="shared" si="21"/>
        <v>8.68</v>
      </c>
      <c r="DI73">
        <f t="shared" si="22"/>
        <v>0</v>
      </c>
      <c r="DJ73">
        <f>DG73+DH73</f>
        <v>9.32</v>
      </c>
      <c r="DK73">
        <v>0</v>
      </c>
      <c r="DL73" t="s">
        <v>585</v>
      </c>
      <c r="DM73">
        <v>3</v>
      </c>
      <c r="DN73" t="s">
        <v>565</v>
      </c>
      <c r="DO73">
        <v>1</v>
      </c>
    </row>
    <row r="74" spans="1:119" x14ac:dyDescent="0.2">
      <c r="A74">
        <f>ROW(Source!A91)</f>
        <v>91</v>
      </c>
      <c r="B74">
        <v>104121951</v>
      </c>
      <c r="C74">
        <v>104123173</v>
      </c>
      <c r="D74">
        <v>94548801</v>
      </c>
      <c r="E74">
        <v>1</v>
      </c>
      <c r="F74">
        <v>1</v>
      </c>
      <c r="G74">
        <v>1</v>
      </c>
      <c r="H74">
        <v>2</v>
      </c>
      <c r="I74" t="s">
        <v>568</v>
      </c>
      <c r="J74" t="s">
        <v>569</v>
      </c>
      <c r="K74" t="s">
        <v>570</v>
      </c>
      <c r="L74">
        <v>1368</v>
      </c>
      <c r="N74">
        <v>1011</v>
      </c>
      <c r="O74" t="s">
        <v>571</v>
      </c>
      <c r="P74" t="s">
        <v>571</v>
      </c>
      <c r="Q74">
        <v>1</v>
      </c>
      <c r="W74">
        <v>0</v>
      </c>
      <c r="X74">
        <v>-1219940357</v>
      </c>
      <c r="Y74">
        <f>(AT74*ROUND(((0.35+1)*1.25),7))</f>
        <v>0.25312499999999999</v>
      </c>
      <c r="AA74">
        <v>0</v>
      </c>
      <c r="AB74">
        <v>643.29</v>
      </c>
      <c r="AC74">
        <v>722.05</v>
      </c>
      <c r="AD74">
        <v>0</v>
      </c>
      <c r="AE74">
        <v>0</v>
      </c>
      <c r="AF74">
        <v>643.29</v>
      </c>
      <c r="AG74">
        <v>722.05</v>
      </c>
      <c r="AH74">
        <v>0</v>
      </c>
      <c r="AI74">
        <v>1</v>
      </c>
      <c r="AJ74">
        <v>1</v>
      </c>
      <c r="AK74">
        <v>1</v>
      </c>
      <c r="AL74">
        <v>1</v>
      </c>
      <c r="AM74">
        <v>-2</v>
      </c>
      <c r="AN74">
        <v>0</v>
      </c>
      <c r="AO74">
        <v>0</v>
      </c>
      <c r="AP74">
        <v>1</v>
      </c>
      <c r="AQ74">
        <v>1</v>
      </c>
      <c r="AR74">
        <v>0</v>
      </c>
      <c r="AS74" t="s">
        <v>3</v>
      </c>
      <c r="AT74">
        <v>0.15</v>
      </c>
      <c r="AU74" t="s">
        <v>162</v>
      </c>
      <c r="AV74">
        <v>1</v>
      </c>
      <c r="AW74">
        <v>2</v>
      </c>
      <c r="AX74">
        <v>104123186</v>
      </c>
      <c r="AY74">
        <v>1</v>
      </c>
      <c r="AZ74">
        <v>0</v>
      </c>
      <c r="BA74">
        <v>77</v>
      </c>
      <c r="BB74">
        <v>1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96.493499999999997</v>
      </c>
      <c r="BL74">
        <v>108.30749999999999</v>
      </c>
      <c r="BM74">
        <v>0</v>
      </c>
      <c r="BN74">
        <v>0</v>
      </c>
      <c r="BO74">
        <v>0.15</v>
      </c>
      <c r="BP74">
        <v>1</v>
      </c>
      <c r="BQ74">
        <v>0</v>
      </c>
      <c r="BR74">
        <v>162.83278125000001</v>
      </c>
      <c r="BS74">
        <v>182.76890625000001</v>
      </c>
      <c r="BT74">
        <v>0</v>
      </c>
      <c r="BU74">
        <v>0</v>
      </c>
      <c r="BV74">
        <v>0.25312500000000004</v>
      </c>
      <c r="BW74">
        <v>1</v>
      </c>
      <c r="CV74">
        <v>0</v>
      </c>
      <c r="CW74">
        <f>ROUND(Y74*Source!I91*DO74,7)</f>
        <v>0.1015284</v>
      </c>
      <c r="CX74">
        <f>ROUND(Y74*Source!I91,7)</f>
        <v>0.1015284</v>
      </c>
      <c r="CY74">
        <f>AB74</f>
        <v>643.29</v>
      </c>
      <c r="CZ74">
        <f>AF74</f>
        <v>643.29</v>
      </c>
      <c r="DA74">
        <f>AJ74</f>
        <v>1</v>
      </c>
      <c r="DB74">
        <f>ROUND((ROUND(AT74*CZ74,2)*ROUND(((0.35+1)*1.25),7)),6)</f>
        <v>162.826875</v>
      </c>
      <c r="DC74">
        <f>ROUND((ROUND(AT74*AG74,2)*ROUND(((0.35+1)*1.25),7)),6)</f>
        <v>182.77312499999999</v>
      </c>
      <c r="DD74" t="s">
        <v>3</v>
      </c>
      <c r="DE74" t="s">
        <v>3</v>
      </c>
      <c r="DF74">
        <f>ROUND(ROUND(AE74,2)*CX74,2)</f>
        <v>0</v>
      </c>
      <c r="DG74">
        <f t="shared" ref="DG74:DG97" si="23">ROUND(ROUND(AF74,2)*CX74,2)</f>
        <v>65.31</v>
      </c>
      <c r="DH74">
        <f t="shared" si="21"/>
        <v>73.31</v>
      </c>
      <c r="DI74">
        <f t="shared" si="22"/>
        <v>0</v>
      </c>
      <c r="DJ74">
        <f>DG74+DH74</f>
        <v>138.62</v>
      </c>
      <c r="DK74">
        <v>1</v>
      </c>
      <c r="DL74" t="s">
        <v>572</v>
      </c>
      <c r="DM74">
        <v>4</v>
      </c>
      <c r="DN74" t="s">
        <v>565</v>
      </c>
      <c r="DO74">
        <v>1</v>
      </c>
    </row>
    <row r="75" spans="1:119" x14ac:dyDescent="0.2">
      <c r="A75">
        <f>ROW(Source!A91)</f>
        <v>91</v>
      </c>
      <c r="B75">
        <v>104121951</v>
      </c>
      <c r="C75">
        <v>104123173</v>
      </c>
      <c r="D75">
        <v>94500510</v>
      </c>
      <c r="E75">
        <v>1</v>
      </c>
      <c r="F75">
        <v>1</v>
      </c>
      <c r="G75">
        <v>1</v>
      </c>
      <c r="H75">
        <v>3</v>
      </c>
      <c r="I75" t="s">
        <v>652</v>
      </c>
      <c r="J75" t="s">
        <v>653</v>
      </c>
      <c r="K75" t="s">
        <v>654</v>
      </c>
      <c r="L75">
        <v>1327</v>
      </c>
      <c r="N75">
        <v>1005</v>
      </c>
      <c r="O75" t="s">
        <v>185</v>
      </c>
      <c r="P75" t="s">
        <v>185</v>
      </c>
      <c r="Q75">
        <v>1</v>
      </c>
      <c r="W75">
        <v>0</v>
      </c>
      <c r="X75">
        <v>981034751</v>
      </c>
      <c r="Y75">
        <f>AT75</f>
        <v>0.84</v>
      </c>
      <c r="AA75">
        <v>706.82</v>
      </c>
      <c r="AB75">
        <v>0</v>
      </c>
      <c r="AC75">
        <v>0</v>
      </c>
      <c r="AD75">
        <v>0</v>
      </c>
      <c r="AE75">
        <v>531.44000000000005</v>
      </c>
      <c r="AF75">
        <v>0</v>
      </c>
      <c r="AG75">
        <v>0</v>
      </c>
      <c r="AH75">
        <v>0</v>
      </c>
      <c r="AI75">
        <v>1.33</v>
      </c>
      <c r="AJ75">
        <v>1</v>
      </c>
      <c r="AK75">
        <v>1</v>
      </c>
      <c r="AL75">
        <v>1</v>
      </c>
      <c r="AM75">
        <v>2</v>
      </c>
      <c r="AN75">
        <v>0</v>
      </c>
      <c r="AO75">
        <v>0</v>
      </c>
      <c r="AP75">
        <v>0</v>
      </c>
      <c r="AQ75">
        <v>1</v>
      </c>
      <c r="AR75">
        <v>0</v>
      </c>
      <c r="AS75" t="s">
        <v>3</v>
      </c>
      <c r="AT75">
        <v>0.84</v>
      </c>
      <c r="AU75" t="s">
        <v>3</v>
      </c>
      <c r="AV75">
        <v>0</v>
      </c>
      <c r="AW75">
        <v>2</v>
      </c>
      <c r="AX75">
        <v>104123187</v>
      </c>
      <c r="AY75">
        <v>1</v>
      </c>
      <c r="AZ75">
        <v>0</v>
      </c>
      <c r="BA75">
        <v>78</v>
      </c>
      <c r="BB75">
        <v>1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446.40960000000001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1</v>
      </c>
      <c r="BQ75">
        <v>446.40960000000001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1</v>
      </c>
      <c r="CV75">
        <v>0</v>
      </c>
      <c r="CW75">
        <v>0</v>
      </c>
      <c r="CX75">
        <f>ROUND(Y75*Source!I91,7)</f>
        <v>0.336924</v>
      </c>
      <c r="CY75">
        <f>AA75</f>
        <v>706.82</v>
      </c>
      <c r="CZ75">
        <f>AE75</f>
        <v>531.44000000000005</v>
      </c>
      <c r="DA75">
        <f>AI75</f>
        <v>1.33</v>
      </c>
      <c r="DB75">
        <f>ROUND(ROUND(AT75*CZ75,2),6)</f>
        <v>446.41</v>
      </c>
      <c r="DC75">
        <f>ROUND(ROUND(AT75*AG75,2),6)</f>
        <v>0</v>
      </c>
      <c r="DD75" t="s">
        <v>3</v>
      </c>
      <c r="DE75" t="s">
        <v>3</v>
      </c>
      <c r="DF75">
        <f>ROUND(ROUND(AE75*AI75,2)*CX75,2)</f>
        <v>238.14</v>
      </c>
      <c r="DG75">
        <f t="shared" si="23"/>
        <v>0</v>
      </c>
      <c r="DH75">
        <f t="shared" si="21"/>
        <v>0</v>
      </c>
      <c r="DI75">
        <f t="shared" si="22"/>
        <v>0</v>
      </c>
      <c r="DJ75">
        <f>DF75</f>
        <v>238.14</v>
      </c>
      <c r="DK75">
        <v>0</v>
      </c>
      <c r="DL75" t="s">
        <v>3</v>
      </c>
      <c r="DM75">
        <v>0</v>
      </c>
      <c r="DN75" t="s">
        <v>3</v>
      </c>
      <c r="DO75">
        <v>0</v>
      </c>
    </row>
    <row r="76" spans="1:119" x14ac:dyDescent="0.2">
      <c r="A76">
        <f>ROW(Source!A91)</f>
        <v>91</v>
      </c>
      <c r="B76">
        <v>104121951</v>
      </c>
      <c r="C76">
        <v>104123173</v>
      </c>
      <c r="D76">
        <v>94500909</v>
      </c>
      <c r="E76">
        <v>1</v>
      </c>
      <c r="F76">
        <v>1</v>
      </c>
      <c r="G76">
        <v>1</v>
      </c>
      <c r="H76">
        <v>3</v>
      </c>
      <c r="I76" t="s">
        <v>592</v>
      </c>
      <c r="J76" t="s">
        <v>593</v>
      </c>
      <c r="K76" t="s">
        <v>594</v>
      </c>
      <c r="L76">
        <v>1346</v>
      </c>
      <c r="N76">
        <v>1009</v>
      </c>
      <c r="O76" t="s">
        <v>89</v>
      </c>
      <c r="P76" t="s">
        <v>89</v>
      </c>
      <c r="Q76">
        <v>1</v>
      </c>
      <c r="W76">
        <v>0</v>
      </c>
      <c r="X76">
        <v>-1597827205</v>
      </c>
      <c r="Y76">
        <f>AT76</f>
        <v>0.31</v>
      </c>
      <c r="AA76">
        <v>86.41</v>
      </c>
      <c r="AB76">
        <v>0</v>
      </c>
      <c r="AC76">
        <v>0</v>
      </c>
      <c r="AD76">
        <v>0</v>
      </c>
      <c r="AE76">
        <v>56.11</v>
      </c>
      <c r="AF76">
        <v>0</v>
      </c>
      <c r="AG76">
        <v>0</v>
      </c>
      <c r="AH76">
        <v>0</v>
      </c>
      <c r="AI76">
        <v>1.54</v>
      </c>
      <c r="AJ76">
        <v>1</v>
      </c>
      <c r="AK76">
        <v>1</v>
      </c>
      <c r="AL76">
        <v>1</v>
      </c>
      <c r="AM76">
        <v>2</v>
      </c>
      <c r="AN76">
        <v>0</v>
      </c>
      <c r="AO76">
        <v>0</v>
      </c>
      <c r="AP76">
        <v>0</v>
      </c>
      <c r="AQ76">
        <v>1</v>
      </c>
      <c r="AR76">
        <v>0</v>
      </c>
      <c r="AS76" t="s">
        <v>3</v>
      </c>
      <c r="AT76">
        <v>0.31</v>
      </c>
      <c r="AU76" t="s">
        <v>3</v>
      </c>
      <c r="AV76">
        <v>0</v>
      </c>
      <c r="AW76">
        <v>2</v>
      </c>
      <c r="AX76">
        <v>104123188</v>
      </c>
      <c r="AY76">
        <v>1</v>
      </c>
      <c r="AZ76">
        <v>0</v>
      </c>
      <c r="BA76">
        <v>79</v>
      </c>
      <c r="BB76">
        <v>1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17.394099999999998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1</v>
      </c>
      <c r="BQ76">
        <v>17.394099999999998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1</v>
      </c>
      <c r="CV76">
        <v>0</v>
      </c>
      <c r="CW76">
        <v>0</v>
      </c>
      <c r="CX76">
        <f>ROUND(Y76*Source!I91,7)</f>
        <v>0.12434099999999999</v>
      </c>
      <c r="CY76">
        <f>AA76</f>
        <v>86.41</v>
      </c>
      <c r="CZ76">
        <f>AE76</f>
        <v>56.11</v>
      </c>
      <c r="DA76">
        <f>AI76</f>
        <v>1.54</v>
      </c>
      <c r="DB76">
        <f>ROUND(ROUND(AT76*CZ76,2),6)</f>
        <v>17.39</v>
      </c>
      <c r="DC76">
        <f>ROUND(ROUND(AT76*AG76,2),6)</f>
        <v>0</v>
      </c>
      <c r="DD76" t="s">
        <v>3</v>
      </c>
      <c r="DE76" t="s">
        <v>3</v>
      </c>
      <c r="DF76">
        <f>ROUND(ROUND(AE76*AI76,2)*CX76,2)</f>
        <v>10.74</v>
      </c>
      <c r="DG76">
        <f t="shared" si="23"/>
        <v>0</v>
      </c>
      <c r="DH76">
        <f t="shared" si="21"/>
        <v>0</v>
      </c>
      <c r="DI76">
        <f t="shared" si="22"/>
        <v>0</v>
      </c>
      <c r="DJ76">
        <f>DF76</f>
        <v>10.74</v>
      </c>
      <c r="DK76">
        <v>0</v>
      </c>
      <c r="DL76" t="s">
        <v>3</v>
      </c>
      <c r="DM76">
        <v>0</v>
      </c>
      <c r="DN76" t="s">
        <v>3</v>
      </c>
      <c r="DO76">
        <v>0</v>
      </c>
    </row>
    <row r="77" spans="1:119" x14ac:dyDescent="0.2">
      <c r="A77">
        <f>ROW(Source!A91)</f>
        <v>91</v>
      </c>
      <c r="B77">
        <v>104121951</v>
      </c>
      <c r="C77">
        <v>104123173</v>
      </c>
      <c r="D77">
        <v>101230688</v>
      </c>
      <c r="E77">
        <v>1</v>
      </c>
      <c r="F77">
        <v>1</v>
      </c>
      <c r="G77">
        <v>1</v>
      </c>
      <c r="H77">
        <v>3</v>
      </c>
      <c r="I77" t="s">
        <v>230</v>
      </c>
      <c r="J77" t="s">
        <v>232</v>
      </c>
      <c r="K77" t="s">
        <v>231</v>
      </c>
      <c r="L77">
        <v>1348</v>
      </c>
      <c r="N77">
        <v>1009</v>
      </c>
      <c r="O77" t="s">
        <v>47</v>
      </c>
      <c r="P77" t="s">
        <v>47</v>
      </c>
      <c r="Q77">
        <v>1000</v>
      </c>
      <c r="W77">
        <v>0</v>
      </c>
      <c r="X77">
        <v>-168658156</v>
      </c>
      <c r="Y77">
        <f>AT77</f>
        <v>0.03</v>
      </c>
      <c r="AA77">
        <v>92510.5</v>
      </c>
      <c r="AB77">
        <v>0</v>
      </c>
      <c r="AC77">
        <v>0</v>
      </c>
      <c r="AD77">
        <v>0</v>
      </c>
      <c r="AE77">
        <v>52265.82</v>
      </c>
      <c r="AF77">
        <v>0</v>
      </c>
      <c r="AG77">
        <v>0</v>
      </c>
      <c r="AH77">
        <v>0</v>
      </c>
      <c r="AI77">
        <v>1.77</v>
      </c>
      <c r="AJ77">
        <v>1</v>
      </c>
      <c r="AK77">
        <v>1</v>
      </c>
      <c r="AL77">
        <v>1</v>
      </c>
      <c r="AM77">
        <v>2</v>
      </c>
      <c r="AN77">
        <v>0</v>
      </c>
      <c r="AO77">
        <v>0</v>
      </c>
      <c r="AP77">
        <v>1</v>
      </c>
      <c r="AQ77">
        <v>0</v>
      </c>
      <c r="AR77">
        <v>0</v>
      </c>
      <c r="AS77" t="s">
        <v>3</v>
      </c>
      <c r="AT77">
        <v>0.03</v>
      </c>
      <c r="AU77" t="s">
        <v>3</v>
      </c>
      <c r="AV77">
        <v>0</v>
      </c>
      <c r="AW77">
        <v>1</v>
      </c>
      <c r="AX77">
        <v>-1</v>
      </c>
      <c r="AY77">
        <v>0</v>
      </c>
      <c r="AZ77">
        <v>0</v>
      </c>
      <c r="BA77" t="s">
        <v>3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CV77">
        <v>0</v>
      </c>
      <c r="CW77">
        <v>0</v>
      </c>
      <c r="CX77">
        <f>ROUND(Y77*Source!I91,7)</f>
        <v>1.2033E-2</v>
      </c>
      <c r="CY77">
        <f>AA77</f>
        <v>92510.5</v>
      </c>
      <c r="CZ77">
        <f>AE77</f>
        <v>52265.82</v>
      </c>
      <c r="DA77">
        <f>AI77</f>
        <v>1.77</v>
      </c>
      <c r="DB77">
        <f>ROUND(ROUND(AT77*CZ77,2),6)</f>
        <v>1567.97</v>
      </c>
      <c r="DC77">
        <f>ROUND(ROUND(AT77*AG77,2),6)</f>
        <v>0</v>
      </c>
      <c r="DD77" t="s">
        <v>3</v>
      </c>
      <c r="DE77" t="s">
        <v>3</v>
      </c>
      <c r="DF77">
        <f>ROUND(ROUND(AE77*AI77,2)*CX77,2)</f>
        <v>1113.18</v>
      </c>
      <c r="DG77">
        <f t="shared" si="23"/>
        <v>0</v>
      </c>
      <c r="DH77">
        <f t="shared" si="21"/>
        <v>0</v>
      </c>
      <c r="DI77">
        <f t="shared" si="22"/>
        <v>0</v>
      </c>
      <c r="DJ77">
        <f>DF77</f>
        <v>1113.18</v>
      </c>
      <c r="DK77">
        <v>0</v>
      </c>
      <c r="DL77" t="s">
        <v>3</v>
      </c>
      <c r="DM77">
        <v>0</v>
      </c>
      <c r="DN77" t="s">
        <v>3</v>
      </c>
      <c r="DO77">
        <v>0</v>
      </c>
    </row>
    <row r="78" spans="1:119" x14ac:dyDescent="0.2">
      <c r="A78">
        <f>ROW(Source!A91)</f>
        <v>91</v>
      </c>
      <c r="B78">
        <v>104121951</v>
      </c>
      <c r="C78">
        <v>104123173</v>
      </c>
      <c r="D78">
        <v>101230722</v>
      </c>
      <c r="E78">
        <v>1</v>
      </c>
      <c r="F78">
        <v>1</v>
      </c>
      <c r="G78">
        <v>1</v>
      </c>
      <c r="H78">
        <v>3</v>
      </c>
      <c r="I78" t="s">
        <v>175</v>
      </c>
      <c r="J78" t="s">
        <v>177</v>
      </c>
      <c r="K78" t="s">
        <v>176</v>
      </c>
      <c r="L78">
        <v>1346</v>
      </c>
      <c r="N78">
        <v>1009</v>
      </c>
      <c r="O78" t="s">
        <v>89</v>
      </c>
      <c r="P78" t="s">
        <v>89</v>
      </c>
      <c r="Q78">
        <v>1</v>
      </c>
      <c r="W78">
        <v>0</v>
      </c>
      <c r="X78">
        <v>1498993938</v>
      </c>
      <c r="Y78">
        <f>AT78</f>
        <v>20</v>
      </c>
      <c r="AA78">
        <v>105.17</v>
      </c>
      <c r="AB78">
        <v>0</v>
      </c>
      <c r="AC78">
        <v>0</v>
      </c>
      <c r="AD78">
        <v>0</v>
      </c>
      <c r="AE78">
        <v>68.290000000000006</v>
      </c>
      <c r="AF78">
        <v>0</v>
      </c>
      <c r="AG78">
        <v>0</v>
      </c>
      <c r="AH78">
        <v>0</v>
      </c>
      <c r="AI78">
        <v>1.54</v>
      </c>
      <c r="AJ78">
        <v>1</v>
      </c>
      <c r="AK78">
        <v>1</v>
      </c>
      <c r="AL78">
        <v>1</v>
      </c>
      <c r="AM78">
        <v>2</v>
      </c>
      <c r="AN78">
        <v>0</v>
      </c>
      <c r="AO78">
        <v>0</v>
      </c>
      <c r="AP78">
        <v>1</v>
      </c>
      <c r="AQ78">
        <v>0</v>
      </c>
      <c r="AR78">
        <v>0</v>
      </c>
      <c r="AS78" t="s">
        <v>3</v>
      </c>
      <c r="AT78">
        <v>20</v>
      </c>
      <c r="AU78" t="s">
        <v>3</v>
      </c>
      <c r="AV78">
        <v>0</v>
      </c>
      <c r="AW78">
        <v>1</v>
      </c>
      <c r="AX78">
        <v>-1</v>
      </c>
      <c r="AY78">
        <v>0</v>
      </c>
      <c r="AZ78">
        <v>0</v>
      </c>
      <c r="BA78" t="s">
        <v>3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CV78">
        <v>0</v>
      </c>
      <c r="CW78">
        <v>0</v>
      </c>
      <c r="CX78">
        <f>ROUND(Y78*Source!I91,7)</f>
        <v>8.0220000000000002</v>
      </c>
      <c r="CY78">
        <f>AA78</f>
        <v>105.17</v>
      </c>
      <c r="CZ78">
        <f>AE78</f>
        <v>68.290000000000006</v>
      </c>
      <c r="DA78">
        <f>AI78</f>
        <v>1.54</v>
      </c>
      <c r="DB78">
        <f>ROUND(ROUND(AT78*CZ78,2),6)</f>
        <v>1365.8</v>
      </c>
      <c r="DC78">
        <f>ROUND(ROUND(AT78*AG78,2),6)</f>
        <v>0</v>
      </c>
      <c r="DD78" t="s">
        <v>3</v>
      </c>
      <c r="DE78" t="s">
        <v>3</v>
      </c>
      <c r="DF78">
        <f>ROUND(ROUND(AE78*AI78,2)*CX78,2)</f>
        <v>843.67</v>
      </c>
      <c r="DG78">
        <f t="shared" si="23"/>
        <v>0</v>
      </c>
      <c r="DH78">
        <f t="shared" si="21"/>
        <v>0</v>
      </c>
      <c r="DI78">
        <f t="shared" si="22"/>
        <v>0</v>
      </c>
      <c r="DJ78">
        <f>DF78</f>
        <v>843.67</v>
      </c>
      <c r="DK78">
        <v>0</v>
      </c>
      <c r="DL78" t="s">
        <v>3</v>
      </c>
      <c r="DM78">
        <v>0</v>
      </c>
      <c r="DN78" t="s">
        <v>3</v>
      </c>
      <c r="DO78">
        <v>0</v>
      </c>
    </row>
    <row r="79" spans="1:119" x14ac:dyDescent="0.2">
      <c r="A79">
        <f>ROW(Source!A91)</f>
        <v>91</v>
      </c>
      <c r="B79">
        <v>104121951</v>
      </c>
      <c r="C79">
        <v>104123173</v>
      </c>
      <c r="D79">
        <v>94518075</v>
      </c>
      <c r="E79">
        <v>1</v>
      </c>
      <c r="F79">
        <v>1</v>
      </c>
      <c r="G79">
        <v>1</v>
      </c>
      <c r="H79">
        <v>3</v>
      </c>
      <c r="I79" t="s">
        <v>655</v>
      </c>
      <c r="J79" t="s">
        <v>656</v>
      </c>
      <c r="K79" t="s">
        <v>657</v>
      </c>
      <c r="L79">
        <v>1348</v>
      </c>
      <c r="N79">
        <v>1009</v>
      </c>
      <c r="O79" t="s">
        <v>47</v>
      </c>
      <c r="P79" t="s">
        <v>47</v>
      </c>
      <c r="Q79">
        <v>1000</v>
      </c>
      <c r="W79">
        <v>0</v>
      </c>
      <c r="X79">
        <v>1891086082</v>
      </c>
      <c r="Y79">
        <f>AT79</f>
        <v>5.0999999999999997E-2</v>
      </c>
      <c r="AA79">
        <v>77073.88</v>
      </c>
      <c r="AB79">
        <v>0</v>
      </c>
      <c r="AC79">
        <v>0</v>
      </c>
      <c r="AD79">
        <v>0</v>
      </c>
      <c r="AE79">
        <v>52790.33</v>
      </c>
      <c r="AF79">
        <v>0</v>
      </c>
      <c r="AG79">
        <v>0</v>
      </c>
      <c r="AH79">
        <v>0</v>
      </c>
      <c r="AI79">
        <v>1.46</v>
      </c>
      <c r="AJ79">
        <v>1</v>
      </c>
      <c r="AK79">
        <v>1</v>
      </c>
      <c r="AL79">
        <v>1</v>
      </c>
      <c r="AM79">
        <v>2</v>
      </c>
      <c r="AN79">
        <v>0</v>
      </c>
      <c r="AO79">
        <v>0</v>
      </c>
      <c r="AP79">
        <v>0</v>
      </c>
      <c r="AQ79">
        <v>1</v>
      </c>
      <c r="AR79">
        <v>0</v>
      </c>
      <c r="AS79" t="s">
        <v>3</v>
      </c>
      <c r="AT79">
        <v>5.0999999999999997E-2</v>
      </c>
      <c r="AU79" t="s">
        <v>3</v>
      </c>
      <c r="AV79">
        <v>0</v>
      </c>
      <c r="AW79">
        <v>2</v>
      </c>
      <c r="AX79">
        <v>104123191</v>
      </c>
      <c r="AY79">
        <v>1</v>
      </c>
      <c r="AZ79">
        <v>0</v>
      </c>
      <c r="BA79">
        <v>82</v>
      </c>
      <c r="BB79">
        <v>1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2692.30683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1</v>
      </c>
      <c r="BQ79">
        <v>2692.30683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1</v>
      </c>
      <c r="CV79">
        <v>0</v>
      </c>
      <c r="CW79">
        <v>0</v>
      </c>
      <c r="CX79">
        <f>ROUND(Y79*Source!I91,7)</f>
        <v>2.0456100000000001E-2</v>
      </c>
      <c r="CY79">
        <f>AA79</f>
        <v>77073.88</v>
      </c>
      <c r="CZ79">
        <f>AE79</f>
        <v>52790.33</v>
      </c>
      <c r="DA79">
        <f>AI79</f>
        <v>1.46</v>
      </c>
      <c r="DB79">
        <f>ROUND(ROUND(AT79*CZ79,2),6)</f>
        <v>2692.31</v>
      </c>
      <c r="DC79">
        <f>ROUND(ROUND(AT79*AG79,2),6)</f>
        <v>0</v>
      </c>
      <c r="DD79" t="s">
        <v>3</v>
      </c>
      <c r="DE79" t="s">
        <v>3</v>
      </c>
      <c r="DF79">
        <f>ROUND(ROUND(AE79*AI79,2)*CX79,2)</f>
        <v>1576.63</v>
      </c>
      <c r="DG79">
        <f t="shared" si="23"/>
        <v>0</v>
      </c>
      <c r="DH79">
        <f t="shared" si="21"/>
        <v>0</v>
      </c>
      <c r="DI79">
        <f t="shared" si="22"/>
        <v>0</v>
      </c>
      <c r="DJ79">
        <f>DF79</f>
        <v>1576.63</v>
      </c>
      <c r="DK79">
        <v>0</v>
      </c>
      <c r="DL79" t="s">
        <v>3</v>
      </c>
      <c r="DM79">
        <v>0</v>
      </c>
      <c r="DN79" t="s">
        <v>3</v>
      </c>
      <c r="DO79">
        <v>0</v>
      </c>
    </row>
    <row r="80" spans="1:119" x14ac:dyDescent="0.2">
      <c r="A80">
        <f>ROW(Source!A94)</f>
        <v>94</v>
      </c>
      <c r="B80">
        <v>104121951</v>
      </c>
      <c r="C80">
        <v>104123196</v>
      </c>
      <c r="D80">
        <v>33157095</v>
      </c>
      <c r="E80">
        <v>117</v>
      </c>
      <c r="F80">
        <v>1</v>
      </c>
      <c r="G80">
        <v>1</v>
      </c>
      <c r="H80">
        <v>1</v>
      </c>
      <c r="I80" t="s">
        <v>628</v>
      </c>
      <c r="J80" t="s">
        <v>3</v>
      </c>
      <c r="K80" t="s">
        <v>629</v>
      </c>
      <c r="L80">
        <v>1191</v>
      </c>
      <c r="N80">
        <v>1013</v>
      </c>
      <c r="O80" t="s">
        <v>565</v>
      </c>
      <c r="P80" t="s">
        <v>565</v>
      </c>
      <c r="Q80">
        <v>1</v>
      </c>
      <c r="W80">
        <v>0</v>
      </c>
      <c r="X80">
        <v>1733635447</v>
      </c>
      <c r="Y80">
        <f>(AT80*ROUND(((0.35+1)*1.15),7))</f>
        <v>138.99532500000001</v>
      </c>
      <c r="AA80">
        <v>0</v>
      </c>
      <c r="AB80">
        <v>0</v>
      </c>
      <c r="AC80">
        <v>0</v>
      </c>
      <c r="AD80">
        <v>689.72</v>
      </c>
      <c r="AE80">
        <v>0</v>
      </c>
      <c r="AF80">
        <v>0</v>
      </c>
      <c r="AG80">
        <v>0</v>
      </c>
      <c r="AH80">
        <v>689.72</v>
      </c>
      <c r="AI80">
        <v>1</v>
      </c>
      <c r="AJ80">
        <v>1</v>
      </c>
      <c r="AK80">
        <v>1</v>
      </c>
      <c r="AL80">
        <v>1</v>
      </c>
      <c r="AM80">
        <v>-2</v>
      </c>
      <c r="AN80">
        <v>0</v>
      </c>
      <c r="AO80">
        <v>0</v>
      </c>
      <c r="AP80">
        <v>1</v>
      </c>
      <c r="AQ80">
        <v>1</v>
      </c>
      <c r="AR80">
        <v>0</v>
      </c>
      <c r="AS80" t="s">
        <v>3</v>
      </c>
      <c r="AT80">
        <v>89.53</v>
      </c>
      <c r="AU80" t="s">
        <v>163</v>
      </c>
      <c r="AV80">
        <v>1</v>
      </c>
      <c r="AW80">
        <v>2</v>
      </c>
      <c r="AX80">
        <v>104123209</v>
      </c>
      <c r="AY80">
        <v>1</v>
      </c>
      <c r="AZ80">
        <v>0</v>
      </c>
      <c r="BA80">
        <v>83</v>
      </c>
      <c r="BB80">
        <v>1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61750.631600000001</v>
      </c>
      <c r="BN80">
        <v>89.53</v>
      </c>
      <c r="BO80">
        <v>0</v>
      </c>
      <c r="BP80">
        <v>1</v>
      </c>
      <c r="BQ80">
        <v>0</v>
      </c>
      <c r="BR80">
        <v>0</v>
      </c>
      <c r="BS80">
        <v>0</v>
      </c>
      <c r="BT80">
        <v>95867.855559000003</v>
      </c>
      <c r="BU80">
        <v>138.99532500000001</v>
      </c>
      <c r="BV80">
        <v>0</v>
      </c>
      <c r="BW80">
        <v>1</v>
      </c>
      <c r="CU80">
        <f>ROUND(AT80*Source!I94*AH80*AL80,2)</f>
        <v>988.01</v>
      </c>
      <c r="CV80">
        <f>ROUND(Y80*Source!I94,7)</f>
        <v>2.2239252</v>
      </c>
      <c r="CW80">
        <v>0</v>
      </c>
      <c r="CX80">
        <f>ROUND(Y80*Source!I94,7)</f>
        <v>2.2239252</v>
      </c>
      <c r="CY80">
        <f>AD80</f>
        <v>689.72</v>
      </c>
      <c r="CZ80">
        <f>AH80</f>
        <v>689.72</v>
      </c>
      <c r="DA80">
        <f>AL80</f>
        <v>1</v>
      </c>
      <c r="DB80">
        <f>ROUND((ROUND(AT80*CZ80,2)*ROUND(((0.35+1)*1.15),7)),6)</f>
        <v>95867.853075000006</v>
      </c>
      <c r="DC80">
        <f>ROUND((ROUND(AT80*AG80,2)*ROUND(((0.35+1)*1.15),7)),6)</f>
        <v>0</v>
      </c>
      <c r="DD80" t="s">
        <v>3</v>
      </c>
      <c r="DE80" t="s">
        <v>3</v>
      </c>
      <c r="DF80">
        <f>ROUND(ROUND(AE80,2)*CX80,2)</f>
        <v>0</v>
      </c>
      <c r="DG80">
        <f t="shared" si="23"/>
        <v>0</v>
      </c>
      <c r="DH80">
        <f t="shared" si="21"/>
        <v>0</v>
      </c>
      <c r="DI80">
        <f t="shared" si="22"/>
        <v>1533.89</v>
      </c>
      <c r="DJ80">
        <f>DI80</f>
        <v>1533.89</v>
      </c>
      <c r="DK80">
        <v>1</v>
      </c>
      <c r="DL80" t="s">
        <v>3</v>
      </c>
      <c r="DM80">
        <v>0</v>
      </c>
      <c r="DN80" t="s">
        <v>3</v>
      </c>
      <c r="DO80">
        <v>0</v>
      </c>
    </row>
    <row r="81" spans="1:119" x14ac:dyDescent="0.2">
      <c r="A81">
        <f>ROW(Source!A94)</f>
        <v>94</v>
      </c>
      <c r="B81">
        <v>104121951</v>
      </c>
      <c r="C81">
        <v>104123196</v>
      </c>
      <c r="D81">
        <v>33157037</v>
      </c>
      <c r="E81">
        <v>117</v>
      </c>
      <c r="F81">
        <v>1</v>
      </c>
      <c r="G81">
        <v>1</v>
      </c>
      <c r="H81">
        <v>1</v>
      </c>
      <c r="I81" t="s">
        <v>566</v>
      </c>
      <c r="J81" t="s">
        <v>3</v>
      </c>
      <c r="K81" t="s">
        <v>567</v>
      </c>
      <c r="L81">
        <v>1191</v>
      </c>
      <c r="N81">
        <v>1013</v>
      </c>
      <c r="O81" t="s">
        <v>565</v>
      </c>
      <c r="P81" t="s">
        <v>565</v>
      </c>
      <c r="Q81">
        <v>1</v>
      </c>
      <c r="W81">
        <v>0</v>
      </c>
      <c r="X81">
        <v>-1417349443</v>
      </c>
      <c r="Y81">
        <f>(AT81*ROUND(((0.35+1)*1.25),7))</f>
        <v>22.004999999999999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1</v>
      </c>
      <c r="AJ81">
        <v>1</v>
      </c>
      <c r="AK81">
        <v>1</v>
      </c>
      <c r="AL81">
        <v>1</v>
      </c>
      <c r="AM81">
        <v>-2</v>
      </c>
      <c r="AN81">
        <v>0</v>
      </c>
      <c r="AO81">
        <v>0</v>
      </c>
      <c r="AP81">
        <v>1</v>
      </c>
      <c r="AQ81">
        <v>1</v>
      </c>
      <c r="AR81">
        <v>0</v>
      </c>
      <c r="AS81" t="s">
        <v>3</v>
      </c>
      <c r="AT81">
        <v>13.04</v>
      </c>
      <c r="AU81" t="s">
        <v>162</v>
      </c>
      <c r="AV81">
        <v>2</v>
      </c>
      <c r="AW81">
        <v>2</v>
      </c>
      <c r="AX81">
        <v>104123210</v>
      </c>
      <c r="AY81">
        <v>1</v>
      </c>
      <c r="AZ81">
        <v>0</v>
      </c>
      <c r="BA81">
        <v>84</v>
      </c>
      <c r="BB81">
        <v>1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CV81">
        <v>0</v>
      </c>
      <c r="CW81">
        <v>0</v>
      </c>
      <c r="CX81">
        <f>ROUND(Y81*Source!I94,7)</f>
        <v>0.35208</v>
      </c>
      <c r="CY81">
        <f>AD81</f>
        <v>0</v>
      </c>
      <c r="CZ81">
        <f>AH81</f>
        <v>0</v>
      </c>
      <c r="DA81">
        <f>AL81</f>
        <v>1</v>
      </c>
      <c r="DB81">
        <f>ROUND((ROUND(AT81*CZ81,2)*ROUND(((0.35+1)*1.25),7)),6)</f>
        <v>0</v>
      </c>
      <c r="DC81">
        <f>ROUND((ROUND(AT81*AG81,2)*ROUND(((0.35+1)*1.25),7)),6)</f>
        <v>0</v>
      </c>
      <c r="DD81" t="s">
        <v>3</v>
      </c>
      <c r="DE81" t="s">
        <v>3</v>
      </c>
      <c r="DF81">
        <f>ROUND(ROUND(AE81,2)*CX81,2)</f>
        <v>0</v>
      </c>
      <c r="DG81">
        <f t="shared" si="23"/>
        <v>0</v>
      </c>
      <c r="DH81">
        <f t="shared" si="21"/>
        <v>0</v>
      </c>
      <c r="DI81">
        <f t="shared" si="22"/>
        <v>0</v>
      </c>
      <c r="DJ81">
        <f>DI81</f>
        <v>0</v>
      </c>
      <c r="DK81">
        <v>0</v>
      </c>
      <c r="DL81" t="s">
        <v>3</v>
      </c>
      <c r="DM81">
        <v>0</v>
      </c>
      <c r="DN81" t="s">
        <v>3</v>
      </c>
      <c r="DO81">
        <v>0</v>
      </c>
    </row>
    <row r="82" spans="1:119" x14ac:dyDescent="0.2">
      <c r="A82">
        <f>ROW(Source!A94)</f>
        <v>94</v>
      </c>
      <c r="B82">
        <v>104121951</v>
      </c>
      <c r="C82">
        <v>104123196</v>
      </c>
      <c r="D82">
        <v>101144411</v>
      </c>
      <c r="E82">
        <v>1</v>
      </c>
      <c r="F82">
        <v>1</v>
      </c>
      <c r="G82">
        <v>1</v>
      </c>
      <c r="H82">
        <v>2</v>
      </c>
      <c r="I82" t="s">
        <v>658</v>
      </c>
      <c r="J82" t="s">
        <v>659</v>
      </c>
      <c r="K82" t="s">
        <v>660</v>
      </c>
      <c r="L82">
        <v>1368</v>
      </c>
      <c r="N82">
        <v>1011</v>
      </c>
      <c r="O82" t="s">
        <v>571</v>
      </c>
      <c r="P82" t="s">
        <v>571</v>
      </c>
      <c r="Q82">
        <v>1</v>
      </c>
      <c r="W82">
        <v>0</v>
      </c>
      <c r="X82">
        <v>1380566452</v>
      </c>
      <c r="Y82">
        <f>(AT82*ROUND(((0.35+1)*1.25),7))</f>
        <v>16.351875</v>
      </c>
      <c r="AA82">
        <v>0</v>
      </c>
      <c r="AB82">
        <v>1039.32</v>
      </c>
      <c r="AC82">
        <v>969.91</v>
      </c>
      <c r="AD82">
        <v>0</v>
      </c>
      <c r="AE82">
        <v>0</v>
      </c>
      <c r="AF82">
        <v>1039.32</v>
      </c>
      <c r="AG82">
        <v>969.91</v>
      </c>
      <c r="AH82">
        <v>0</v>
      </c>
      <c r="AI82">
        <v>1</v>
      </c>
      <c r="AJ82">
        <v>1</v>
      </c>
      <c r="AK82">
        <v>1</v>
      </c>
      <c r="AL82">
        <v>1</v>
      </c>
      <c r="AM82">
        <v>-2</v>
      </c>
      <c r="AN82">
        <v>0</v>
      </c>
      <c r="AO82">
        <v>0</v>
      </c>
      <c r="AP82">
        <v>1</v>
      </c>
      <c r="AQ82">
        <v>1</v>
      </c>
      <c r="AR82">
        <v>0</v>
      </c>
      <c r="AS82" t="s">
        <v>3</v>
      </c>
      <c r="AT82">
        <v>9.69</v>
      </c>
      <c r="AU82" t="s">
        <v>162</v>
      </c>
      <c r="AV82">
        <v>1</v>
      </c>
      <c r="AW82">
        <v>2</v>
      </c>
      <c r="AX82">
        <v>104123211</v>
      </c>
      <c r="AY82">
        <v>1</v>
      </c>
      <c r="AZ82">
        <v>0</v>
      </c>
      <c r="BA82">
        <v>85</v>
      </c>
      <c r="BB82">
        <v>1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10071.010799999998</v>
      </c>
      <c r="BL82">
        <v>9398.4278999999988</v>
      </c>
      <c r="BM82">
        <v>0</v>
      </c>
      <c r="BN82">
        <v>0</v>
      </c>
      <c r="BO82">
        <v>9.69</v>
      </c>
      <c r="BP82">
        <v>1</v>
      </c>
      <c r="BQ82">
        <v>0</v>
      </c>
      <c r="BR82">
        <v>16994.830725</v>
      </c>
      <c r="BS82">
        <v>15859.84708125</v>
      </c>
      <c r="BT82">
        <v>0</v>
      </c>
      <c r="BU82">
        <v>0</v>
      </c>
      <c r="BV82">
        <v>16.351875</v>
      </c>
      <c r="BW82">
        <v>1</v>
      </c>
      <c r="CV82">
        <v>0</v>
      </c>
      <c r="CW82">
        <f>ROUND(Y82*Source!I94*DO82,7)</f>
        <v>0.26162999999999997</v>
      </c>
      <c r="CX82">
        <f>ROUND(Y82*Source!I94,7)</f>
        <v>0.26162999999999997</v>
      </c>
      <c r="CY82">
        <f>AB82</f>
        <v>1039.32</v>
      </c>
      <c r="CZ82">
        <f>AF82</f>
        <v>1039.32</v>
      </c>
      <c r="DA82">
        <f>AJ82</f>
        <v>1</v>
      </c>
      <c r="DB82">
        <f>ROUND((ROUND(AT82*CZ82,2)*ROUND(((0.35+1)*1.25),7)),6)</f>
        <v>16994.829375000001</v>
      </c>
      <c r="DC82">
        <f>ROUND((ROUND(AT82*AG82,2)*ROUND(((0.35+1)*1.25),7)),6)</f>
        <v>15859.850624999999</v>
      </c>
      <c r="DD82" t="s">
        <v>3</v>
      </c>
      <c r="DE82" t="s">
        <v>3</v>
      </c>
      <c r="DF82">
        <f>ROUND(ROUND(AE82,2)*CX82,2)</f>
        <v>0</v>
      </c>
      <c r="DG82">
        <f t="shared" si="23"/>
        <v>271.92</v>
      </c>
      <c r="DH82">
        <f t="shared" si="21"/>
        <v>253.76</v>
      </c>
      <c r="DI82">
        <f t="shared" si="22"/>
        <v>0</v>
      </c>
      <c r="DJ82">
        <f>DG82+DH82</f>
        <v>525.68000000000006</v>
      </c>
      <c r="DK82">
        <v>1</v>
      </c>
      <c r="DL82" t="s">
        <v>661</v>
      </c>
      <c r="DM82">
        <v>6</v>
      </c>
      <c r="DN82" t="s">
        <v>565</v>
      </c>
      <c r="DO82">
        <v>1</v>
      </c>
    </row>
    <row r="83" spans="1:119" x14ac:dyDescent="0.2">
      <c r="A83">
        <f>ROW(Source!A94)</f>
        <v>94</v>
      </c>
      <c r="B83">
        <v>104121951</v>
      </c>
      <c r="C83">
        <v>104123196</v>
      </c>
      <c r="D83">
        <v>101144463</v>
      </c>
      <c r="E83">
        <v>1</v>
      </c>
      <c r="F83">
        <v>1</v>
      </c>
      <c r="G83">
        <v>1</v>
      </c>
      <c r="H83">
        <v>2</v>
      </c>
      <c r="I83" t="s">
        <v>662</v>
      </c>
      <c r="J83" t="s">
        <v>663</v>
      </c>
      <c r="K83" t="s">
        <v>664</v>
      </c>
      <c r="L83">
        <v>1368</v>
      </c>
      <c r="N83">
        <v>1011</v>
      </c>
      <c r="O83" t="s">
        <v>571</v>
      </c>
      <c r="P83" t="s">
        <v>571</v>
      </c>
      <c r="Q83">
        <v>1</v>
      </c>
      <c r="W83">
        <v>0</v>
      </c>
      <c r="X83">
        <v>639918019</v>
      </c>
      <c r="Y83">
        <f>(AT83*ROUND(((0.35+1)*1.25),7))</f>
        <v>2.5649999999999999</v>
      </c>
      <c r="AA83">
        <v>0</v>
      </c>
      <c r="AB83">
        <v>1629.55</v>
      </c>
      <c r="AC83">
        <v>969.91</v>
      </c>
      <c r="AD83">
        <v>0</v>
      </c>
      <c r="AE83">
        <v>0</v>
      </c>
      <c r="AF83">
        <v>1629.55</v>
      </c>
      <c r="AG83">
        <v>969.91</v>
      </c>
      <c r="AH83">
        <v>0</v>
      </c>
      <c r="AI83">
        <v>1</v>
      </c>
      <c r="AJ83">
        <v>1</v>
      </c>
      <c r="AK83">
        <v>1</v>
      </c>
      <c r="AL83">
        <v>1</v>
      </c>
      <c r="AM83">
        <v>-2</v>
      </c>
      <c r="AN83">
        <v>0</v>
      </c>
      <c r="AO83">
        <v>0</v>
      </c>
      <c r="AP83">
        <v>1</v>
      </c>
      <c r="AQ83">
        <v>1</v>
      </c>
      <c r="AR83">
        <v>0</v>
      </c>
      <c r="AS83" t="s">
        <v>3</v>
      </c>
      <c r="AT83">
        <v>1.52</v>
      </c>
      <c r="AU83" t="s">
        <v>162</v>
      </c>
      <c r="AV83">
        <v>1</v>
      </c>
      <c r="AW83">
        <v>2</v>
      </c>
      <c r="AX83">
        <v>104123212</v>
      </c>
      <c r="AY83">
        <v>1</v>
      </c>
      <c r="AZ83">
        <v>0</v>
      </c>
      <c r="BA83">
        <v>86</v>
      </c>
      <c r="BB83">
        <v>1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2476.9160000000002</v>
      </c>
      <c r="BL83">
        <v>1474.2631999999999</v>
      </c>
      <c r="BM83">
        <v>0</v>
      </c>
      <c r="BN83">
        <v>0</v>
      </c>
      <c r="BO83">
        <v>1.52</v>
      </c>
      <c r="BP83">
        <v>1</v>
      </c>
      <c r="BQ83">
        <v>0</v>
      </c>
      <c r="BR83">
        <v>4179.7957500000002</v>
      </c>
      <c r="BS83">
        <v>2487.8191499999998</v>
      </c>
      <c r="BT83">
        <v>0</v>
      </c>
      <c r="BU83">
        <v>0</v>
      </c>
      <c r="BV83">
        <v>2.5649999999999999</v>
      </c>
      <c r="BW83">
        <v>1</v>
      </c>
      <c r="CV83">
        <v>0</v>
      </c>
      <c r="CW83">
        <f>ROUND(Y83*Source!I94*DO83,7)</f>
        <v>4.104E-2</v>
      </c>
      <c r="CX83">
        <f>ROUND(Y83*Source!I94,7)</f>
        <v>4.104E-2</v>
      </c>
      <c r="CY83">
        <f>AB83</f>
        <v>1629.55</v>
      </c>
      <c r="CZ83">
        <f>AF83</f>
        <v>1629.55</v>
      </c>
      <c r="DA83">
        <f>AJ83</f>
        <v>1</v>
      </c>
      <c r="DB83">
        <f>ROUND((ROUND(AT83*CZ83,2)*ROUND(((0.35+1)*1.25),7)),6)</f>
        <v>4179.8024999999998</v>
      </c>
      <c r="DC83">
        <f>ROUND((ROUND(AT83*AG83,2)*ROUND(((0.35+1)*1.25),7)),6)</f>
        <v>2487.8137499999998</v>
      </c>
      <c r="DD83" t="s">
        <v>3</v>
      </c>
      <c r="DE83" t="s">
        <v>3</v>
      </c>
      <c r="DF83">
        <f>ROUND(ROUND(AE83,2)*CX83,2)</f>
        <v>0</v>
      </c>
      <c r="DG83">
        <f t="shared" si="23"/>
        <v>66.88</v>
      </c>
      <c r="DH83">
        <f t="shared" si="21"/>
        <v>39.81</v>
      </c>
      <c r="DI83">
        <f t="shared" si="22"/>
        <v>0</v>
      </c>
      <c r="DJ83">
        <f>DG83+DH83</f>
        <v>106.69</v>
      </c>
      <c r="DK83">
        <v>1</v>
      </c>
      <c r="DL83" t="s">
        <v>661</v>
      </c>
      <c r="DM83">
        <v>6</v>
      </c>
      <c r="DN83" t="s">
        <v>565</v>
      </c>
      <c r="DO83">
        <v>1</v>
      </c>
    </row>
    <row r="84" spans="1:119" x14ac:dyDescent="0.2">
      <c r="A84">
        <f>ROW(Source!A94)</f>
        <v>94</v>
      </c>
      <c r="B84">
        <v>104121951</v>
      </c>
      <c r="C84">
        <v>104123196</v>
      </c>
      <c r="D84">
        <v>101145358</v>
      </c>
      <c r="E84">
        <v>1</v>
      </c>
      <c r="F84">
        <v>1</v>
      </c>
      <c r="G84">
        <v>1</v>
      </c>
      <c r="H84">
        <v>2</v>
      </c>
      <c r="I84" t="s">
        <v>568</v>
      </c>
      <c r="J84" t="s">
        <v>569</v>
      </c>
      <c r="K84" t="s">
        <v>570</v>
      </c>
      <c r="L84">
        <v>1368</v>
      </c>
      <c r="N84">
        <v>1011</v>
      </c>
      <c r="O84" t="s">
        <v>571</v>
      </c>
      <c r="P84" t="s">
        <v>571</v>
      </c>
      <c r="Q84">
        <v>1</v>
      </c>
      <c r="W84">
        <v>0</v>
      </c>
      <c r="X84">
        <v>-849950259</v>
      </c>
      <c r="Y84">
        <f>(AT84*ROUND(((0.35+1)*1.25),7))</f>
        <v>3.0881250000000002</v>
      </c>
      <c r="AA84">
        <v>0</v>
      </c>
      <c r="AB84">
        <v>643.29</v>
      </c>
      <c r="AC84">
        <v>722.05</v>
      </c>
      <c r="AD84">
        <v>0</v>
      </c>
      <c r="AE84">
        <v>0</v>
      </c>
      <c r="AF84">
        <v>643.29</v>
      </c>
      <c r="AG84">
        <v>722.05</v>
      </c>
      <c r="AH84">
        <v>0</v>
      </c>
      <c r="AI84">
        <v>1</v>
      </c>
      <c r="AJ84">
        <v>1</v>
      </c>
      <c r="AK84">
        <v>1</v>
      </c>
      <c r="AL84">
        <v>1</v>
      </c>
      <c r="AM84">
        <v>-2</v>
      </c>
      <c r="AN84">
        <v>0</v>
      </c>
      <c r="AO84">
        <v>0</v>
      </c>
      <c r="AP84">
        <v>1</v>
      </c>
      <c r="AQ84">
        <v>1</v>
      </c>
      <c r="AR84">
        <v>0</v>
      </c>
      <c r="AS84" t="s">
        <v>3</v>
      </c>
      <c r="AT84">
        <v>1.83</v>
      </c>
      <c r="AU84" t="s">
        <v>162</v>
      </c>
      <c r="AV84">
        <v>1</v>
      </c>
      <c r="AW84">
        <v>2</v>
      </c>
      <c r="AX84">
        <v>104123213</v>
      </c>
      <c r="AY84">
        <v>1</v>
      </c>
      <c r="AZ84">
        <v>0</v>
      </c>
      <c r="BA84">
        <v>87</v>
      </c>
      <c r="BB84">
        <v>1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1177.2207000000001</v>
      </c>
      <c r="BL84">
        <v>1321.3515</v>
      </c>
      <c r="BM84">
        <v>0</v>
      </c>
      <c r="BN84">
        <v>0</v>
      </c>
      <c r="BO84">
        <v>1.83</v>
      </c>
      <c r="BP84">
        <v>1</v>
      </c>
      <c r="BQ84">
        <v>0</v>
      </c>
      <c r="BR84">
        <v>1986.5599312500003</v>
      </c>
      <c r="BS84">
        <v>2229.7806562500004</v>
      </c>
      <c r="BT84">
        <v>0</v>
      </c>
      <c r="BU84">
        <v>0</v>
      </c>
      <c r="BV84">
        <v>3.0881250000000007</v>
      </c>
      <c r="BW84">
        <v>1</v>
      </c>
      <c r="CV84">
        <v>0</v>
      </c>
      <c r="CW84">
        <f>ROUND(Y84*Source!I94*DO84,7)</f>
        <v>4.9410000000000003E-2</v>
      </c>
      <c r="CX84">
        <f>ROUND(Y84*Source!I94,7)</f>
        <v>4.9410000000000003E-2</v>
      </c>
      <c r="CY84">
        <f>AB84</f>
        <v>643.29</v>
      </c>
      <c r="CZ84">
        <f>AF84</f>
        <v>643.29</v>
      </c>
      <c r="DA84">
        <f>AJ84</f>
        <v>1</v>
      </c>
      <c r="DB84">
        <f>ROUND((ROUND(AT84*CZ84,2)*ROUND(((0.35+1)*1.25),7)),6)</f>
        <v>1986.5587499999999</v>
      </c>
      <c r="DC84">
        <f>ROUND((ROUND(AT84*AG84,2)*ROUND(((0.35+1)*1.25),7)),6)</f>
        <v>2229.7781249999998</v>
      </c>
      <c r="DD84" t="s">
        <v>3</v>
      </c>
      <c r="DE84" t="s">
        <v>3</v>
      </c>
      <c r="DF84">
        <f>ROUND(ROUND(AE84,2)*CX84,2)</f>
        <v>0</v>
      </c>
      <c r="DG84">
        <f t="shared" si="23"/>
        <v>31.78</v>
      </c>
      <c r="DH84">
        <f t="shared" si="21"/>
        <v>35.68</v>
      </c>
      <c r="DI84">
        <f t="shared" si="22"/>
        <v>0</v>
      </c>
      <c r="DJ84">
        <f>DG84+DH84</f>
        <v>67.460000000000008</v>
      </c>
      <c r="DK84">
        <v>1</v>
      </c>
      <c r="DL84" t="s">
        <v>572</v>
      </c>
      <c r="DM84">
        <v>4</v>
      </c>
      <c r="DN84" t="s">
        <v>565</v>
      </c>
      <c r="DO84">
        <v>1</v>
      </c>
    </row>
    <row r="85" spans="1:119" x14ac:dyDescent="0.2">
      <c r="A85">
        <f>ROW(Source!A94)</f>
        <v>94</v>
      </c>
      <c r="B85">
        <v>104121951</v>
      </c>
      <c r="C85">
        <v>104123196</v>
      </c>
      <c r="D85">
        <v>101213290</v>
      </c>
      <c r="E85">
        <v>1</v>
      </c>
      <c r="F85">
        <v>1</v>
      </c>
      <c r="G85">
        <v>1</v>
      </c>
      <c r="H85">
        <v>3</v>
      </c>
      <c r="I85" t="s">
        <v>665</v>
      </c>
      <c r="J85" t="s">
        <v>666</v>
      </c>
      <c r="K85" t="s">
        <v>667</v>
      </c>
      <c r="L85">
        <v>1371</v>
      </c>
      <c r="N85">
        <v>1013</v>
      </c>
      <c r="O85" t="s">
        <v>203</v>
      </c>
      <c r="P85" t="s">
        <v>203</v>
      </c>
      <c r="Q85">
        <v>1</v>
      </c>
      <c r="W85">
        <v>0</v>
      </c>
      <c r="X85">
        <v>-1706756297</v>
      </c>
      <c r="Y85">
        <f>AT85</f>
        <v>32.4</v>
      </c>
      <c r="AA85">
        <v>248.59</v>
      </c>
      <c r="AB85">
        <v>0</v>
      </c>
      <c r="AC85">
        <v>0</v>
      </c>
      <c r="AD85">
        <v>0</v>
      </c>
      <c r="AE85">
        <v>241.35</v>
      </c>
      <c r="AF85">
        <v>0</v>
      </c>
      <c r="AG85">
        <v>0</v>
      </c>
      <c r="AH85">
        <v>0</v>
      </c>
      <c r="AI85">
        <v>1.03</v>
      </c>
      <c r="AJ85">
        <v>1</v>
      </c>
      <c r="AK85">
        <v>1</v>
      </c>
      <c r="AL85">
        <v>1</v>
      </c>
      <c r="AM85">
        <v>2</v>
      </c>
      <c r="AN85">
        <v>0</v>
      </c>
      <c r="AO85">
        <v>0</v>
      </c>
      <c r="AP85">
        <v>1</v>
      </c>
      <c r="AQ85">
        <v>1</v>
      </c>
      <c r="AR85">
        <v>0</v>
      </c>
      <c r="AS85" t="s">
        <v>3</v>
      </c>
      <c r="AT85">
        <v>32.4</v>
      </c>
      <c r="AU85" t="s">
        <v>3</v>
      </c>
      <c r="AV85">
        <v>0</v>
      </c>
      <c r="AW85">
        <v>2</v>
      </c>
      <c r="AX85">
        <v>104123215</v>
      </c>
      <c r="AY85">
        <v>1</v>
      </c>
      <c r="AZ85">
        <v>0</v>
      </c>
      <c r="BA85">
        <v>89</v>
      </c>
      <c r="BB85">
        <v>1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7819.74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1</v>
      </c>
      <c r="BQ85">
        <v>7819.74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1</v>
      </c>
      <c r="CV85">
        <v>0</v>
      </c>
      <c r="CW85">
        <v>0</v>
      </c>
      <c r="CX85">
        <f>ROUND(Y85*Source!I94,7)</f>
        <v>0.51839999999999997</v>
      </c>
      <c r="CY85">
        <f>AA85</f>
        <v>248.59</v>
      </c>
      <c r="CZ85">
        <f>AE85</f>
        <v>241.35</v>
      </c>
      <c r="DA85">
        <f>AI85</f>
        <v>1.03</v>
      </c>
      <c r="DB85">
        <f>ROUND(ROUND(AT85*CZ85,2),6)</f>
        <v>7819.74</v>
      </c>
      <c r="DC85">
        <f>ROUND(ROUND(AT85*AG85,2),6)</f>
        <v>0</v>
      </c>
      <c r="DD85" t="s">
        <v>3</v>
      </c>
      <c r="DE85" t="s">
        <v>3</v>
      </c>
      <c r="DF85">
        <f>ROUND(ROUND(AE85*AI85,2)*CX85,2)</f>
        <v>128.87</v>
      </c>
      <c r="DG85">
        <f t="shared" si="23"/>
        <v>0</v>
      </c>
      <c r="DH85">
        <f t="shared" si="21"/>
        <v>0</v>
      </c>
      <c r="DI85">
        <f t="shared" si="22"/>
        <v>0</v>
      </c>
      <c r="DJ85">
        <f>DF85</f>
        <v>128.87</v>
      </c>
      <c r="DK85">
        <v>0</v>
      </c>
      <c r="DL85" t="s">
        <v>3</v>
      </c>
      <c r="DM85">
        <v>0</v>
      </c>
      <c r="DN85" t="s">
        <v>3</v>
      </c>
      <c r="DO85">
        <v>0</v>
      </c>
    </row>
    <row r="86" spans="1:119" x14ac:dyDescent="0.2">
      <c r="A86">
        <f>ROW(Source!A94)</f>
        <v>94</v>
      </c>
      <c r="B86">
        <v>104121951</v>
      </c>
      <c r="C86">
        <v>104123196</v>
      </c>
      <c r="D86">
        <v>101213679</v>
      </c>
      <c r="E86">
        <v>1</v>
      </c>
      <c r="F86">
        <v>1</v>
      </c>
      <c r="G86">
        <v>1</v>
      </c>
      <c r="H86">
        <v>3</v>
      </c>
      <c r="I86" t="s">
        <v>668</v>
      </c>
      <c r="J86" t="s">
        <v>669</v>
      </c>
      <c r="K86" t="s">
        <v>670</v>
      </c>
      <c r="L86">
        <v>1348</v>
      </c>
      <c r="N86">
        <v>1009</v>
      </c>
      <c r="O86" t="s">
        <v>47</v>
      </c>
      <c r="P86" t="s">
        <v>47</v>
      </c>
      <c r="Q86">
        <v>1000</v>
      </c>
      <c r="W86">
        <v>0</v>
      </c>
      <c r="X86">
        <v>-1061297381</v>
      </c>
      <c r="Y86">
        <f>AT86</f>
        <v>4.13E-3</v>
      </c>
      <c r="AA86">
        <v>90682.1</v>
      </c>
      <c r="AB86">
        <v>0</v>
      </c>
      <c r="AC86">
        <v>0</v>
      </c>
      <c r="AD86">
        <v>0</v>
      </c>
      <c r="AE86">
        <v>70296.2</v>
      </c>
      <c r="AF86">
        <v>0</v>
      </c>
      <c r="AG86">
        <v>0</v>
      </c>
      <c r="AH86">
        <v>0</v>
      </c>
      <c r="AI86">
        <v>1.29</v>
      </c>
      <c r="AJ86">
        <v>1</v>
      </c>
      <c r="AK86">
        <v>1</v>
      </c>
      <c r="AL86">
        <v>1</v>
      </c>
      <c r="AM86">
        <v>2</v>
      </c>
      <c r="AN86">
        <v>0</v>
      </c>
      <c r="AO86">
        <v>0</v>
      </c>
      <c r="AP86">
        <v>1</v>
      </c>
      <c r="AQ86">
        <v>1</v>
      </c>
      <c r="AR86">
        <v>0</v>
      </c>
      <c r="AS86" t="s">
        <v>3</v>
      </c>
      <c r="AT86">
        <v>4.13E-3</v>
      </c>
      <c r="AU86" t="s">
        <v>3</v>
      </c>
      <c r="AV86">
        <v>0</v>
      </c>
      <c r="AW86">
        <v>2</v>
      </c>
      <c r="AX86">
        <v>104123216</v>
      </c>
      <c r="AY86">
        <v>1</v>
      </c>
      <c r="AZ86">
        <v>0</v>
      </c>
      <c r="BA86">
        <v>90</v>
      </c>
      <c r="BB86">
        <v>1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290.323306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1</v>
      </c>
      <c r="BQ86">
        <v>290.323306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1</v>
      </c>
      <c r="CV86">
        <v>0</v>
      </c>
      <c r="CW86">
        <v>0</v>
      </c>
      <c r="CX86">
        <f>ROUND(Y86*Source!I94,7)</f>
        <v>6.6099999999999994E-5</v>
      </c>
      <c r="CY86">
        <f>AA86</f>
        <v>90682.1</v>
      </c>
      <c r="CZ86">
        <f>AE86</f>
        <v>70296.2</v>
      </c>
      <c r="DA86">
        <f>AI86</f>
        <v>1.29</v>
      </c>
      <c r="DB86">
        <f>ROUND(ROUND(AT86*CZ86,2),6)</f>
        <v>290.32</v>
      </c>
      <c r="DC86">
        <f>ROUND(ROUND(AT86*AG86,2),6)</f>
        <v>0</v>
      </c>
      <c r="DD86" t="s">
        <v>3</v>
      </c>
      <c r="DE86" t="s">
        <v>3</v>
      </c>
      <c r="DF86">
        <f>ROUND(ROUND(AE86*AI86,2)*CX86,2)</f>
        <v>5.99</v>
      </c>
      <c r="DG86">
        <f t="shared" si="23"/>
        <v>0</v>
      </c>
      <c r="DH86">
        <f t="shared" si="21"/>
        <v>0</v>
      </c>
      <c r="DI86">
        <f t="shared" si="22"/>
        <v>0</v>
      </c>
      <c r="DJ86">
        <f>DF86</f>
        <v>5.99</v>
      </c>
      <c r="DK86">
        <v>0</v>
      </c>
      <c r="DL86" t="s">
        <v>3</v>
      </c>
      <c r="DM86">
        <v>0</v>
      </c>
      <c r="DN86" t="s">
        <v>3</v>
      </c>
      <c r="DO86">
        <v>0</v>
      </c>
    </row>
    <row r="87" spans="1:119" x14ac:dyDescent="0.2">
      <c r="A87">
        <f>ROW(Source!A94)</f>
        <v>94</v>
      </c>
      <c r="B87">
        <v>104121951</v>
      </c>
      <c r="C87">
        <v>104123196</v>
      </c>
      <c r="D87">
        <v>101216078</v>
      </c>
      <c r="E87">
        <v>1</v>
      </c>
      <c r="F87">
        <v>1</v>
      </c>
      <c r="G87">
        <v>1</v>
      </c>
      <c r="H87">
        <v>3</v>
      </c>
      <c r="I87" t="s">
        <v>671</v>
      </c>
      <c r="J87" t="s">
        <v>672</v>
      </c>
      <c r="K87" t="s">
        <v>673</v>
      </c>
      <c r="L87">
        <v>1339</v>
      </c>
      <c r="N87">
        <v>1007</v>
      </c>
      <c r="O87" t="s">
        <v>620</v>
      </c>
      <c r="P87" t="s">
        <v>620</v>
      </c>
      <c r="Q87">
        <v>1</v>
      </c>
      <c r="W87">
        <v>0</v>
      </c>
      <c r="X87">
        <v>-1051784114</v>
      </c>
      <c r="Y87">
        <f>AT87</f>
        <v>0.105</v>
      </c>
      <c r="AA87">
        <v>5351.9</v>
      </c>
      <c r="AB87">
        <v>0</v>
      </c>
      <c r="AC87">
        <v>0</v>
      </c>
      <c r="AD87">
        <v>0</v>
      </c>
      <c r="AE87">
        <v>3878.19</v>
      </c>
      <c r="AF87">
        <v>0</v>
      </c>
      <c r="AG87">
        <v>0</v>
      </c>
      <c r="AH87">
        <v>0</v>
      </c>
      <c r="AI87">
        <v>1.38</v>
      </c>
      <c r="AJ87">
        <v>1</v>
      </c>
      <c r="AK87">
        <v>1</v>
      </c>
      <c r="AL87">
        <v>1</v>
      </c>
      <c r="AM87">
        <v>2</v>
      </c>
      <c r="AN87">
        <v>0</v>
      </c>
      <c r="AO87">
        <v>0</v>
      </c>
      <c r="AP87">
        <v>1</v>
      </c>
      <c r="AQ87">
        <v>1</v>
      </c>
      <c r="AR87">
        <v>0</v>
      </c>
      <c r="AS87" t="s">
        <v>3</v>
      </c>
      <c r="AT87">
        <v>0.105</v>
      </c>
      <c r="AU87" t="s">
        <v>3</v>
      </c>
      <c r="AV87">
        <v>0</v>
      </c>
      <c r="AW87">
        <v>2</v>
      </c>
      <c r="AX87">
        <v>104123218</v>
      </c>
      <c r="AY87">
        <v>1</v>
      </c>
      <c r="AZ87">
        <v>0</v>
      </c>
      <c r="BA87">
        <v>92</v>
      </c>
      <c r="BB87">
        <v>1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407.20994999999999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1</v>
      </c>
      <c r="BQ87">
        <v>407.20994999999999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1</v>
      </c>
      <c r="CV87">
        <v>0</v>
      </c>
      <c r="CW87">
        <v>0</v>
      </c>
      <c r="CX87">
        <f>ROUND(Y87*Source!I94,7)</f>
        <v>1.6800000000000001E-3</v>
      </c>
      <c r="CY87">
        <f>AA87</f>
        <v>5351.9</v>
      </c>
      <c r="CZ87">
        <f>AE87</f>
        <v>3878.19</v>
      </c>
      <c r="DA87">
        <f>AI87</f>
        <v>1.38</v>
      </c>
      <c r="DB87">
        <f>ROUND(ROUND(AT87*CZ87,2),6)</f>
        <v>407.21</v>
      </c>
      <c r="DC87">
        <f>ROUND(ROUND(AT87*AG87,2),6)</f>
        <v>0</v>
      </c>
      <c r="DD87" t="s">
        <v>3</v>
      </c>
      <c r="DE87" t="s">
        <v>3</v>
      </c>
      <c r="DF87">
        <f>ROUND(ROUND(AE87*AI87,2)*CX87,2)</f>
        <v>8.99</v>
      </c>
      <c r="DG87">
        <f t="shared" si="23"/>
        <v>0</v>
      </c>
      <c r="DH87">
        <f t="shared" si="21"/>
        <v>0</v>
      </c>
      <c r="DI87">
        <f t="shared" si="22"/>
        <v>0</v>
      </c>
      <c r="DJ87">
        <f>DF87</f>
        <v>8.99</v>
      </c>
      <c r="DK87">
        <v>0</v>
      </c>
      <c r="DL87" t="s">
        <v>3</v>
      </c>
      <c r="DM87">
        <v>0</v>
      </c>
      <c r="DN87" t="s">
        <v>3</v>
      </c>
      <c r="DO87">
        <v>0</v>
      </c>
    </row>
    <row r="88" spans="1:119" x14ac:dyDescent="0.2">
      <c r="A88">
        <f>ROW(Source!A94)</f>
        <v>94</v>
      </c>
      <c r="B88">
        <v>104121951</v>
      </c>
      <c r="C88">
        <v>104123196</v>
      </c>
      <c r="D88">
        <v>101223068</v>
      </c>
      <c r="E88">
        <v>1</v>
      </c>
      <c r="F88">
        <v>1</v>
      </c>
      <c r="G88">
        <v>1</v>
      </c>
      <c r="H88">
        <v>3</v>
      </c>
      <c r="I88" t="s">
        <v>674</v>
      </c>
      <c r="J88" t="s">
        <v>675</v>
      </c>
      <c r="K88" t="s">
        <v>676</v>
      </c>
      <c r="L88">
        <v>1339</v>
      </c>
      <c r="N88">
        <v>1007</v>
      </c>
      <c r="O88" t="s">
        <v>620</v>
      </c>
      <c r="P88" t="s">
        <v>620</v>
      </c>
      <c r="Q88">
        <v>1</v>
      </c>
      <c r="W88">
        <v>0</v>
      </c>
      <c r="X88">
        <v>221683117</v>
      </c>
      <c r="Y88">
        <f>AT88</f>
        <v>0.08</v>
      </c>
      <c r="AA88">
        <v>9741.8700000000008</v>
      </c>
      <c r="AB88">
        <v>0</v>
      </c>
      <c r="AC88">
        <v>0</v>
      </c>
      <c r="AD88">
        <v>0</v>
      </c>
      <c r="AE88">
        <v>5764.42</v>
      </c>
      <c r="AF88">
        <v>0</v>
      </c>
      <c r="AG88">
        <v>0</v>
      </c>
      <c r="AH88">
        <v>0</v>
      </c>
      <c r="AI88">
        <v>1.69</v>
      </c>
      <c r="AJ88">
        <v>1</v>
      </c>
      <c r="AK88">
        <v>1</v>
      </c>
      <c r="AL88">
        <v>1</v>
      </c>
      <c r="AM88">
        <v>2</v>
      </c>
      <c r="AN88">
        <v>0</v>
      </c>
      <c r="AO88">
        <v>0</v>
      </c>
      <c r="AP88">
        <v>1</v>
      </c>
      <c r="AQ88">
        <v>1</v>
      </c>
      <c r="AR88">
        <v>0</v>
      </c>
      <c r="AS88" t="s">
        <v>3</v>
      </c>
      <c r="AT88">
        <v>0.08</v>
      </c>
      <c r="AU88" t="s">
        <v>3</v>
      </c>
      <c r="AV88">
        <v>0</v>
      </c>
      <c r="AW88">
        <v>2</v>
      </c>
      <c r="AX88">
        <v>104123219</v>
      </c>
      <c r="AY88">
        <v>1</v>
      </c>
      <c r="AZ88">
        <v>0</v>
      </c>
      <c r="BA88">
        <v>93</v>
      </c>
      <c r="BB88">
        <v>1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461.15360000000004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1</v>
      </c>
      <c r="BQ88">
        <v>461.15360000000004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1</v>
      </c>
      <c r="CV88">
        <v>0</v>
      </c>
      <c r="CW88">
        <v>0</v>
      </c>
      <c r="CX88">
        <f>ROUND(Y88*Source!I94,7)</f>
        <v>1.2800000000000001E-3</v>
      </c>
      <c r="CY88">
        <f>AA88</f>
        <v>9741.8700000000008</v>
      </c>
      <c r="CZ88">
        <f>AE88</f>
        <v>5764.42</v>
      </c>
      <c r="DA88">
        <f>AI88</f>
        <v>1.69</v>
      </c>
      <c r="DB88">
        <f>ROUND(ROUND(AT88*CZ88,2),6)</f>
        <v>461.15</v>
      </c>
      <c r="DC88">
        <f>ROUND(ROUND(AT88*AG88,2),6)</f>
        <v>0</v>
      </c>
      <c r="DD88" t="s">
        <v>3</v>
      </c>
      <c r="DE88" t="s">
        <v>3</v>
      </c>
      <c r="DF88">
        <f>ROUND(ROUND(AE88*AI88,2)*CX88,2)</f>
        <v>12.47</v>
      </c>
      <c r="DG88">
        <f t="shared" si="23"/>
        <v>0</v>
      </c>
      <c r="DH88">
        <f t="shared" si="21"/>
        <v>0</v>
      </c>
      <c r="DI88">
        <f t="shared" si="22"/>
        <v>0</v>
      </c>
      <c r="DJ88">
        <f>DF88</f>
        <v>12.47</v>
      </c>
      <c r="DK88">
        <v>0</v>
      </c>
      <c r="DL88" t="s">
        <v>3</v>
      </c>
      <c r="DM88">
        <v>0</v>
      </c>
      <c r="DN88" t="s">
        <v>3</v>
      </c>
      <c r="DO88">
        <v>0</v>
      </c>
    </row>
    <row r="89" spans="1:119" x14ac:dyDescent="0.2">
      <c r="A89">
        <f>ROW(Source!A97)</f>
        <v>97</v>
      </c>
      <c r="B89">
        <v>104121951</v>
      </c>
      <c r="C89">
        <v>104123255</v>
      </c>
      <c r="D89">
        <v>33157087</v>
      </c>
      <c r="E89">
        <v>117</v>
      </c>
      <c r="F89">
        <v>1</v>
      </c>
      <c r="G89">
        <v>1</v>
      </c>
      <c r="H89">
        <v>1</v>
      </c>
      <c r="I89" t="s">
        <v>598</v>
      </c>
      <c r="J89" t="s">
        <v>3</v>
      </c>
      <c r="K89" t="s">
        <v>599</v>
      </c>
      <c r="L89">
        <v>1191</v>
      </c>
      <c r="N89">
        <v>1013</v>
      </c>
      <c r="O89" t="s">
        <v>565</v>
      </c>
      <c r="P89" t="s">
        <v>565</v>
      </c>
      <c r="Q89">
        <v>1</v>
      </c>
      <c r="W89">
        <v>0</v>
      </c>
      <c r="X89">
        <v>888410196</v>
      </c>
      <c r="Y89">
        <f>(AT89*ROUND(((0.35+1)*1.15),7))</f>
        <v>4.3469999999999995</v>
      </c>
      <c r="AA89">
        <v>0</v>
      </c>
      <c r="AB89">
        <v>0</v>
      </c>
      <c r="AC89">
        <v>0</v>
      </c>
      <c r="AD89">
        <v>722.05</v>
      </c>
      <c r="AE89">
        <v>0</v>
      </c>
      <c r="AF89">
        <v>0</v>
      </c>
      <c r="AG89">
        <v>0</v>
      </c>
      <c r="AH89">
        <v>722.05</v>
      </c>
      <c r="AI89">
        <v>1</v>
      </c>
      <c r="AJ89">
        <v>1</v>
      </c>
      <c r="AK89">
        <v>1</v>
      </c>
      <c r="AL89">
        <v>1</v>
      </c>
      <c r="AM89">
        <v>-2</v>
      </c>
      <c r="AN89">
        <v>0</v>
      </c>
      <c r="AO89">
        <v>0</v>
      </c>
      <c r="AP89">
        <v>1</v>
      </c>
      <c r="AQ89">
        <v>1</v>
      </c>
      <c r="AR89">
        <v>0</v>
      </c>
      <c r="AS89" t="s">
        <v>3</v>
      </c>
      <c r="AT89">
        <v>2.8</v>
      </c>
      <c r="AU89" t="s">
        <v>163</v>
      </c>
      <c r="AV89">
        <v>1</v>
      </c>
      <c r="AW89">
        <v>2</v>
      </c>
      <c r="AX89">
        <v>104123262</v>
      </c>
      <c r="AY89">
        <v>1</v>
      </c>
      <c r="AZ89">
        <v>0</v>
      </c>
      <c r="BA89">
        <v>95</v>
      </c>
      <c r="BB89">
        <v>1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2021.7399999999998</v>
      </c>
      <c r="BN89">
        <v>2.8</v>
      </c>
      <c r="BO89">
        <v>0</v>
      </c>
      <c r="BP89">
        <v>1</v>
      </c>
      <c r="BQ89">
        <v>0</v>
      </c>
      <c r="BR89">
        <v>0</v>
      </c>
      <c r="BS89">
        <v>0</v>
      </c>
      <c r="BT89">
        <v>3138.7513499999995</v>
      </c>
      <c r="BU89">
        <v>4.3469999999999995</v>
      </c>
      <c r="BV89">
        <v>0</v>
      </c>
      <c r="BW89">
        <v>1</v>
      </c>
      <c r="CU89">
        <f>ROUND(AT89*Source!I97*AH89*AL89,2)</f>
        <v>202.17</v>
      </c>
      <c r="CV89">
        <f>ROUND(Y89*Source!I97,7)</f>
        <v>0.43469999999999998</v>
      </c>
      <c r="CW89">
        <v>0</v>
      </c>
      <c r="CX89">
        <f>ROUND(Y89*Source!I97,7)</f>
        <v>0.43469999999999998</v>
      </c>
      <c r="CY89">
        <f>AD89</f>
        <v>722.05</v>
      </c>
      <c r="CZ89">
        <f>AH89</f>
        <v>722.05</v>
      </c>
      <c r="DA89">
        <f>AL89</f>
        <v>1</v>
      </c>
      <c r="DB89">
        <f>ROUND((ROUND(AT89*CZ89,2)*ROUND(((0.35+1)*1.15),7)),6)</f>
        <v>3138.75135</v>
      </c>
      <c r="DC89">
        <f>ROUND((ROUND(AT89*AG89,2)*ROUND(((0.35+1)*1.15),7)),6)</f>
        <v>0</v>
      </c>
      <c r="DD89" t="s">
        <v>3</v>
      </c>
      <c r="DE89" t="s">
        <v>3</v>
      </c>
      <c r="DF89">
        <f>ROUND(ROUND(AE89,2)*CX89,2)</f>
        <v>0</v>
      </c>
      <c r="DG89">
        <f t="shared" si="23"/>
        <v>0</v>
      </c>
      <c r="DH89">
        <f t="shared" si="21"/>
        <v>0</v>
      </c>
      <c r="DI89">
        <f t="shared" si="22"/>
        <v>313.88</v>
      </c>
      <c r="DJ89">
        <f>DI89</f>
        <v>313.88</v>
      </c>
      <c r="DK89">
        <v>1</v>
      </c>
      <c r="DL89" t="s">
        <v>3</v>
      </c>
      <c r="DM89">
        <v>0</v>
      </c>
      <c r="DN89" t="s">
        <v>3</v>
      </c>
      <c r="DO89">
        <v>0</v>
      </c>
    </row>
    <row r="90" spans="1:119" x14ac:dyDescent="0.2">
      <c r="A90">
        <f>ROW(Source!A97)</f>
        <v>97</v>
      </c>
      <c r="B90">
        <v>104121951</v>
      </c>
      <c r="C90">
        <v>104123255</v>
      </c>
      <c r="D90">
        <v>101212126</v>
      </c>
      <c r="E90">
        <v>1</v>
      </c>
      <c r="F90">
        <v>1</v>
      </c>
      <c r="G90">
        <v>1</v>
      </c>
      <c r="H90">
        <v>3</v>
      </c>
      <c r="I90" t="s">
        <v>573</v>
      </c>
      <c r="J90" t="s">
        <v>574</v>
      </c>
      <c r="K90" t="s">
        <v>575</v>
      </c>
      <c r="L90">
        <v>1383</v>
      </c>
      <c r="N90">
        <v>1013</v>
      </c>
      <c r="O90" t="s">
        <v>576</v>
      </c>
      <c r="P90" t="s">
        <v>576</v>
      </c>
      <c r="Q90">
        <v>1</v>
      </c>
      <c r="W90">
        <v>0</v>
      </c>
      <c r="X90">
        <v>1840299850</v>
      </c>
      <c r="Y90">
        <f>AT90</f>
        <v>5.1999999999999998E-2</v>
      </c>
      <c r="AA90">
        <v>6.78</v>
      </c>
      <c r="AB90">
        <v>0</v>
      </c>
      <c r="AC90">
        <v>0</v>
      </c>
      <c r="AD90">
        <v>0</v>
      </c>
      <c r="AE90">
        <v>6.78</v>
      </c>
      <c r="AF90">
        <v>0</v>
      </c>
      <c r="AG90">
        <v>0</v>
      </c>
      <c r="AH90">
        <v>0</v>
      </c>
      <c r="AI90">
        <v>1</v>
      </c>
      <c r="AJ90">
        <v>1</v>
      </c>
      <c r="AK90">
        <v>1</v>
      </c>
      <c r="AL90">
        <v>1</v>
      </c>
      <c r="AM90">
        <v>-2</v>
      </c>
      <c r="AN90">
        <v>0</v>
      </c>
      <c r="AO90">
        <v>0</v>
      </c>
      <c r="AP90">
        <v>1</v>
      </c>
      <c r="AQ90">
        <v>1</v>
      </c>
      <c r="AR90">
        <v>0</v>
      </c>
      <c r="AS90" t="s">
        <v>3</v>
      </c>
      <c r="AT90">
        <v>5.1999999999999998E-2</v>
      </c>
      <c r="AU90" t="s">
        <v>3</v>
      </c>
      <c r="AV90">
        <v>0</v>
      </c>
      <c r="AW90">
        <v>2</v>
      </c>
      <c r="AX90">
        <v>104123263</v>
      </c>
      <c r="AY90">
        <v>1</v>
      </c>
      <c r="AZ90">
        <v>0</v>
      </c>
      <c r="BA90">
        <v>96</v>
      </c>
      <c r="BB90">
        <v>1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0.35255999999999998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1</v>
      </c>
      <c r="BQ90">
        <v>0.35255999999999998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1</v>
      </c>
      <c r="CV90">
        <v>0</v>
      </c>
      <c r="CW90">
        <v>0</v>
      </c>
      <c r="CX90">
        <f>ROUND(Y90*Source!I97,7)</f>
        <v>5.1999999999999998E-3</v>
      </c>
      <c r="CY90">
        <f>AA90</f>
        <v>6.78</v>
      </c>
      <c r="CZ90">
        <f>AE90</f>
        <v>6.78</v>
      </c>
      <c r="DA90">
        <f>AI90</f>
        <v>1</v>
      </c>
      <c r="DB90">
        <f>ROUND(ROUND(AT90*CZ90,2),6)</f>
        <v>0.35</v>
      </c>
      <c r="DC90">
        <f>ROUND(ROUND(AT90*AG90,2),6)</f>
        <v>0</v>
      </c>
      <c r="DD90" t="s">
        <v>3</v>
      </c>
      <c r="DE90" t="s">
        <v>3</v>
      </c>
      <c r="DF90">
        <f>ROUND(ROUND(AE90,2)*CX90,2)</f>
        <v>0.04</v>
      </c>
      <c r="DG90">
        <f t="shared" si="23"/>
        <v>0</v>
      </c>
      <c r="DH90">
        <f t="shared" si="21"/>
        <v>0</v>
      </c>
      <c r="DI90">
        <f t="shared" si="22"/>
        <v>0</v>
      </c>
      <c r="DJ90">
        <f>DF90</f>
        <v>0.04</v>
      </c>
      <c r="DK90">
        <v>1</v>
      </c>
      <c r="DL90" t="s">
        <v>3</v>
      </c>
      <c r="DM90">
        <v>0</v>
      </c>
      <c r="DN90" t="s">
        <v>3</v>
      </c>
      <c r="DO90">
        <v>0</v>
      </c>
    </row>
    <row r="91" spans="1:119" x14ac:dyDescent="0.2">
      <c r="A91">
        <f>ROW(Source!A97)</f>
        <v>97</v>
      </c>
      <c r="B91">
        <v>104121951</v>
      </c>
      <c r="C91">
        <v>104123255</v>
      </c>
      <c r="D91">
        <v>101213696</v>
      </c>
      <c r="E91">
        <v>1</v>
      </c>
      <c r="F91">
        <v>1</v>
      </c>
      <c r="G91">
        <v>1</v>
      </c>
      <c r="H91">
        <v>3</v>
      </c>
      <c r="I91" t="s">
        <v>600</v>
      </c>
      <c r="J91" t="s">
        <v>601</v>
      </c>
      <c r="K91" t="s">
        <v>602</v>
      </c>
      <c r="L91">
        <v>1407</v>
      </c>
      <c r="N91">
        <v>1013</v>
      </c>
      <c r="O91" t="s">
        <v>328</v>
      </c>
      <c r="P91" t="s">
        <v>328</v>
      </c>
      <c r="Q91">
        <v>1</v>
      </c>
      <c r="W91">
        <v>0</v>
      </c>
      <c r="X91">
        <v>-239864327</v>
      </c>
      <c r="Y91">
        <f>AT91</f>
        <v>0.02</v>
      </c>
      <c r="AA91">
        <v>336.81</v>
      </c>
      <c r="AB91">
        <v>0</v>
      </c>
      <c r="AC91">
        <v>0</v>
      </c>
      <c r="AD91">
        <v>0</v>
      </c>
      <c r="AE91">
        <v>261.08999999999997</v>
      </c>
      <c r="AF91">
        <v>0</v>
      </c>
      <c r="AG91">
        <v>0</v>
      </c>
      <c r="AH91">
        <v>0</v>
      </c>
      <c r="AI91">
        <v>1.29</v>
      </c>
      <c r="AJ91">
        <v>1</v>
      </c>
      <c r="AK91">
        <v>1</v>
      </c>
      <c r="AL91">
        <v>1</v>
      </c>
      <c r="AM91">
        <v>2</v>
      </c>
      <c r="AN91">
        <v>0</v>
      </c>
      <c r="AO91">
        <v>0</v>
      </c>
      <c r="AP91">
        <v>1</v>
      </c>
      <c r="AQ91">
        <v>1</v>
      </c>
      <c r="AR91">
        <v>0</v>
      </c>
      <c r="AS91" t="s">
        <v>3</v>
      </c>
      <c r="AT91">
        <v>0.02</v>
      </c>
      <c r="AU91" t="s">
        <v>3</v>
      </c>
      <c r="AV91">
        <v>0</v>
      </c>
      <c r="AW91">
        <v>2</v>
      </c>
      <c r="AX91">
        <v>104123264</v>
      </c>
      <c r="AY91">
        <v>1</v>
      </c>
      <c r="AZ91">
        <v>0</v>
      </c>
      <c r="BA91">
        <v>97</v>
      </c>
      <c r="BB91">
        <v>1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5.2218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1</v>
      </c>
      <c r="BQ91">
        <v>5.2218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1</v>
      </c>
      <c r="CV91">
        <v>0</v>
      </c>
      <c r="CW91">
        <v>0</v>
      </c>
      <c r="CX91">
        <f>ROUND(Y91*Source!I97,7)</f>
        <v>2E-3</v>
      </c>
      <c r="CY91">
        <f>AA91</f>
        <v>336.81</v>
      </c>
      <c r="CZ91">
        <f>AE91</f>
        <v>261.08999999999997</v>
      </c>
      <c r="DA91">
        <f>AI91</f>
        <v>1.29</v>
      </c>
      <c r="DB91">
        <f>ROUND(ROUND(AT91*CZ91,2),6)</f>
        <v>5.22</v>
      </c>
      <c r="DC91">
        <f>ROUND(ROUND(AT91*AG91,2),6)</f>
        <v>0</v>
      </c>
      <c r="DD91" t="s">
        <v>3</v>
      </c>
      <c r="DE91" t="s">
        <v>3</v>
      </c>
      <c r="DF91">
        <f>ROUND(ROUND(AE91*AI91,2)*CX91,2)</f>
        <v>0.67</v>
      </c>
      <c r="DG91">
        <f t="shared" si="23"/>
        <v>0</v>
      </c>
      <c r="DH91">
        <f t="shared" si="21"/>
        <v>0</v>
      </c>
      <c r="DI91">
        <f t="shared" si="22"/>
        <v>0</v>
      </c>
      <c r="DJ91">
        <f>DF91</f>
        <v>0.67</v>
      </c>
      <c r="DK91">
        <v>0</v>
      </c>
      <c r="DL91" t="s">
        <v>3</v>
      </c>
      <c r="DM91">
        <v>0</v>
      </c>
      <c r="DN91" t="s">
        <v>3</v>
      </c>
      <c r="DO91">
        <v>0</v>
      </c>
    </row>
    <row r="92" spans="1:119" x14ac:dyDescent="0.2">
      <c r="A92">
        <f>ROW(Source!A97)</f>
        <v>97</v>
      </c>
      <c r="B92">
        <v>104121951</v>
      </c>
      <c r="C92">
        <v>104123255</v>
      </c>
      <c r="D92">
        <v>101213975</v>
      </c>
      <c r="E92">
        <v>1</v>
      </c>
      <c r="F92">
        <v>1</v>
      </c>
      <c r="G92">
        <v>1</v>
      </c>
      <c r="H92">
        <v>3</v>
      </c>
      <c r="I92" t="s">
        <v>603</v>
      </c>
      <c r="J92" t="s">
        <v>604</v>
      </c>
      <c r="K92" t="s">
        <v>605</v>
      </c>
      <c r="L92">
        <v>1348</v>
      </c>
      <c r="N92">
        <v>1009</v>
      </c>
      <c r="O92" t="s">
        <v>47</v>
      </c>
      <c r="P92" t="s">
        <v>47</v>
      </c>
      <c r="Q92">
        <v>1000</v>
      </c>
      <c r="W92">
        <v>0</v>
      </c>
      <c r="X92">
        <v>1860324380</v>
      </c>
      <c r="Y92">
        <f>AT92</f>
        <v>1.3999999999999999E-4</v>
      </c>
      <c r="AA92">
        <v>142298.56</v>
      </c>
      <c r="AB92">
        <v>0</v>
      </c>
      <c r="AC92">
        <v>0</v>
      </c>
      <c r="AD92">
        <v>0</v>
      </c>
      <c r="AE92">
        <v>110308.96</v>
      </c>
      <c r="AF92">
        <v>0</v>
      </c>
      <c r="AG92">
        <v>0</v>
      </c>
      <c r="AH92">
        <v>0</v>
      </c>
      <c r="AI92">
        <v>1.29</v>
      </c>
      <c r="AJ92">
        <v>1</v>
      </c>
      <c r="AK92">
        <v>1</v>
      </c>
      <c r="AL92">
        <v>1</v>
      </c>
      <c r="AM92">
        <v>2</v>
      </c>
      <c r="AN92">
        <v>0</v>
      </c>
      <c r="AO92">
        <v>0</v>
      </c>
      <c r="AP92">
        <v>1</v>
      </c>
      <c r="AQ92">
        <v>1</v>
      </c>
      <c r="AR92">
        <v>0</v>
      </c>
      <c r="AS92" t="s">
        <v>3</v>
      </c>
      <c r="AT92">
        <v>1.3999999999999999E-4</v>
      </c>
      <c r="AU92" t="s">
        <v>3</v>
      </c>
      <c r="AV92">
        <v>0</v>
      </c>
      <c r="AW92">
        <v>2</v>
      </c>
      <c r="AX92">
        <v>104123265</v>
      </c>
      <c r="AY92">
        <v>1</v>
      </c>
      <c r="AZ92">
        <v>0</v>
      </c>
      <c r="BA92">
        <v>98</v>
      </c>
      <c r="BB92">
        <v>1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15.443254399999999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1</v>
      </c>
      <c r="BQ92">
        <v>15.443254399999999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1</v>
      </c>
      <c r="CV92">
        <v>0</v>
      </c>
      <c r="CW92">
        <v>0</v>
      </c>
      <c r="CX92">
        <f>ROUND(Y92*Source!I97,7)</f>
        <v>1.4E-5</v>
      </c>
      <c r="CY92">
        <f>AA92</f>
        <v>142298.56</v>
      </c>
      <c r="CZ92">
        <f>AE92</f>
        <v>110308.96</v>
      </c>
      <c r="DA92">
        <f>AI92</f>
        <v>1.29</v>
      </c>
      <c r="DB92">
        <f>ROUND(ROUND(AT92*CZ92,2),6)</f>
        <v>15.44</v>
      </c>
      <c r="DC92">
        <f>ROUND(ROUND(AT92*AG92,2),6)</f>
        <v>0</v>
      </c>
      <c r="DD92" t="s">
        <v>3</v>
      </c>
      <c r="DE92" t="s">
        <v>3</v>
      </c>
      <c r="DF92">
        <f>ROUND(ROUND(AE92*AI92,2)*CX92,2)</f>
        <v>1.99</v>
      </c>
      <c r="DG92">
        <f t="shared" si="23"/>
        <v>0</v>
      </c>
      <c r="DH92">
        <f t="shared" si="21"/>
        <v>0</v>
      </c>
      <c r="DI92">
        <f t="shared" si="22"/>
        <v>0</v>
      </c>
      <c r="DJ92">
        <f>DF92</f>
        <v>1.99</v>
      </c>
      <c r="DK92">
        <v>0</v>
      </c>
      <c r="DL92" t="s">
        <v>3</v>
      </c>
      <c r="DM92">
        <v>0</v>
      </c>
      <c r="DN92" t="s">
        <v>3</v>
      </c>
      <c r="DO92">
        <v>0</v>
      </c>
    </row>
    <row r="93" spans="1:119" x14ac:dyDescent="0.2">
      <c r="A93">
        <f>ROW(Source!A97)</f>
        <v>97</v>
      </c>
      <c r="B93">
        <v>104121951</v>
      </c>
      <c r="C93">
        <v>104123255</v>
      </c>
      <c r="D93">
        <v>101219547</v>
      </c>
      <c r="E93">
        <v>1</v>
      </c>
      <c r="F93">
        <v>1</v>
      </c>
      <c r="G93">
        <v>1</v>
      </c>
      <c r="H93">
        <v>3</v>
      </c>
      <c r="I93" t="s">
        <v>606</v>
      </c>
      <c r="J93" t="s">
        <v>607</v>
      </c>
      <c r="K93" t="s">
        <v>608</v>
      </c>
      <c r="L93">
        <v>1348</v>
      </c>
      <c r="N93">
        <v>1009</v>
      </c>
      <c r="O93" t="s">
        <v>47</v>
      </c>
      <c r="P93" t="s">
        <v>47</v>
      </c>
      <c r="Q93">
        <v>1000</v>
      </c>
      <c r="W93">
        <v>0</v>
      </c>
      <c r="X93">
        <v>-1856565771</v>
      </c>
      <c r="Y93">
        <f>AT93</f>
        <v>1E-4</v>
      </c>
      <c r="AA93">
        <v>72667.63</v>
      </c>
      <c r="AB93">
        <v>0</v>
      </c>
      <c r="AC93">
        <v>0</v>
      </c>
      <c r="AD93">
        <v>0</v>
      </c>
      <c r="AE93">
        <v>55898.18</v>
      </c>
      <c r="AF93">
        <v>0</v>
      </c>
      <c r="AG93">
        <v>0</v>
      </c>
      <c r="AH93">
        <v>0</v>
      </c>
      <c r="AI93">
        <v>1.3</v>
      </c>
      <c r="AJ93">
        <v>1</v>
      </c>
      <c r="AK93">
        <v>1</v>
      </c>
      <c r="AL93">
        <v>1</v>
      </c>
      <c r="AM93">
        <v>2</v>
      </c>
      <c r="AN93">
        <v>0</v>
      </c>
      <c r="AO93">
        <v>0</v>
      </c>
      <c r="AP93">
        <v>1</v>
      </c>
      <c r="AQ93">
        <v>1</v>
      </c>
      <c r="AR93">
        <v>0</v>
      </c>
      <c r="AS93" t="s">
        <v>3</v>
      </c>
      <c r="AT93">
        <v>1E-4</v>
      </c>
      <c r="AU93" t="s">
        <v>3</v>
      </c>
      <c r="AV93">
        <v>0</v>
      </c>
      <c r="AW93">
        <v>2</v>
      </c>
      <c r="AX93">
        <v>104123266</v>
      </c>
      <c r="AY93">
        <v>1</v>
      </c>
      <c r="AZ93">
        <v>0</v>
      </c>
      <c r="BA93">
        <v>99</v>
      </c>
      <c r="BB93">
        <v>1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5.5898180000000002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1</v>
      </c>
      <c r="BQ93">
        <v>5.5898180000000002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1</v>
      </c>
      <c r="CV93">
        <v>0</v>
      </c>
      <c r="CW93">
        <v>0</v>
      </c>
      <c r="CX93">
        <f>ROUND(Y93*Source!I97,7)</f>
        <v>1.0000000000000001E-5</v>
      </c>
      <c r="CY93">
        <f>AA93</f>
        <v>72667.63</v>
      </c>
      <c r="CZ93">
        <f>AE93</f>
        <v>55898.18</v>
      </c>
      <c r="DA93">
        <f>AI93</f>
        <v>1.3</v>
      </c>
      <c r="DB93">
        <f>ROUND(ROUND(AT93*CZ93,2),6)</f>
        <v>5.59</v>
      </c>
      <c r="DC93">
        <f>ROUND(ROUND(AT93*AG93,2),6)</f>
        <v>0</v>
      </c>
      <c r="DD93" t="s">
        <v>3</v>
      </c>
      <c r="DE93" t="s">
        <v>3</v>
      </c>
      <c r="DF93">
        <f>ROUND(ROUND(AE93*AI93,2)*CX93,2)</f>
        <v>0.73</v>
      </c>
      <c r="DG93">
        <f t="shared" si="23"/>
        <v>0</v>
      </c>
      <c r="DH93">
        <f t="shared" si="21"/>
        <v>0</v>
      </c>
      <c r="DI93">
        <f t="shared" si="22"/>
        <v>0</v>
      </c>
      <c r="DJ93">
        <f>DF93</f>
        <v>0.73</v>
      </c>
      <c r="DK93">
        <v>0</v>
      </c>
      <c r="DL93" t="s">
        <v>3</v>
      </c>
      <c r="DM93">
        <v>0</v>
      </c>
      <c r="DN93" t="s">
        <v>3</v>
      </c>
      <c r="DO93">
        <v>0</v>
      </c>
    </row>
    <row r="94" spans="1:119" x14ac:dyDescent="0.2">
      <c r="A94">
        <f>ROW(Source!A97)</f>
        <v>97</v>
      </c>
      <c r="B94">
        <v>104121951</v>
      </c>
      <c r="C94">
        <v>104123255</v>
      </c>
      <c r="D94">
        <v>101236448</v>
      </c>
      <c r="E94">
        <v>1</v>
      </c>
      <c r="F94">
        <v>1</v>
      </c>
      <c r="G94">
        <v>1</v>
      </c>
      <c r="H94">
        <v>3</v>
      </c>
      <c r="I94" t="s">
        <v>257</v>
      </c>
      <c r="J94" t="s">
        <v>259</v>
      </c>
      <c r="K94" t="s">
        <v>258</v>
      </c>
      <c r="L94">
        <v>1371</v>
      </c>
      <c r="N94">
        <v>1013</v>
      </c>
      <c r="O94" t="s">
        <v>203</v>
      </c>
      <c r="P94" t="s">
        <v>203</v>
      </c>
      <c r="Q94">
        <v>1</v>
      </c>
      <c r="W94">
        <v>0</v>
      </c>
      <c r="X94">
        <v>-464358454</v>
      </c>
      <c r="Y94">
        <f>AT94</f>
        <v>10</v>
      </c>
      <c r="AA94">
        <v>39248.99</v>
      </c>
      <c r="AB94">
        <v>0</v>
      </c>
      <c r="AC94">
        <v>0</v>
      </c>
      <c r="AD94">
        <v>0</v>
      </c>
      <c r="AE94">
        <v>38479.4</v>
      </c>
      <c r="AF94">
        <v>0</v>
      </c>
      <c r="AG94">
        <v>0</v>
      </c>
      <c r="AH94">
        <v>0</v>
      </c>
      <c r="AI94">
        <v>1.02</v>
      </c>
      <c r="AJ94">
        <v>1</v>
      </c>
      <c r="AK94">
        <v>1</v>
      </c>
      <c r="AL94">
        <v>1</v>
      </c>
      <c r="AM94">
        <v>0</v>
      </c>
      <c r="AN94">
        <v>0</v>
      </c>
      <c r="AO94">
        <v>0</v>
      </c>
      <c r="AP94">
        <v>1</v>
      </c>
      <c r="AQ94">
        <v>0</v>
      </c>
      <c r="AR94">
        <v>0</v>
      </c>
      <c r="AS94" t="s">
        <v>3</v>
      </c>
      <c r="AT94">
        <v>10</v>
      </c>
      <c r="AU94" t="s">
        <v>3</v>
      </c>
      <c r="AV94">
        <v>0</v>
      </c>
      <c r="AW94">
        <v>1</v>
      </c>
      <c r="AX94">
        <v>-1</v>
      </c>
      <c r="AY94">
        <v>0</v>
      </c>
      <c r="AZ94">
        <v>0</v>
      </c>
      <c r="BA94" t="s">
        <v>3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0</v>
      </c>
      <c r="CV94">
        <v>0</v>
      </c>
      <c r="CW94">
        <v>0</v>
      </c>
      <c r="CX94">
        <f>ROUND(Y94*Source!I97,7)</f>
        <v>1</v>
      </c>
      <c r="CY94">
        <f>AA94</f>
        <v>39248.99</v>
      </c>
      <c r="CZ94">
        <f>AE94</f>
        <v>38479.4</v>
      </c>
      <c r="DA94">
        <f>AI94</f>
        <v>1.02</v>
      </c>
      <c r="DB94">
        <f>ROUND(ROUND(AT94*CZ94,2),6)</f>
        <v>384794</v>
      </c>
      <c r="DC94">
        <f>ROUND(ROUND(AT94*AG94,2),6)</f>
        <v>0</v>
      </c>
      <c r="DD94" t="s">
        <v>3</v>
      </c>
      <c r="DE94" t="s">
        <v>3</v>
      </c>
      <c r="DF94">
        <f>ROUND(ROUND(AE94*AI94,2)*CX94,2)</f>
        <v>39248.99</v>
      </c>
      <c r="DG94">
        <f t="shared" si="23"/>
        <v>0</v>
      </c>
      <c r="DH94">
        <f t="shared" si="21"/>
        <v>0</v>
      </c>
      <c r="DI94">
        <f t="shared" si="22"/>
        <v>0</v>
      </c>
      <c r="DJ94">
        <f>DF94</f>
        <v>39248.99</v>
      </c>
      <c r="DK94">
        <v>0</v>
      </c>
      <c r="DL94" t="s">
        <v>3</v>
      </c>
      <c r="DM94">
        <v>0</v>
      </c>
      <c r="DN94" t="s">
        <v>3</v>
      </c>
      <c r="DO94">
        <v>0</v>
      </c>
    </row>
    <row r="95" spans="1:119" x14ac:dyDescent="0.2">
      <c r="A95">
        <f>ROW(Source!A170)</f>
        <v>170</v>
      </c>
      <c r="B95">
        <v>104121951</v>
      </c>
      <c r="C95">
        <v>104123484</v>
      </c>
      <c r="D95">
        <v>33157045</v>
      </c>
      <c r="E95">
        <v>117</v>
      </c>
      <c r="F95">
        <v>1</v>
      </c>
      <c r="G95">
        <v>1</v>
      </c>
      <c r="H95">
        <v>1</v>
      </c>
      <c r="I95" t="s">
        <v>580</v>
      </c>
      <c r="J95" t="s">
        <v>3</v>
      </c>
      <c r="K95" t="s">
        <v>581</v>
      </c>
      <c r="L95">
        <v>1191</v>
      </c>
      <c r="N95">
        <v>1013</v>
      </c>
      <c r="O95" t="s">
        <v>565</v>
      </c>
      <c r="P95" t="s">
        <v>565</v>
      </c>
      <c r="Q95">
        <v>1</v>
      </c>
      <c r="W95">
        <v>0</v>
      </c>
      <c r="X95">
        <v>370475345</v>
      </c>
      <c r="Y95">
        <f>(AT95*ROUND((0.15+1),7))</f>
        <v>6.7159999999999993</v>
      </c>
      <c r="AA95">
        <v>0</v>
      </c>
      <c r="AB95">
        <v>0</v>
      </c>
      <c r="AC95">
        <v>0</v>
      </c>
      <c r="AD95">
        <v>587.34</v>
      </c>
      <c r="AE95">
        <v>0</v>
      </c>
      <c r="AF95">
        <v>0</v>
      </c>
      <c r="AG95">
        <v>0</v>
      </c>
      <c r="AH95">
        <v>587.34</v>
      </c>
      <c r="AI95">
        <v>1</v>
      </c>
      <c r="AJ95">
        <v>1</v>
      </c>
      <c r="AK95">
        <v>1</v>
      </c>
      <c r="AL95">
        <v>1</v>
      </c>
      <c r="AM95">
        <v>-2</v>
      </c>
      <c r="AN95">
        <v>0</v>
      </c>
      <c r="AO95">
        <v>0</v>
      </c>
      <c r="AP95">
        <v>1</v>
      </c>
      <c r="AQ95">
        <v>1</v>
      </c>
      <c r="AR95">
        <v>0</v>
      </c>
      <c r="AS95" t="s">
        <v>3</v>
      </c>
      <c r="AT95">
        <v>5.84</v>
      </c>
      <c r="AU95" t="s">
        <v>37</v>
      </c>
      <c r="AV95">
        <v>1</v>
      </c>
      <c r="AW95">
        <v>2</v>
      </c>
      <c r="AX95">
        <v>104123486</v>
      </c>
      <c r="AY95">
        <v>1</v>
      </c>
      <c r="AZ95">
        <v>0</v>
      </c>
      <c r="BA95">
        <v>101</v>
      </c>
      <c r="BB95">
        <v>1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3430.0655999999999</v>
      </c>
      <c r="BN95">
        <v>5.84</v>
      </c>
      <c r="BO95">
        <v>0</v>
      </c>
      <c r="BP95">
        <v>1</v>
      </c>
      <c r="BQ95">
        <v>0</v>
      </c>
      <c r="BR95">
        <v>0</v>
      </c>
      <c r="BS95">
        <v>0</v>
      </c>
      <c r="BT95">
        <v>3944.5754399999996</v>
      </c>
      <c r="BU95">
        <v>6.7159999999999993</v>
      </c>
      <c r="BV95">
        <v>0</v>
      </c>
      <c r="BW95">
        <v>1</v>
      </c>
      <c r="CU95">
        <f>ROUND(AT95*Source!I170*AH95*AL95,2)</f>
        <v>205.8</v>
      </c>
      <c r="CV95">
        <f>ROUND(Y95*Source!I170,7)</f>
        <v>0.40295999999999998</v>
      </c>
      <c r="CW95">
        <v>0</v>
      </c>
      <c r="CX95">
        <f>ROUND(Y95*Source!I170,7)</f>
        <v>0.40295999999999998</v>
      </c>
      <c r="CY95">
        <f>AD95</f>
        <v>587.34</v>
      </c>
      <c r="CZ95">
        <f>AH95</f>
        <v>587.34</v>
      </c>
      <c r="DA95">
        <f>AL95</f>
        <v>1</v>
      </c>
      <c r="DB95">
        <f>ROUND((ROUND(AT95*CZ95,2)*ROUND((0.15+1),7)),6)</f>
        <v>3944.5805</v>
      </c>
      <c r="DC95">
        <f>ROUND((ROUND(AT95*AG95,2)*ROUND((0.15+1),7)),6)</f>
        <v>0</v>
      </c>
      <c r="DD95" t="s">
        <v>3</v>
      </c>
      <c r="DE95" t="s">
        <v>3</v>
      </c>
      <c r="DF95">
        <f>ROUND(ROUND(AE95,2)*CX95,2)</f>
        <v>0</v>
      </c>
      <c r="DG95">
        <f t="shared" si="23"/>
        <v>0</v>
      </c>
      <c r="DH95">
        <f t="shared" si="21"/>
        <v>0</v>
      </c>
      <c r="DI95">
        <f t="shared" si="22"/>
        <v>236.67</v>
      </c>
      <c r="DJ95">
        <f>DI95</f>
        <v>236.67</v>
      </c>
      <c r="DK95">
        <v>1</v>
      </c>
      <c r="DL95" t="s">
        <v>3</v>
      </c>
      <c r="DM95">
        <v>0</v>
      </c>
      <c r="DN95" t="s">
        <v>3</v>
      </c>
      <c r="DO95">
        <v>0</v>
      </c>
    </row>
    <row r="96" spans="1:119" x14ac:dyDescent="0.2">
      <c r="A96">
        <f>ROW(Source!A171)</f>
        <v>171</v>
      </c>
      <c r="B96">
        <v>104121951</v>
      </c>
      <c r="C96">
        <v>104123461</v>
      </c>
      <c r="D96">
        <v>33157050</v>
      </c>
      <c r="E96">
        <v>117</v>
      </c>
      <c r="F96">
        <v>1</v>
      </c>
      <c r="G96">
        <v>1</v>
      </c>
      <c r="H96">
        <v>1</v>
      </c>
      <c r="I96" t="s">
        <v>677</v>
      </c>
      <c r="J96" t="s">
        <v>3</v>
      </c>
      <c r="K96" t="s">
        <v>678</v>
      </c>
      <c r="L96">
        <v>1191</v>
      </c>
      <c r="N96">
        <v>1013</v>
      </c>
      <c r="O96" t="s">
        <v>565</v>
      </c>
      <c r="P96" t="s">
        <v>565</v>
      </c>
      <c r="Q96">
        <v>1</v>
      </c>
      <c r="W96">
        <v>0</v>
      </c>
      <c r="X96">
        <v>1689191095</v>
      </c>
      <c r="Y96">
        <f>(AT96*ROUND((0.15+1),7))</f>
        <v>20.573499999999999</v>
      </c>
      <c r="AA96">
        <v>0</v>
      </c>
      <c r="AB96">
        <v>0</v>
      </c>
      <c r="AC96">
        <v>0</v>
      </c>
      <c r="AD96">
        <v>603.5</v>
      </c>
      <c r="AE96">
        <v>0</v>
      </c>
      <c r="AF96">
        <v>0</v>
      </c>
      <c r="AG96">
        <v>0</v>
      </c>
      <c r="AH96">
        <v>603.5</v>
      </c>
      <c r="AI96">
        <v>1</v>
      </c>
      <c r="AJ96">
        <v>1</v>
      </c>
      <c r="AK96">
        <v>1</v>
      </c>
      <c r="AL96">
        <v>1</v>
      </c>
      <c r="AM96">
        <v>-2</v>
      </c>
      <c r="AN96">
        <v>0</v>
      </c>
      <c r="AO96">
        <v>0</v>
      </c>
      <c r="AP96">
        <v>1</v>
      </c>
      <c r="AQ96">
        <v>1</v>
      </c>
      <c r="AR96">
        <v>0</v>
      </c>
      <c r="AS96" t="s">
        <v>3</v>
      </c>
      <c r="AT96">
        <v>17.89</v>
      </c>
      <c r="AU96" t="s">
        <v>37</v>
      </c>
      <c r="AV96">
        <v>1</v>
      </c>
      <c r="AW96">
        <v>2</v>
      </c>
      <c r="AX96">
        <v>104123465</v>
      </c>
      <c r="AY96">
        <v>1</v>
      </c>
      <c r="AZ96">
        <v>0</v>
      </c>
      <c r="BA96">
        <v>102</v>
      </c>
      <c r="BB96">
        <v>1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10796.615</v>
      </c>
      <c r="BN96">
        <v>17.89</v>
      </c>
      <c r="BO96">
        <v>0</v>
      </c>
      <c r="BP96">
        <v>1</v>
      </c>
      <c r="BQ96">
        <v>0</v>
      </c>
      <c r="BR96">
        <v>0</v>
      </c>
      <c r="BS96">
        <v>0</v>
      </c>
      <c r="BT96">
        <v>12416.107249999999</v>
      </c>
      <c r="BU96">
        <v>20.573499999999999</v>
      </c>
      <c r="BV96">
        <v>0</v>
      </c>
      <c r="BW96">
        <v>1</v>
      </c>
      <c r="CU96">
        <f>ROUND(AT96*Source!I171*AH96*AL96,2)</f>
        <v>323.89999999999998</v>
      </c>
      <c r="CV96">
        <f>ROUND(Y96*Source!I171,7)</f>
        <v>0.617205</v>
      </c>
      <c r="CW96">
        <v>0</v>
      </c>
      <c r="CX96">
        <f>ROUND(Y96*Source!I171,7)</f>
        <v>0.617205</v>
      </c>
      <c r="CY96">
        <f>AD96</f>
        <v>603.5</v>
      </c>
      <c r="CZ96">
        <f>AH96</f>
        <v>603.5</v>
      </c>
      <c r="DA96">
        <f>AL96</f>
        <v>1</v>
      </c>
      <c r="DB96">
        <f>ROUND((ROUND(AT96*CZ96,2)*ROUND((0.15+1),7)),6)</f>
        <v>12416.112999999999</v>
      </c>
      <c r="DC96">
        <f>ROUND((ROUND(AT96*AG96,2)*ROUND((0.15+1),7)),6)</f>
        <v>0</v>
      </c>
      <c r="DD96" t="s">
        <v>3</v>
      </c>
      <c r="DE96" t="s">
        <v>3</v>
      </c>
      <c r="DF96">
        <f>ROUND(ROUND(AE96,2)*CX96,2)</f>
        <v>0</v>
      </c>
      <c r="DG96">
        <f t="shared" si="23"/>
        <v>0</v>
      </c>
      <c r="DH96">
        <f t="shared" si="21"/>
        <v>0</v>
      </c>
      <c r="DI96">
        <f t="shared" si="22"/>
        <v>372.48</v>
      </c>
      <c r="DJ96">
        <f>DI96</f>
        <v>372.48</v>
      </c>
      <c r="DK96">
        <v>1</v>
      </c>
      <c r="DL96" t="s">
        <v>3</v>
      </c>
      <c r="DM96">
        <v>0</v>
      </c>
      <c r="DN96" t="s">
        <v>3</v>
      </c>
      <c r="DO96">
        <v>0</v>
      </c>
    </row>
    <row r="97" spans="1:119" x14ac:dyDescent="0.2">
      <c r="A97">
        <f>ROW(Source!A171)</f>
        <v>171</v>
      </c>
      <c r="B97">
        <v>104121951</v>
      </c>
      <c r="C97">
        <v>104123461</v>
      </c>
      <c r="D97">
        <v>33157037</v>
      </c>
      <c r="E97">
        <v>117</v>
      </c>
      <c r="F97">
        <v>1</v>
      </c>
      <c r="G97">
        <v>1</v>
      </c>
      <c r="H97">
        <v>1</v>
      </c>
      <c r="I97" t="s">
        <v>566</v>
      </c>
      <c r="J97" t="s">
        <v>3</v>
      </c>
      <c r="K97" t="s">
        <v>567</v>
      </c>
      <c r="L97">
        <v>1191</v>
      </c>
      <c r="N97">
        <v>1013</v>
      </c>
      <c r="O97" t="s">
        <v>565</v>
      </c>
      <c r="P97" t="s">
        <v>565</v>
      </c>
      <c r="Q97">
        <v>1</v>
      </c>
      <c r="W97">
        <v>0</v>
      </c>
      <c r="X97">
        <v>-1417349443</v>
      </c>
      <c r="Y97">
        <f>(AT97*ROUND((0.15+1),7))</f>
        <v>9.1999999999999998E-2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1</v>
      </c>
      <c r="AJ97">
        <v>1</v>
      </c>
      <c r="AK97">
        <v>1</v>
      </c>
      <c r="AL97">
        <v>1</v>
      </c>
      <c r="AM97">
        <v>-2</v>
      </c>
      <c r="AN97">
        <v>0</v>
      </c>
      <c r="AO97">
        <v>0</v>
      </c>
      <c r="AP97">
        <v>1</v>
      </c>
      <c r="AQ97">
        <v>1</v>
      </c>
      <c r="AR97">
        <v>0</v>
      </c>
      <c r="AS97" t="s">
        <v>3</v>
      </c>
      <c r="AT97">
        <v>0.08</v>
      </c>
      <c r="AU97" t="s">
        <v>37</v>
      </c>
      <c r="AV97">
        <v>2</v>
      </c>
      <c r="AW97">
        <v>2</v>
      </c>
      <c r="AX97">
        <v>104123466</v>
      </c>
      <c r="AY97">
        <v>1</v>
      </c>
      <c r="AZ97">
        <v>0</v>
      </c>
      <c r="BA97">
        <v>103</v>
      </c>
      <c r="BB97">
        <v>1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CV97">
        <v>0</v>
      </c>
      <c r="CW97">
        <v>0</v>
      </c>
      <c r="CX97">
        <f>ROUND(Y97*Source!I171,7)</f>
        <v>2.7599999999999999E-3</v>
      </c>
      <c r="CY97">
        <f>AD97</f>
        <v>0</v>
      </c>
      <c r="CZ97">
        <f>AH97</f>
        <v>0</v>
      </c>
      <c r="DA97">
        <f>AL97</f>
        <v>1</v>
      </c>
      <c r="DB97">
        <f>ROUND((ROUND(AT97*CZ97,2)*ROUND((0.15+1),7)),6)</f>
        <v>0</v>
      </c>
      <c r="DC97">
        <f>ROUND((ROUND(AT97*AG97,2)*ROUND((0.15+1),7)),6)</f>
        <v>0</v>
      </c>
      <c r="DD97" t="s">
        <v>3</v>
      </c>
      <c r="DE97" t="s">
        <v>3</v>
      </c>
      <c r="DF97">
        <f>ROUND(ROUND(AE97,2)*CX97,2)</f>
        <v>0</v>
      </c>
      <c r="DG97">
        <f t="shared" si="23"/>
        <v>0</v>
      </c>
      <c r="DH97">
        <f t="shared" si="21"/>
        <v>0</v>
      </c>
      <c r="DI97">
        <f t="shared" si="22"/>
        <v>0</v>
      </c>
      <c r="DJ97">
        <f>DI97</f>
        <v>0</v>
      </c>
      <c r="DK97">
        <v>0</v>
      </c>
      <c r="DL97" t="s">
        <v>3</v>
      </c>
      <c r="DM97">
        <v>0</v>
      </c>
      <c r="DN97" t="s">
        <v>3</v>
      </c>
      <c r="DO97">
        <v>0</v>
      </c>
    </row>
    <row r="98" spans="1:119" x14ac:dyDescent="0.2">
      <c r="A98">
        <f>ROW(Source!A171)</f>
        <v>171</v>
      </c>
      <c r="B98">
        <v>104121951</v>
      </c>
      <c r="C98">
        <v>104123461</v>
      </c>
      <c r="D98">
        <v>101144650</v>
      </c>
      <c r="E98">
        <v>1</v>
      </c>
      <c r="F98">
        <v>1</v>
      </c>
      <c r="G98">
        <v>1</v>
      </c>
      <c r="H98">
        <v>2</v>
      </c>
      <c r="I98" t="s">
        <v>582</v>
      </c>
      <c r="J98" t="s">
        <v>583</v>
      </c>
      <c r="K98" t="s">
        <v>584</v>
      </c>
      <c r="L98">
        <v>1368</v>
      </c>
      <c r="N98">
        <v>1011</v>
      </c>
      <c r="O98" t="s">
        <v>571</v>
      </c>
      <c r="P98" t="s">
        <v>571</v>
      </c>
      <c r="Q98">
        <v>1</v>
      </c>
      <c r="W98">
        <v>0</v>
      </c>
      <c r="X98">
        <v>945201097</v>
      </c>
      <c r="Y98">
        <f>(AT98*ROUND((0.15+1),7))</f>
        <v>9.1999999999999998E-2</v>
      </c>
      <c r="AA98">
        <v>0</v>
      </c>
      <c r="AB98">
        <v>57.47</v>
      </c>
      <c r="AC98">
        <v>641.22</v>
      </c>
      <c r="AD98">
        <v>0</v>
      </c>
      <c r="AE98">
        <v>0</v>
      </c>
      <c r="AF98">
        <v>37.32</v>
      </c>
      <c r="AG98">
        <v>641.22</v>
      </c>
      <c r="AH98">
        <v>0</v>
      </c>
      <c r="AI98">
        <v>1</v>
      </c>
      <c r="AJ98">
        <v>1.54</v>
      </c>
      <c r="AK98">
        <v>1</v>
      </c>
      <c r="AL98">
        <v>1</v>
      </c>
      <c r="AM98">
        <v>2</v>
      </c>
      <c r="AN98">
        <v>0</v>
      </c>
      <c r="AO98">
        <v>0</v>
      </c>
      <c r="AP98">
        <v>1</v>
      </c>
      <c r="AQ98">
        <v>1</v>
      </c>
      <c r="AR98">
        <v>0</v>
      </c>
      <c r="AS98" t="s">
        <v>3</v>
      </c>
      <c r="AT98">
        <v>0.08</v>
      </c>
      <c r="AU98" t="s">
        <v>37</v>
      </c>
      <c r="AV98">
        <v>1</v>
      </c>
      <c r="AW98">
        <v>2</v>
      </c>
      <c r="AX98">
        <v>104123467</v>
      </c>
      <c r="AY98">
        <v>1</v>
      </c>
      <c r="AZ98">
        <v>0</v>
      </c>
      <c r="BA98">
        <v>104</v>
      </c>
      <c r="BB98">
        <v>1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2.9856000000000003</v>
      </c>
      <c r="BL98">
        <v>51.297600000000003</v>
      </c>
      <c r="BM98">
        <v>0</v>
      </c>
      <c r="BN98">
        <v>0</v>
      </c>
      <c r="BO98">
        <v>0.08</v>
      </c>
      <c r="BP98">
        <v>1</v>
      </c>
      <c r="BQ98">
        <v>0</v>
      </c>
      <c r="BR98">
        <v>3.43344</v>
      </c>
      <c r="BS98">
        <v>58.992240000000002</v>
      </c>
      <c r="BT98">
        <v>0</v>
      </c>
      <c r="BU98">
        <v>0</v>
      </c>
      <c r="BV98">
        <v>9.1999999999999998E-2</v>
      </c>
      <c r="BW98">
        <v>1</v>
      </c>
      <c r="CV98">
        <v>0</v>
      </c>
      <c r="CW98">
        <f>ROUND(Y98*Source!I171*DO98,7)</f>
        <v>2.7599999999999999E-3</v>
      </c>
      <c r="CX98">
        <f>ROUND(Y98*Source!I171,7)</f>
        <v>2.7599999999999999E-3</v>
      </c>
      <c r="CY98">
        <f>AB98</f>
        <v>57.47</v>
      </c>
      <c r="CZ98">
        <f>AF98</f>
        <v>37.32</v>
      </c>
      <c r="DA98">
        <f>AJ98</f>
        <v>1.54</v>
      </c>
      <c r="DB98">
        <f>ROUND((ROUND(AT98*CZ98,2)*ROUND((0.15+1),7)),6)</f>
        <v>3.4384999999999999</v>
      </c>
      <c r="DC98">
        <f>ROUND((ROUND(AT98*AG98,2)*ROUND((0.15+1),7)),6)</f>
        <v>58.994999999999997</v>
      </c>
      <c r="DD98" t="s">
        <v>3</v>
      </c>
      <c r="DE98" t="s">
        <v>3</v>
      </c>
      <c r="DF98">
        <f>ROUND(ROUND(AE98,2)*CX98,2)</f>
        <v>0</v>
      </c>
      <c r="DG98">
        <f>ROUND(ROUND(AF98*AJ98,2)*CX98,2)</f>
        <v>0.16</v>
      </c>
      <c r="DH98">
        <f t="shared" si="21"/>
        <v>1.77</v>
      </c>
      <c r="DI98">
        <f t="shared" si="22"/>
        <v>0</v>
      </c>
      <c r="DJ98">
        <f>DG98+DH98</f>
        <v>1.93</v>
      </c>
      <c r="DK98">
        <v>0</v>
      </c>
      <c r="DL98" t="s">
        <v>585</v>
      </c>
      <c r="DM98">
        <v>3</v>
      </c>
      <c r="DN98" t="s">
        <v>565</v>
      </c>
      <c r="DO98">
        <v>1</v>
      </c>
    </row>
    <row r="99" spans="1:119" x14ac:dyDescent="0.2">
      <c r="A99">
        <f>ROW(Source!A172)</f>
        <v>172</v>
      </c>
      <c r="B99">
        <v>104121951</v>
      </c>
      <c r="C99">
        <v>104123471</v>
      </c>
      <c r="D99">
        <v>33157111</v>
      </c>
      <c r="E99">
        <v>117</v>
      </c>
      <c r="F99">
        <v>1</v>
      </c>
      <c r="G99">
        <v>1</v>
      </c>
      <c r="H99">
        <v>1</v>
      </c>
      <c r="I99" t="s">
        <v>679</v>
      </c>
      <c r="J99" t="s">
        <v>3</v>
      </c>
      <c r="K99" t="s">
        <v>680</v>
      </c>
      <c r="L99">
        <v>1191</v>
      </c>
      <c r="N99">
        <v>1013</v>
      </c>
      <c r="O99" t="s">
        <v>565</v>
      </c>
      <c r="P99" t="s">
        <v>565</v>
      </c>
      <c r="Q99">
        <v>1</v>
      </c>
      <c r="W99">
        <v>0</v>
      </c>
      <c r="X99">
        <v>174150515</v>
      </c>
      <c r="Y99">
        <f>(AT99*ROUND(((0.35+1)*0.3),7))</f>
        <v>0.20250000000000001</v>
      </c>
      <c r="AA99">
        <v>0</v>
      </c>
      <c r="AB99">
        <v>0</v>
      </c>
      <c r="AC99">
        <v>0</v>
      </c>
      <c r="AD99">
        <v>732.82</v>
      </c>
      <c r="AE99">
        <v>0</v>
      </c>
      <c r="AF99">
        <v>0</v>
      </c>
      <c r="AG99">
        <v>0</v>
      </c>
      <c r="AH99">
        <v>732.82</v>
      </c>
      <c r="AI99">
        <v>1</v>
      </c>
      <c r="AJ99">
        <v>1</v>
      </c>
      <c r="AK99">
        <v>1</v>
      </c>
      <c r="AL99">
        <v>1</v>
      </c>
      <c r="AM99">
        <v>-2</v>
      </c>
      <c r="AN99">
        <v>0</v>
      </c>
      <c r="AO99">
        <v>0</v>
      </c>
      <c r="AP99">
        <v>1</v>
      </c>
      <c r="AQ99">
        <v>1</v>
      </c>
      <c r="AR99">
        <v>0</v>
      </c>
      <c r="AS99" t="s">
        <v>3</v>
      </c>
      <c r="AT99">
        <v>0.5</v>
      </c>
      <c r="AU99" t="s">
        <v>294</v>
      </c>
      <c r="AV99">
        <v>1</v>
      </c>
      <c r="AW99">
        <v>2</v>
      </c>
      <c r="AX99">
        <v>104123477</v>
      </c>
      <c r="AY99">
        <v>1</v>
      </c>
      <c r="AZ99">
        <v>0</v>
      </c>
      <c r="BA99">
        <v>105</v>
      </c>
      <c r="BB99">
        <v>1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366.41</v>
      </c>
      <c r="BN99">
        <v>0.5</v>
      </c>
      <c r="BO99">
        <v>0</v>
      </c>
      <c r="BP99">
        <v>1</v>
      </c>
      <c r="BQ99">
        <v>0</v>
      </c>
      <c r="BR99">
        <v>0</v>
      </c>
      <c r="BS99">
        <v>0</v>
      </c>
      <c r="BT99">
        <v>148.39605000000003</v>
      </c>
      <c r="BU99">
        <v>0.20250000000000001</v>
      </c>
      <c r="BV99">
        <v>0</v>
      </c>
      <c r="BW99">
        <v>1</v>
      </c>
      <c r="CU99">
        <f>ROUND(AT99*Source!I172*AH99*AL99,2)</f>
        <v>366.41</v>
      </c>
      <c r="CV99">
        <f>ROUND(Y99*Source!I172,7)</f>
        <v>0.20250000000000001</v>
      </c>
      <c r="CW99">
        <v>0</v>
      </c>
      <c r="CX99">
        <f>ROUND(Y99*Source!I172,7)</f>
        <v>0.20250000000000001</v>
      </c>
      <c r="CY99">
        <f>AD99</f>
        <v>732.82</v>
      </c>
      <c r="CZ99">
        <f>AH99</f>
        <v>732.82</v>
      </c>
      <c r="DA99">
        <f>AL99</f>
        <v>1</v>
      </c>
      <c r="DB99">
        <f>ROUND((ROUND(AT99*CZ99,2)*ROUND(((0.35+1)*0.3),7)),6)</f>
        <v>148.39605</v>
      </c>
      <c r="DC99">
        <f>ROUND((ROUND(AT99*AG99,2)*ROUND(((0.35+1)*0.3),7)),6)</f>
        <v>0</v>
      </c>
      <c r="DD99" t="s">
        <v>3</v>
      </c>
      <c r="DE99" t="s">
        <v>3</v>
      </c>
      <c r="DF99">
        <f>ROUND(ROUND(AE99,2)*CX99,2)</f>
        <v>0</v>
      </c>
      <c r="DG99">
        <f t="shared" ref="DG99:DG104" si="24">ROUND(ROUND(AF99,2)*CX99,2)</f>
        <v>0</v>
      </c>
      <c r="DH99">
        <f t="shared" si="21"/>
        <v>0</v>
      </c>
      <c r="DI99">
        <f t="shared" si="22"/>
        <v>148.4</v>
      </c>
      <c r="DJ99">
        <f>DI99</f>
        <v>148.4</v>
      </c>
      <c r="DK99">
        <v>1</v>
      </c>
      <c r="DL99" t="s">
        <v>3</v>
      </c>
      <c r="DM99">
        <v>0</v>
      </c>
      <c r="DN99" t="s">
        <v>3</v>
      </c>
      <c r="DO99">
        <v>0</v>
      </c>
    </row>
    <row r="100" spans="1:119" x14ac:dyDescent="0.2">
      <c r="A100">
        <f>ROW(Source!A172)</f>
        <v>172</v>
      </c>
      <c r="B100">
        <v>104121951</v>
      </c>
      <c r="C100">
        <v>104123471</v>
      </c>
      <c r="D100">
        <v>101213973</v>
      </c>
      <c r="E100">
        <v>1</v>
      </c>
      <c r="F100">
        <v>1</v>
      </c>
      <c r="G100">
        <v>1</v>
      </c>
      <c r="H100">
        <v>3</v>
      </c>
      <c r="I100" t="s">
        <v>681</v>
      </c>
      <c r="J100" t="s">
        <v>682</v>
      </c>
      <c r="K100" t="s">
        <v>683</v>
      </c>
      <c r="L100">
        <v>1348</v>
      </c>
      <c r="N100">
        <v>1009</v>
      </c>
      <c r="O100" t="s">
        <v>47</v>
      </c>
      <c r="P100" t="s">
        <v>47</v>
      </c>
      <c r="Q100">
        <v>1000</v>
      </c>
      <c r="W100">
        <v>0</v>
      </c>
      <c r="X100">
        <v>-312996078</v>
      </c>
      <c r="Y100">
        <f>(AT100*ROUND(0,7))</f>
        <v>0</v>
      </c>
      <c r="AA100">
        <v>127956.34</v>
      </c>
      <c r="AB100">
        <v>0</v>
      </c>
      <c r="AC100">
        <v>0</v>
      </c>
      <c r="AD100">
        <v>0</v>
      </c>
      <c r="AE100">
        <v>99190.96</v>
      </c>
      <c r="AF100">
        <v>0</v>
      </c>
      <c r="AG100">
        <v>0</v>
      </c>
      <c r="AH100">
        <v>0</v>
      </c>
      <c r="AI100">
        <v>1.29</v>
      </c>
      <c r="AJ100">
        <v>1</v>
      </c>
      <c r="AK100">
        <v>1</v>
      </c>
      <c r="AL100">
        <v>1</v>
      </c>
      <c r="AM100">
        <v>2</v>
      </c>
      <c r="AN100">
        <v>0</v>
      </c>
      <c r="AO100">
        <v>0</v>
      </c>
      <c r="AP100">
        <v>1</v>
      </c>
      <c r="AQ100">
        <v>1</v>
      </c>
      <c r="AR100">
        <v>0</v>
      </c>
      <c r="AS100" t="s">
        <v>3</v>
      </c>
      <c r="AT100">
        <v>1.0000000000000001E-5</v>
      </c>
      <c r="AU100" t="s">
        <v>24</v>
      </c>
      <c r="AV100">
        <v>0</v>
      </c>
      <c r="AW100">
        <v>2</v>
      </c>
      <c r="AX100">
        <v>104123478</v>
      </c>
      <c r="AY100">
        <v>1</v>
      </c>
      <c r="AZ100">
        <v>0</v>
      </c>
      <c r="BA100">
        <v>106</v>
      </c>
      <c r="BB100">
        <v>1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0.99190960000000017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1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CV100">
        <v>0</v>
      </c>
      <c r="CW100">
        <v>0</v>
      </c>
      <c r="CX100">
        <f>ROUND(Y100*Source!I172,7)</f>
        <v>0</v>
      </c>
      <c r="CY100">
        <f>AA100</f>
        <v>127956.34</v>
      </c>
      <c r="CZ100">
        <f>AE100</f>
        <v>99190.96</v>
      </c>
      <c r="DA100">
        <f>AI100</f>
        <v>1.29</v>
      </c>
      <c r="DB100">
        <f>ROUND((ROUND(AT100*CZ100,2)*ROUND(0,7)),6)</f>
        <v>0</v>
      </c>
      <c r="DC100">
        <f>ROUND((ROUND(AT100*AG100,2)*ROUND(0,7)),6)</f>
        <v>0</v>
      </c>
      <c r="DD100" t="s">
        <v>3</v>
      </c>
      <c r="DE100" t="s">
        <v>3</v>
      </c>
      <c r="DF100">
        <f>ROUND(ROUND(AE100*AI100,2)*CX100,2)</f>
        <v>0</v>
      </c>
      <c r="DG100">
        <f t="shared" si="24"/>
        <v>0</v>
      </c>
      <c r="DH100">
        <f t="shared" si="21"/>
        <v>0</v>
      </c>
      <c r="DI100">
        <f t="shared" si="22"/>
        <v>0</v>
      </c>
      <c r="DJ100">
        <f>DF100</f>
        <v>0</v>
      </c>
      <c r="DK100">
        <v>0</v>
      </c>
      <c r="DL100" t="s">
        <v>3</v>
      </c>
      <c r="DM100">
        <v>0</v>
      </c>
      <c r="DN100" t="s">
        <v>3</v>
      </c>
      <c r="DO100">
        <v>0</v>
      </c>
    </row>
    <row r="101" spans="1:119" x14ac:dyDescent="0.2">
      <c r="A101">
        <f>ROW(Source!A172)</f>
        <v>172</v>
      </c>
      <c r="B101">
        <v>104121951</v>
      </c>
      <c r="C101">
        <v>104123471</v>
      </c>
      <c r="D101">
        <v>101215474</v>
      </c>
      <c r="E101">
        <v>1</v>
      </c>
      <c r="F101">
        <v>1</v>
      </c>
      <c r="G101">
        <v>1</v>
      </c>
      <c r="H101">
        <v>3</v>
      </c>
      <c r="I101" t="s">
        <v>684</v>
      </c>
      <c r="J101" t="s">
        <v>685</v>
      </c>
      <c r="K101" t="s">
        <v>686</v>
      </c>
      <c r="L101">
        <v>1348</v>
      </c>
      <c r="N101">
        <v>1009</v>
      </c>
      <c r="O101" t="s">
        <v>47</v>
      </c>
      <c r="P101" t="s">
        <v>47</v>
      </c>
      <c r="Q101">
        <v>1000</v>
      </c>
      <c r="W101">
        <v>0</v>
      </c>
      <c r="X101">
        <v>-290124041</v>
      </c>
      <c r="Y101">
        <f>(AT101*ROUND(0,7))</f>
        <v>0</v>
      </c>
      <c r="AA101">
        <v>6073.58</v>
      </c>
      <c r="AB101">
        <v>0</v>
      </c>
      <c r="AC101">
        <v>0</v>
      </c>
      <c r="AD101">
        <v>0</v>
      </c>
      <c r="AE101">
        <v>4338.2700000000004</v>
      </c>
      <c r="AF101">
        <v>0</v>
      </c>
      <c r="AG101">
        <v>0</v>
      </c>
      <c r="AH101">
        <v>0</v>
      </c>
      <c r="AI101">
        <v>1.4</v>
      </c>
      <c r="AJ101">
        <v>1</v>
      </c>
      <c r="AK101">
        <v>1</v>
      </c>
      <c r="AL101">
        <v>1</v>
      </c>
      <c r="AM101">
        <v>2</v>
      </c>
      <c r="AN101">
        <v>0</v>
      </c>
      <c r="AO101">
        <v>0</v>
      </c>
      <c r="AP101">
        <v>1</v>
      </c>
      <c r="AQ101">
        <v>1</v>
      </c>
      <c r="AR101">
        <v>0</v>
      </c>
      <c r="AS101" t="s">
        <v>3</v>
      </c>
      <c r="AT101">
        <v>5.0000000000000002E-5</v>
      </c>
      <c r="AU101" t="s">
        <v>24</v>
      </c>
      <c r="AV101">
        <v>0</v>
      </c>
      <c r="AW101">
        <v>2</v>
      </c>
      <c r="AX101">
        <v>104123479</v>
      </c>
      <c r="AY101">
        <v>1</v>
      </c>
      <c r="AZ101">
        <v>0</v>
      </c>
      <c r="BA101">
        <v>107</v>
      </c>
      <c r="BB101">
        <v>1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0.21691350000000004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1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CV101">
        <v>0</v>
      </c>
      <c r="CW101">
        <v>0</v>
      </c>
      <c r="CX101">
        <f>ROUND(Y101*Source!I172,7)</f>
        <v>0</v>
      </c>
      <c r="CY101">
        <f>AA101</f>
        <v>6073.58</v>
      </c>
      <c r="CZ101">
        <f>AE101</f>
        <v>4338.2700000000004</v>
      </c>
      <c r="DA101">
        <f>AI101</f>
        <v>1.4</v>
      </c>
      <c r="DB101">
        <f>ROUND((ROUND(AT101*CZ101,2)*ROUND(0,7)),6)</f>
        <v>0</v>
      </c>
      <c r="DC101">
        <f>ROUND((ROUND(AT101*AG101,2)*ROUND(0,7)),6)</f>
        <v>0</v>
      </c>
      <c r="DD101" t="s">
        <v>3</v>
      </c>
      <c r="DE101" t="s">
        <v>3</v>
      </c>
      <c r="DF101">
        <f>ROUND(ROUND(AE101*AI101,2)*CX101,2)</f>
        <v>0</v>
      </c>
      <c r="DG101">
        <f t="shared" si="24"/>
        <v>0</v>
      </c>
      <c r="DH101">
        <f t="shared" si="21"/>
        <v>0</v>
      </c>
      <c r="DI101">
        <f t="shared" si="22"/>
        <v>0</v>
      </c>
      <c r="DJ101">
        <f>DF101</f>
        <v>0</v>
      </c>
      <c r="DK101">
        <v>0</v>
      </c>
      <c r="DL101" t="s">
        <v>3</v>
      </c>
      <c r="DM101">
        <v>0</v>
      </c>
      <c r="DN101" t="s">
        <v>3</v>
      </c>
      <c r="DO101">
        <v>0</v>
      </c>
    </row>
    <row r="102" spans="1:119" x14ac:dyDescent="0.2">
      <c r="A102">
        <f>ROW(Source!A172)</f>
        <v>172</v>
      </c>
      <c r="B102">
        <v>104121951</v>
      </c>
      <c r="C102">
        <v>104123471</v>
      </c>
      <c r="D102">
        <v>101220827</v>
      </c>
      <c r="E102">
        <v>1</v>
      </c>
      <c r="F102">
        <v>1</v>
      </c>
      <c r="G102">
        <v>1</v>
      </c>
      <c r="H102">
        <v>3</v>
      </c>
      <c r="I102" t="s">
        <v>687</v>
      </c>
      <c r="J102" t="s">
        <v>688</v>
      </c>
      <c r="K102" t="s">
        <v>689</v>
      </c>
      <c r="L102">
        <v>1348</v>
      </c>
      <c r="N102">
        <v>1009</v>
      </c>
      <c r="O102" t="s">
        <v>47</v>
      </c>
      <c r="P102" t="s">
        <v>47</v>
      </c>
      <c r="Q102">
        <v>1000</v>
      </c>
      <c r="W102">
        <v>0</v>
      </c>
      <c r="X102">
        <v>-1253800806</v>
      </c>
      <c r="Y102">
        <f>(AT102*ROUND(0,7))</f>
        <v>0</v>
      </c>
      <c r="AA102">
        <v>82010.960000000006</v>
      </c>
      <c r="AB102">
        <v>0</v>
      </c>
      <c r="AC102">
        <v>0</v>
      </c>
      <c r="AD102">
        <v>0</v>
      </c>
      <c r="AE102">
        <v>87245.7</v>
      </c>
      <c r="AF102">
        <v>0</v>
      </c>
      <c r="AG102">
        <v>0</v>
      </c>
      <c r="AH102">
        <v>0</v>
      </c>
      <c r="AI102">
        <v>0.94</v>
      </c>
      <c r="AJ102">
        <v>1</v>
      </c>
      <c r="AK102">
        <v>1</v>
      </c>
      <c r="AL102">
        <v>1</v>
      </c>
      <c r="AM102">
        <v>2</v>
      </c>
      <c r="AN102">
        <v>0</v>
      </c>
      <c r="AO102">
        <v>0</v>
      </c>
      <c r="AP102">
        <v>1</v>
      </c>
      <c r="AQ102">
        <v>1</v>
      </c>
      <c r="AR102">
        <v>0</v>
      </c>
      <c r="AS102" t="s">
        <v>3</v>
      </c>
      <c r="AT102">
        <v>1.0000000000000001E-5</v>
      </c>
      <c r="AU102" t="s">
        <v>24</v>
      </c>
      <c r="AV102">
        <v>0</v>
      </c>
      <c r="AW102">
        <v>2</v>
      </c>
      <c r="AX102">
        <v>104123480</v>
      </c>
      <c r="AY102">
        <v>1</v>
      </c>
      <c r="AZ102">
        <v>0</v>
      </c>
      <c r="BA102">
        <v>108</v>
      </c>
      <c r="BB102">
        <v>1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0.87245700000000004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1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CV102">
        <v>0</v>
      </c>
      <c r="CW102">
        <v>0</v>
      </c>
      <c r="CX102">
        <f>ROUND(Y102*Source!I172,7)</f>
        <v>0</v>
      </c>
      <c r="CY102">
        <f>AA102</f>
        <v>82010.960000000006</v>
      </c>
      <c r="CZ102">
        <f>AE102</f>
        <v>87245.7</v>
      </c>
      <c r="DA102">
        <f>AI102</f>
        <v>0.94</v>
      </c>
      <c r="DB102">
        <f>ROUND((ROUND(AT102*CZ102,2)*ROUND(0,7)),6)</f>
        <v>0</v>
      </c>
      <c r="DC102">
        <f>ROUND((ROUND(AT102*AG102,2)*ROUND(0,7)),6)</f>
        <v>0</v>
      </c>
      <c r="DD102" t="s">
        <v>3</v>
      </c>
      <c r="DE102" t="s">
        <v>3</v>
      </c>
      <c r="DF102">
        <f>ROUND(ROUND(AE102*AI102,2)*CX102,2)</f>
        <v>0</v>
      </c>
      <c r="DG102">
        <f t="shared" si="24"/>
        <v>0</v>
      </c>
      <c r="DH102">
        <f t="shared" si="21"/>
        <v>0</v>
      </c>
      <c r="DI102">
        <f t="shared" si="22"/>
        <v>0</v>
      </c>
      <c r="DJ102">
        <f>DF102</f>
        <v>0</v>
      </c>
      <c r="DK102">
        <v>0</v>
      </c>
      <c r="DL102" t="s">
        <v>3</v>
      </c>
      <c r="DM102">
        <v>0</v>
      </c>
      <c r="DN102" t="s">
        <v>3</v>
      </c>
      <c r="DO102">
        <v>0</v>
      </c>
    </row>
    <row r="103" spans="1:119" x14ac:dyDescent="0.2">
      <c r="A103">
        <f>ROW(Source!A173)</f>
        <v>173</v>
      </c>
      <c r="B103">
        <v>104121951</v>
      </c>
      <c r="C103">
        <v>104123275</v>
      </c>
      <c r="D103">
        <v>33157082</v>
      </c>
      <c r="E103">
        <v>115</v>
      </c>
      <c r="F103">
        <v>1</v>
      </c>
      <c r="G103">
        <v>1</v>
      </c>
      <c r="H103">
        <v>1</v>
      </c>
      <c r="I103" t="s">
        <v>690</v>
      </c>
      <c r="J103" t="s">
        <v>3</v>
      </c>
      <c r="K103" t="s">
        <v>691</v>
      </c>
      <c r="L103">
        <v>1191</v>
      </c>
      <c r="N103">
        <v>1013</v>
      </c>
      <c r="O103" t="s">
        <v>565</v>
      </c>
      <c r="P103" t="s">
        <v>565</v>
      </c>
      <c r="Q103">
        <v>1</v>
      </c>
      <c r="W103">
        <v>0</v>
      </c>
      <c r="X103">
        <v>-1088579471</v>
      </c>
      <c r="Y103">
        <f>(AT103*ROUND(((0.35+1)*0.3),7))</f>
        <v>6.5974500000000003</v>
      </c>
      <c r="AA103">
        <v>0</v>
      </c>
      <c r="AB103">
        <v>0</v>
      </c>
      <c r="AC103">
        <v>0</v>
      </c>
      <c r="AD103">
        <v>713.96</v>
      </c>
      <c r="AE103">
        <v>0</v>
      </c>
      <c r="AF103">
        <v>0</v>
      </c>
      <c r="AG103">
        <v>0</v>
      </c>
      <c r="AH103">
        <v>713.96</v>
      </c>
      <c r="AI103">
        <v>1</v>
      </c>
      <c r="AJ103">
        <v>1</v>
      </c>
      <c r="AK103">
        <v>1</v>
      </c>
      <c r="AL103">
        <v>1</v>
      </c>
      <c r="AM103">
        <v>-2</v>
      </c>
      <c r="AN103">
        <v>0</v>
      </c>
      <c r="AO103">
        <v>0</v>
      </c>
      <c r="AP103">
        <v>1</v>
      </c>
      <c r="AQ103">
        <v>1</v>
      </c>
      <c r="AR103">
        <v>0</v>
      </c>
      <c r="AS103" t="s">
        <v>3</v>
      </c>
      <c r="AT103">
        <v>16.29</v>
      </c>
      <c r="AU103" t="s">
        <v>294</v>
      </c>
      <c r="AV103">
        <v>1</v>
      </c>
      <c r="AW103">
        <v>2</v>
      </c>
      <c r="AX103">
        <v>104123282</v>
      </c>
      <c r="AY103">
        <v>1</v>
      </c>
      <c r="AZ103">
        <v>0</v>
      </c>
      <c r="BA103">
        <v>110</v>
      </c>
      <c r="BB103">
        <v>1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11630.4084</v>
      </c>
      <c r="BN103">
        <v>16.29</v>
      </c>
      <c r="BO103">
        <v>0</v>
      </c>
      <c r="BP103">
        <v>1</v>
      </c>
      <c r="BQ103">
        <v>0</v>
      </c>
      <c r="BR103">
        <v>0</v>
      </c>
      <c r="BS103">
        <v>0</v>
      </c>
      <c r="BT103">
        <v>4710.3154020000002</v>
      </c>
      <c r="BU103">
        <v>6.5974500000000003</v>
      </c>
      <c r="BV103">
        <v>0</v>
      </c>
      <c r="BW103">
        <v>1</v>
      </c>
      <c r="CU103">
        <f>ROUND(AT103*Source!I173*AH103*AL103,2)</f>
        <v>1511.95</v>
      </c>
      <c r="CV103">
        <f>ROUND(Y103*Source!I173,7)</f>
        <v>0.85766849999999994</v>
      </c>
      <c r="CW103">
        <v>0</v>
      </c>
      <c r="CX103">
        <f>ROUND(Y103*Source!I173,7)</f>
        <v>0.85766849999999994</v>
      </c>
      <c r="CY103">
        <f>AD103</f>
        <v>713.96</v>
      </c>
      <c r="CZ103">
        <f>AH103</f>
        <v>713.96</v>
      </c>
      <c r="DA103">
        <f>AL103</f>
        <v>1</v>
      </c>
      <c r="DB103">
        <f>ROUND((ROUND(AT103*CZ103,2)*ROUND(((0.35+1)*0.3),7)),6)</f>
        <v>4710.3160500000004</v>
      </c>
      <c r="DC103">
        <f>ROUND((ROUND(AT103*AG103,2)*ROUND(((0.35+1)*0.3),7)),6)</f>
        <v>0</v>
      </c>
      <c r="DD103" t="s">
        <v>3</v>
      </c>
      <c r="DE103" t="s">
        <v>3</v>
      </c>
      <c r="DF103">
        <f>ROUND(ROUND(AE103,2)*CX103,2)</f>
        <v>0</v>
      </c>
      <c r="DG103">
        <f t="shared" si="24"/>
        <v>0</v>
      </c>
      <c r="DH103">
        <f t="shared" si="21"/>
        <v>0</v>
      </c>
      <c r="DI103">
        <f t="shared" si="22"/>
        <v>612.34</v>
      </c>
      <c r="DJ103">
        <f>DI103</f>
        <v>612.34</v>
      </c>
      <c r="DK103">
        <v>1</v>
      </c>
      <c r="DL103" t="s">
        <v>3</v>
      </c>
      <c r="DM103">
        <v>0</v>
      </c>
      <c r="DN103" t="s">
        <v>3</v>
      </c>
      <c r="DO103">
        <v>0</v>
      </c>
    </row>
    <row r="104" spans="1:119" x14ac:dyDescent="0.2">
      <c r="A104">
        <f>ROW(Source!A173)</f>
        <v>173</v>
      </c>
      <c r="B104">
        <v>104121951</v>
      </c>
      <c r="C104">
        <v>104123275</v>
      </c>
      <c r="D104">
        <v>33157037</v>
      </c>
      <c r="E104">
        <v>115</v>
      </c>
      <c r="F104">
        <v>1</v>
      </c>
      <c r="G104">
        <v>1</v>
      </c>
      <c r="H104">
        <v>1</v>
      </c>
      <c r="I104" t="s">
        <v>566</v>
      </c>
      <c r="J104" t="s">
        <v>3</v>
      </c>
      <c r="K104" t="s">
        <v>567</v>
      </c>
      <c r="L104">
        <v>1191</v>
      </c>
      <c r="N104">
        <v>1013</v>
      </c>
      <c r="O104" t="s">
        <v>565</v>
      </c>
      <c r="P104" t="s">
        <v>565</v>
      </c>
      <c r="Q104">
        <v>1</v>
      </c>
      <c r="W104">
        <v>0</v>
      </c>
      <c r="X104">
        <v>-1417349443</v>
      </c>
      <c r="Y104">
        <f>(AT104*ROUND(((0.35+1)*0.3),7))</f>
        <v>4.0500000000000006E-3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1</v>
      </c>
      <c r="AJ104">
        <v>1</v>
      </c>
      <c r="AK104">
        <v>1</v>
      </c>
      <c r="AL104">
        <v>1</v>
      </c>
      <c r="AM104">
        <v>-2</v>
      </c>
      <c r="AN104">
        <v>0</v>
      </c>
      <c r="AO104">
        <v>0</v>
      </c>
      <c r="AP104">
        <v>1</v>
      </c>
      <c r="AQ104">
        <v>1</v>
      </c>
      <c r="AR104">
        <v>0</v>
      </c>
      <c r="AS104" t="s">
        <v>3</v>
      </c>
      <c r="AT104">
        <v>0.01</v>
      </c>
      <c r="AU104" t="s">
        <v>294</v>
      </c>
      <c r="AV104">
        <v>2</v>
      </c>
      <c r="AW104">
        <v>2</v>
      </c>
      <c r="AX104">
        <v>104123283</v>
      </c>
      <c r="AY104">
        <v>1</v>
      </c>
      <c r="AZ104">
        <v>0</v>
      </c>
      <c r="BA104">
        <v>111</v>
      </c>
      <c r="BB104">
        <v>1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  <c r="CV104">
        <v>0</v>
      </c>
      <c r="CW104">
        <v>0</v>
      </c>
      <c r="CX104">
        <f>ROUND(Y104*Source!I173,7)</f>
        <v>5.2649999999999995E-4</v>
      </c>
      <c r="CY104">
        <f>AD104</f>
        <v>0</v>
      </c>
      <c r="CZ104">
        <f>AH104</f>
        <v>0</v>
      </c>
      <c r="DA104">
        <f>AL104</f>
        <v>1</v>
      </c>
      <c r="DB104">
        <f>ROUND((ROUND(AT104*CZ104,2)*ROUND(((0.35+1)*0.3),7)),6)</f>
        <v>0</v>
      </c>
      <c r="DC104">
        <f>ROUND((ROUND(AT104*AG104,2)*ROUND(((0.35+1)*0.3),7)),6)</f>
        <v>0</v>
      </c>
      <c r="DD104" t="s">
        <v>3</v>
      </c>
      <c r="DE104" t="s">
        <v>3</v>
      </c>
      <c r="DF104">
        <f>ROUND(ROUND(AE104,2)*CX104,2)</f>
        <v>0</v>
      </c>
      <c r="DG104">
        <f t="shared" si="24"/>
        <v>0</v>
      </c>
      <c r="DH104">
        <f t="shared" si="21"/>
        <v>0</v>
      </c>
      <c r="DI104">
        <f t="shared" si="22"/>
        <v>0</v>
      </c>
      <c r="DJ104">
        <f>DI104</f>
        <v>0</v>
      </c>
      <c r="DK104">
        <v>0</v>
      </c>
      <c r="DL104" t="s">
        <v>3</v>
      </c>
      <c r="DM104">
        <v>0</v>
      </c>
      <c r="DN104" t="s">
        <v>3</v>
      </c>
      <c r="DO104">
        <v>0</v>
      </c>
    </row>
    <row r="105" spans="1:119" x14ac:dyDescent="0.2">
      <c r="A105">
        <f>ROW(Source!A173)</f>
        <v>173</v>
      </c>
      <c r="B105">
        <v>104121951</v>
      </c>
      <c r="C105">
        <v>104123275</v>
      </c>
      <c r="D105">
        <v>94548087</v>
      </c>
      <c r="E105">
        <v>1</v>
      </c>
      <c r="F105">
        <v>1</v>
      </c>
      <c r="G105">
        <v>1</v>
      </c>
      <c r="H105">
        <v>2</v>
      </c>
      <c r="I105" t="s">
        <v>582</v>
      </c>
      <c r="J105" t="s">
        <v>583</v>
      </c>
      <c r="K105" t="s">
        <v>584</v>
      </c>
      <c r="L105">
        <v>1368</v>
      </c>
      <c r="N105">
        <v>1011</v>
      </c>
      <c r="O105" t="s">
        <v>571</v>
      </c>
      <c r="P105" t="s">
        <v>571</v>
      </c>
      <c r="Q105">
        <v>1</v>
      </c>
      <c r="W105">
        <v>0</v>
      </c>
      <c r="X105">
        <v>-184590531</v>
      </c>
      <c r="Y105">
        <f>(AT105*ROUND(((0.35+1)*0.3),7))</f>
        <v>4.0500000000000006E-3</v>
      </c>
      <c r="AA105">
        <v>0</v>
      </c>
      <c r="AB105">
        <v>57.47</v>
      </c>
      <c r="AC105">
        <v>641.22</v>
      </c>
      <c r="AD105">
        <v>0</v>
      </c>
      <c r="AE105">
        <v>0</v>
      </c>
      <c r="AF105">
        <v>37.32</v>
      </c>
      <c r="AG105">
        <v>641.22</v>
      </c>
      <c r="AH105">
        <v>0</v>
      </c>
      <c r="AI105">
        <v>1</v>
      </c>
      <c r="AJ105">
        <v>1.54</v>
      </c>
      <c r="AK105">
        <v>1</v>
      </c>
      <c r="AL105">
        <v>1</v>
      </c>
      <c r="AM105">
        <v>2</v>
      </c>
      <c r="AN105">
        <v>0</v>
      </c>
      <c r="AO105">
        <v>0</v>
      </c>
      <c r="AP105">
        <v>1</v>
      </c>
      <c r="AQ105">
        <v>1</v>
      </c>
      <c r="AR105">
        <v>0</v>
      </c>
      <c r="AS105" t="s">
        <v>3</v>
      </c>
      <c r="AT105">
        <v>0.01</v>
      </c>
      <c r="AU105" t="s">
        <v>294</v>
      </c>
      <c r="AV105">
        <v>1</v>
      </c>
      <c r="AW105">
        <v>2</v>
      </c>
      <c r="AX105">
        <v>104123284</v>
      </c>
      <c r="AY105">
        <v>1</v>
      </c>
      <c r="AZ105">
        <v>0</v>
      </c>
      <c r="BA105">
        <v>112</v>
      </c>
      <c r="BB105">
        <v>1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0.37320000000000003</v>
      </c>
      <c r="BL105">
        <v>6.4122000000000003</v>
      </c>
      <c r="BM105">
        <v>0</v>
      </c>
      <c r="BN105">
        <v>0</v>
      </c>
      <c r="BO105">
        <v>0.01</v>
      </c>
      <c r="BP105">
        <v>1</v>
      </c>
      <c r="BQ105">
        <v>0</v>
      </c>
      <c r="BR105">
        <v>0.15114600000000003</v>
      </c>
      <c r="BS105">
        <v>2.5969410000000006</v>
      </c>
      <c r="BT105">
        <v>0</v>
      </c>
      <c r="BU105">
        <v>0</v>
      </c>
      <c r="BV105">
        <v>4.0500000000000006E-3</v>
      </c>
      <c r="BW105">
        <v>1</v>
      </c>
      <c r="CV105">
        <v>0</v>
      </c>
      <c r="CW105">
        <f>ROUND(Y105*Source!I173*DO105,7)</f>
        <v>5.2649999999999995E-4</v>
      </c>
      <c r="CX105">
        <f>ROUND(Y105*Source!I173,7)</f>
        <v>5.2649999999999995E-4</v>
      </c>
      <c r="CY105">
        <f>AB105</f>
        <v>57.47</v>
      </c>
      <c r="CZ105">
        <f>AF105</f>
        <v>37.32</v>
      </c>
      <c r="DA105">
        <f>AJ105</f>
        <v>1.54</v>
      </c>
      <c r="DB105">
        <f>ROUND((ROUND(AT105*CZ105,2)*ROUND(((0.35+1)*0.3),7)),6)</f>
        <v>0.14985000000000001</v>
      </c>
      <c r="DC105">
        <f>ROUND((ROUND(AT105*AG105,2)*ROUND(((0.35+1)*0.3),7)),6)</f>
        <v>2.59605</v>
      </c>
      <c r="DD105" t="s">
        <v>3</v>
      </c>
      <c r="DE105" t="s">
        <v>3</v>
      </c>
      <c r="DF105">
        <f>ROUND(ROUND(AE105,2)*CX105,2)</f>
        <v>0</v>
      </c>
      <c r="DG105">
        <f>ROUND(ROUND(AF105*AJ105,2)*CX105,2)</f>
        <v>0.03</v>
      </c>
      <c r="DH105">
        <f t="shared" si="21"/>
        <v>0.34</v>
      </c>
      <c r="DI105">
        <f t="shared" si="22"/>
        <v>0</v>
      </c>
      <c r="DJ105">
        <f>DG105+DH105</f>
        <v>0.37</v>
      </c>
      <c r="DK105">
        <v>0</v>
      </c>
      <c r="DL105" t="s">
        <v>585</v>
      </c>
      <c r="DM105">
        <v>3</v>
      </c>
      <c r="DN105" t="s">
        <v>565</v>
      </c>
      <c r="DO105">
        <v>1</v>
      </c>
    </row>
    <row r="106" spans="1:119" x14ac:dyDescent="0.2">
      <c r="A106">
        <f>ROW(Source!A173)</f>
        <v>173</v>
      </c>
      <c r="B106">
        <v>104121951</v>
      </c>
      <c r="C106">
        <v>104123275</v>
      </c>
      <c r="D106">
        <v>94498222</v>
      </c>
      <c r="E106">
        <v>1</v>
      </c>
      <c r="F106">
        <v>1</v>
      </c>
      <c r="G106">
        <v>1</v>
      </c>
      <c r="H106">
        <v>3</v>
      </c>
      <c r="I106" t="s">
        <v>573</v>
      </c>
      <c r="J106" t="s">
        <v>574</v>
      </c>
      <c r="K106" t="s">
        <v>575</v>
      </c>
      <c r="L106">
        <v>1383</v>
      </c>
      <c r="N106">
        <v>1013</v>
      </c>
      <c r="O106" t="s">
        <v>576</v>
      </c>
      <c r="P106" t="s">
        <v>576</v>
      </c>
      <c r="Q106">
        <v>1</v>
      </c>
      <c r="W106">
        <v>0</v>
      </c>
      <c r="X106">
        <v>1465295636</v>
      </c>
      <c r="Y106">
        <f>(AT106*ROUND(0,7))</f>
        <v>0</v>
      </c>
      <c r="AA106">
        <v>6.78</v>
      </c>
      <c r="AB106">
        <v>0</v>
      </c>
      <c r="AC106">
        <v>0</v>
      </c>
      <c r="AD106">
        <v>0</v>
      </c>
      <c r="AE106">
        <v>6.78</v>
      </c>
      <c r="AF106">
        <v>0</v>
      </c>
      <c r="AG106">
        <v>0</v>
      </c>
      <c r="AH106">
        <v>0</v>
      </c>
      <c r="AI106">
        <v>1</v>
      </c>
      <c r="AJ106">
        <v>1</v>
      </c>
      <c r="AK106">
        <v>1</v>
      </c>
      <c r="AL106">
        <v>1</v>
      </c>
      <c r="AM106">
        <v>-2</v>
      </c>
      <c r="AN106">
        <v>0</v>
      </c>
      <c r="AO106">
        <v>0</v>
      </c>
      <c r="AP106">
        <v>1</v>
      </c>
      <c r="AQ106">
        <v>1</v>
      </c>
      <c r="AR106">
        <v>0</v>
      </c>
      <c r="AS106" t="s">
        <v>3</v>
      </c>
      <c r="AT106">
        <v>6.5663999999999998</v>
      </c>
      <c r="AU106" t="s">
        <v>24</v>
      </c>
      <c r="AV106">
        <v>0</v>
      </c>
      <c r="AW106">
        <v>2</v>
      </c>
      <c r="AX106">
        <v>104123285</v>
      </c>
      <c r="AY106">
        <v>1</v>
      </c>
      <c r="AZ106">
        <v>0</v>
      </c>
      <c r="BA106">
        <v>113</v>
      </c>
      <c r="BB106">
        <v>1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44.520192000000002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1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CV106">
        <v>0</v>
      </c>
      <c r="CW106">
        <v>0</v>
      </c>
      <c r="CX106">
        <f>ROUND(Y106*Source!I173,7)</f>
        <v>0</v>
      </c>
      <c r="CY106">
        <f>AA106</f>
        <v>6.78</v>
      </c>
      <c r="CZ106">
        <f>AE106</f>
        <v>6.78</v>
      </c>
      <c r="DA106">
        <f>AI106</f>
        <v>1</v>
      </c>
      <c r="DB106">
        <f>ROUND((ROUND(AT106*CZ106,2)*ROUND(0,7)),6)</f>
        <v>0</v>
      </c>
      <c r="DC106">
        <f>ROUND((ROUND(AT106*AG106,2)*ROUND(0,7)),6)</f>
        <v>0</v>
      </c>
      <c r="DD106" t="s">
        <v>3</v>
      </c>
      <c r="DE106" t="s">
        <v>3</v>
      </c>
      <c r="DF106">
        <f>ROUND(ROUND(AE106,2)*CX106,2)</f>
        <v>0</v>
      </c>
      <c r="DG106">
        <f t="shared" ref="DG106:DG137" si="25">ROUND(ROUND(AF106,2)*CX106,2)</f>
        <v>0</v>
      </c>
      <c r="DH106">
        <f t="shared" si="21"/>
        <v>0</v>
      </c>
      <c r="DI106">
        <f t="shared" si="22"/>
        <v>0</v>
      </c>
      <c r="DJ106">
        <f>DF106</f>
        <v>0</v>
      </c>
      <c r="DK106">
        <v>1</v>
      </c>
      <c r="DL106" t="s">
        <v>3</v>
      </c>
      <c r="DM106">
        <v>0</v>
      </c>
      <c r="DN106" t="s">
        <v>3</v>
      </c>
      <c r="DO106">
        <v>0</v>
      </c>
    </row>
    <row r="107" spans="1:119" x14ac:dyDescent="0.2">
      <c r="A107">
        <f>ROW(Source!A173)</f>
        <v>173</v>
      </c>
      <c r="B107">
        <v>104121951</v>
      </c>
      <c r="C107">
        <v>104123275</v>
      </c>
      <c r="D107">
        <v>94499792</v>
      </c>
      <c r="E107">
        <v>1</v>
      </c>
      <c r="F107">
        <v>1</v>
      </c>
      <c r="G107">
        <v>1</v>
      </c>
      <c r="H107">
        <v>3</v>
      </c>
      <c r="I107" t="s">
        <v>600</v>
      </c>
      <c r="J107" t="s">
        <v>601</v>
      </c>
      <c r="K107" t="s">
        <v>602</v>
      </c>
      <c r="L107">
        <v>1407</v>
      </c>
      <c r="N107">
        <v>1013</v>
      </c>
      <c r="O107" t="s">
        <v>328</v>
      </c>
      <c r="P107" t="s">
        <v>328</v>
      </c>
      <c r="Q107">
        <v>1</v>
      </c>
      <c r="W107">
        <v>0</v>
      </c>
      <c r="X107">
        <v>2103078678</v>
      </c>
      <c r="Y107">
        <f>(AT107*ROUND(0,7))</f>
        <v>0</v>
      </c>
      <c r="AA107">
        <v>336.81</v>
      </c>
      <c r="AB107">
        <v>0</v>
      </c>
      <c r="AC107">
        <v>0</v>
      </c>
      <c r="AD107">
        <v>0</v>
      </c>
      <c r="AE107">
        <v>261.08999999999997</v>
      </c>
      <c r="AF107">
        <v>0</v>
      </c>
      <c r="AG107">
        <v>0</v>
      </c>
      <c r="AH107">
        <v>0</v>
      </c>
      <c r="AI107">
        <v>1.29</v>
      </c>
      <c r="AJ107">
        <v>1</v>
      </c>
      <c r="AK107">
        <v>1</v>
      </c>
      <c r="AL107">
        <v>1</v>
      </c>
      <c r="AM107">
        <v>2</v>
      </c>
      <c r="AN107">
        <v>0</v>
      </c>
      <c r="AO107">
        <v>0</v>
      </c>
      <c r="AP107">
        <v>1</v>
      </c>
      <c r="AQ107">
        <v>1</v>
      </c>
      <c r="AR107">
        <v>0</v>
      </c>
      <c r="AS107" t="s">
        <v>3</v>
      </c>
      <c r="AT107">
        <v>0.2</v>
      </c>
      <c r="AU107" t="s">
        <v>24</v>
      </c>
      <c r="AV107">
        <v>0</v>
      </c>
      <c r="AW107">
        <v>2</v>
      </c>
      <c r="AX107">
        <v>104123286</v>
      </c>
      <c r="AY107">
        <v>1</v>
      </c>
      <c r="AZ107">
        <v>0</v>
      </c>
      <c r="BA107">
        <v>114</v>
      </c>
      <c r="BB107">
        <v>1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52.217999999999996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1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CV107">
        <v>0</v>
      </c>
      <c r="CW107">
        <v>0</v>
      </c>
      <c r="CX107">
        <f>ROUND(Y107*Source!I173,7)</f>
        <v>0</v>
      </c>
      <c r="CY107">
        <f>AA107</f>
        <v>336.81</v>
      </c>
      <c r="CZ107">
        <f>AE107</f>
        <v>261.08999999999997</v>
      </c>
      <c r="DA107">
        <f>AI107</f>
        <v>1.29</v>
      </c>
      <c r="DB107">
        <f>ROUND((ROUND(AT107*CZ107,2)*ROUND(0,7)),6)</f>
        <v>0</v>
      </c>
      <c r="DC107">
        <f>ROUND((ROUND(AT107*AG107,2)*ROUND(0,7)),6)</f>
        <v>0</v>
      </c>
      <c r="DD107" t="s">
        <v>3</v>
      </c>
      <c r="DE107" t="s">
        <v>3</v>
      </c>
      <c r="DF107">
        <f>ROUND(ROUND(AE107*AI107,2)*CX107,2)</f>
        <v>0</v>
      </c>
      <c r="DG107">
        <f t="shared" si="25"/>
        <v>0</v>
      </c>
      <c r="DH107">
        <f t="shared" si="21"/>
        <v>0</v>
      </c>
      <c r="DI107">
        <f t="shared" si="22"/>
        <v>0</v>
      </c>
      <c r="DJ107">
        <f>DF107</f>
        <v>0</v>
      </c>
      <c r="DK107">
        <v>0</v>
      </c>
      <c r="DL107" t="s">
        <v>3</v>
      </c>
      <c r="DM107">
        <v>0</v>
      </c>
      <c r="DN107" t="s">
        <v>3</v>
      </c>
      <c r="DO107">
        <v>0</v>
      </c>
    </row>
    <row r="108" spans="1:119" x14ac:dyDescent="0.2">
      <c r="A108">
        <f>ROW(Source!A173)</f>
        <v>173</v>
      </c>
      <c r="B108">
        <v>104121951</v>
      </c>
      <c r="C108">
        <v>104123275</v>
      </c>
      <c r="D108">
        <v>94500073</v>
      </c>
      <c r="E108">
        <v>1</v>
      </c>
      <c r="F108">
        <v>1</v>
      </c>
      <c r="G108">
        <v>1</v>
      </c>
      <c r="H108">
        <v>3</v>
      </c>
      <c r="I108" t="s">
        <v>681</v>
      </c>
      <c r="J108" t="s">
        <v>682</v>
      </c>
      <c r="K108" t="s">
        <v>683</v>
      </c>
      <c r="L108">
        <v>1348</v>
      </c>
      <c r="N108">
        <v>1009</v>
      </c>
      <c r="O108" t="s">
        <v>47</v>
      </c>
      <c r="P108" t="s">
        <v>47</v>
      </c>
      <c r="Q108">
        <v>1000</v>
      </c>
      <c r="W108">
        <v>0</v>
      </c>
      <c r="X108">
        <v>-760973918</v>
      </c>
      <c r="Y108">
        <f>(AT108*ROUND(0,7))</f>
        <v>0</v>
      </c>
      <c r="AA108">
        <v>127956.34</v>
      </c>
      <c r="AB108">
        <v>0</v>
      </c>
      <c r="AC108">
        <v>0</v>
      </c>
      <c r="AD108">
        <v>0</v>
      </c>
      <c r="AE108">
        <v>99190.96</v>
      </c>
      <c r="AF108">
        <v>0</v>
      </c>
      <c r="AG108">
        <v>0</v>
      </c>
      <c r="AH108">
        <v>0</v>
      </c>
      <c r="AI108">
        <v>1.29</v>
      </c>
      <c r="AJ108">
        <v>1</v>
      </c>
      <c r="AK108">
        <v>1</v>
      </c>
      <c r="AL108">
        <v>1</v>
      </c>
      <c r="AM108">
        <v>2</v>
      </c>
      <c r="AN108">
        <v>0</v>
      </c>
      <c r="AO108">
        <v>0</v>
      </c>
      <c r="AP108">
        <v>1</v>
      </c>
      <c r="AQ108">
        <v>1</v>
      </c>
      <c r="AR108">
        <v>0</v>
      </c>
      <c r="AS108" t="s">
        <v>3</v>
      </c>
      <c r="AT108">
        <v>1E-3</v>
      </c>
      <c r="AU108" t="s">
        <v>24</v>
      </c>
      <c r="AV108">
        <v>0</v>
      </c>
      <c r="AW108">
        <v>2</v>
      </c>
      <c r="AX108">
        <v>104123287</v>
      </c>
      <c r="AY108">
        <v>1</v>
      </c>
      <c r="AZ108">
        <v>0</v>
      </c>
      <c r="BA108">
        <v>115</v>
      </c>
      <c r="BB108">
        <v>1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99.190960000000004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1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CV108">
        <v>0</v>
      </c>
      <c r="CW108">
        <v>0</v>
      </c>
      <c r="CX108">
        <f>ROUND(Y108*Source!I173,7)</f>
        <v>0</v>
      </c>
      <c r="CY108">
        <f>AA108</f>
        <v>127956.34</v>
      </c>
      <c r="CZ108">
        <f>AE108</f>
        <v>99190.96</v>
      </c>
      <c r="DA108">
        <f>AI108</f>
        <v>1.29</v>
      </c>
      <c r="DB108">
        <f>ROUND((ROUND(AT108*CZ108,2)*ROUND(0,7)),6)</f>
        <v>0</v>
      </c>
      <c r="DC108">
        <f>ROUND((ROUND(AT108*AG108,2)*ROUND(0,7)),6)</f>
        <v>0</v>
      </c>
      <c r="DD108" t="s">
        <v>3</v>
      </c>
      <c r="DE108" t="s">
        <v>3</v>
      </c>
      <c r="DF108">
        <f>ROUND(ROUND(AE108*AI108,2)*CX108,2)</f>
        <v>0</v>
      </c>
      <c r="DG108">
        <f t="shared" si="25"/>
        <v>0</v>
      </c>
      <c r="DH108">
        <f t="shared" si="21"/>
        <v>0</v>
      </c>
      <c r="DI108">
        <f t="shared" si="22"/>
        <v>0</v>
      </c>
      <c r="DJ108">
        <f>DF108</f>
        <v>0</v>
      </c>
      <c r="DK108">
        <v>0</v>
      </c>
      <c r="DL108" t="s">
        <v>3</v>
      </c>
      <c r="DM108">
        <v>0</v>
      </c>
      <c r="DN108" t="s">
        <v>3</v>
      </c>
      <c r="DO108">
        <v>0</v>
      </c>
    </row>
    <row r="109" spans="1:119" x14ac:dyDescent="0.2">
      <c r="A109">
        <f>ROW(Source!A209)</f>
        <v>209</v>
      </c>
      <c r="B109">
        <v>104121951</v>
      </c>
      <c r="C109">
        <v>104123657</v>
      </c>
      <c r="D109">
        <v>33157107</v>
      </c>
      <c r="E109">
        <v>117</v>
      </c>
      <c r="F109">
        <v>1</v>
      </c>
      <c r="G109">
        <v>1</v>
      </c>
      <c r="H109">
        <v>1</v>
      </c>
      <c r="I109" t="s">
        <v>692</v>
      </c>
      <c r="J109" t="s">
        <v>3</v>
      </c>
      <c r="K109" t="s">
        <v>693</v>
      </c>
      <c r="L109">
        <v>1191</v>
      </c>
      <c r="N109">
        <v>1013</v>
      </c>
      <c r="O109" t="s">
        <v>565</v>
      </c>
      <c r="P109" t="s">
        <v>565</v>
      </c>
      <c r="Q109">
        <v>1</v>
      </c>
      <c r="W109">
        <v>0</v>
      </c>
      <c r="X109">
        <v>1522950421</v>
      </c>
      <c r="Y109">
        <f>(AT109*ROUND((0.35+1),7))</f>
        <v>35.423999999999999</v>
      </c>
      <c r="AA109">
        <v>0</v>
      </c>
      <c r="AB109">
        <v>0</v>
      </c>
      <c r="AC109">
        <v>0</v>
      </c>
      <c r="AD109">
        <v>743.6</v>
      </c>
      <c r="AE109">
        <v>0</v>
      </c>
      <c r="AF109">
        <v>0</v>
      </c>
      <c r="AG109">
        <v>0</v>
      </c>
      <c r="AH109">
        <v>743.6</v>
      </c>
      <c r="AI109">
        <v>1</v>
      </c>
      <c r="AJ109">
        <v>1</v>
      </c>
      <c r="AK109">
        <v>1</v>
      </c>
      <c r="AL109">
        <v>1</v>
      </c>
      <c r="AM109">
        <v>-2</v>
      </c>
      <c r="AN109">
        <v>0</v>
      </c>
      <c r="AO109">
        <v>0</v>
      </c>
      <c r="AP109">
        <v>1</v>
      </c>
      <c r="AQ109">
        <v>1</v>
      </c>
      <c r="AR109">
        <v>0</v>
      </c>
      <c r="AS109" t="s">
        <v>3</v>
      </c>
      <c r="AT109">
        <v>26.24</v>
      </c>
      <c r="AU109" t="s">
        <v>312</v>
      </c>
      <c r="AV109">
        <v>1</v>
      </c>
      <c r="AW109">
        <v>2</v>
      </c>
      <c r="AX109">
        <v>104123665</v>
      </c>
      <c r="AY109">
        <v>1</v>
      </c>
      <c r="AZ109">
        <v>0</v>
      </c>
      <c r="BA109">
        <v>117</v>
      </c>
      <c r="BB109">
        <v>1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19512.063999999998</v>
      </c>
      <c r="BN109">
        <v>26.24</v>
      </c>
      <c r="BO109">
        <v>0</v>
      </c>
      <c r="BP109">
        <v>1</v>
      </c>
      <c r="BQ109">
        <v>0</v>
      </c>
      <c r="BR109">
        <v>0</v>
      </c>
      <c r="BS109">
        <v>0</v>
      </c>
      <c r="BT109">
        <v>26341.286400000001</v>
      </c>
      <c r="BU109">
        <v>35.423999999999999</v>
      </c>
      <c r="BV109">
        <v>0</v>
      </c>
      <c r="BW109">
        <v>1</v>
      </c>
      <c r="CU109">
        <f>ROUND(AT109*Source!I209*AH109*AL109,2)</f>
        <v>195.12</v>
      </c>
      <c r="CV109">
        <f>ROUND(Y109*Source!I209,7)</f>
        <v>0.35424</v>
      </c>
      <c r="CW109">
        <v>0</v>
      </c>
      <c r="CX109">
        <f>ROUND(Y109*Source!I209,7)</f>
        <v>0.35424</v>
      </c>
      <c r="CY109">
        <f>AD109</f>
        <v>743.6</v>
      </c>
      <c r="CZ109">
        <f>AH109</f>
        <v>743.6</v>
      </c>
      <c r="DA109">
        <f>AL109</f>
        <v>1</v>
      </c>
      <c r="DB109">
        <f>ROUND((ROUND(AT109*CZ109,2)*ROUND((0.35+1),7)),6)</f>
        <v>26341.280999999999</v>
      </c>
      <c r="DC109">
        <f>ROUND((ROUND(AT109*AG109,2)*ROUND((0.35+1),7)),6)</f>
        <v>0</v>
      </c>
      <c r="DD109" t="s">
        <v>3</v>
      </c>
      <c r="DE109" t="s">
        <v>3</v>
      </c>
      <c r="DF109">
        <f>ROUND(ROUND(AE109,2)*CX109,2)</f>
        <v>0</v>
      </c>
      <c r="DG109">
        <f t="shared" si="25"/>
        <v>0</v>
      </c>
      <c r="DH109">
        <f t="shared" si="21"/>
        <v>0</v>
      </c>
      <c r="DI109">
        <f t="shared" si="22"/>
        <v>263.41000000000003</v>
      </c>
      <c r="DJ109">
        <f>DI109</f>
        <v>263.41000000000003</v>
      </c>
      <c r="DK109">
        <v>1</v>
      </c>
      <c r="DL109" t="s">
        <v>3</v>
      </c>
      <c r="DM109">
        <v>0</v>
      </c>
      <c r="DN109" t="s">
        <v>3</v>
      </c>
      <c r="DO109">
        <v>0</v>
      </c>
    </row>
    <row r="110" spans="1:119" x14ac:dyDescent="0.2">
      <c r="A110">
        <f>ROW(Source!A209)</f>
        <v>209</v>
      </c>
      <c r="B110">
        <v>104121951</v>
      </c>
      <c r="C110">
        <v>104123657</v>
      </c>
      <c r="D110">
        <v>33157037</v>
      </c>
      <c r="E110">
        <v>117</v>
      </c>
      <c r="F110">
        <v>1</v>
      </c>
      <c r="G110">
        <v>1</v>
      </c>
      <c r="H110">
        <v>1</v>
      </c>
      <c r="I110" t="s">
        <v>566</v>
      </c>
      <c r="J110" t="s">
        <v>3</v>
      </c>
      <c r="K110" t="s">
        <v>567</v>
      </c>
      <c r="L110">
        <v>1191</v>
      </c>
      <c r="N110">
        <v>1013</v>
      </c>
      <c r="O110" t="s">
        <v>565</v>
      </c>
      <c r="P110" t="s">
        <v>565</v>
      </c>
      <c r="Q110">
        <v>1</v>
      </c>
      <c r="W110">
        <v>0</v>
      </c>
      <c r="X110">
        <v>-1417349443</v>
      </c>
      <c r="Y110">
        <f>(AT110*ROUND((0.35+1),7))</f>
        <v>6.7500000000000004E-2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1</v>
      </c>
      <c r="AJ110">
        <v>1</v>
      </c>
      <c r="AK110">
        <v>1</v>
      </c>
      <c r="AL110">
        <v>1</v>
      </c>
      <c r="AM110">
        <v>-2</v>
      </c>
      <c r="AN110">
        <v>0</v>
      </c>
      <c r="AO110">
        <v>0</v>
      </c>
      <c r="AP110">
        <v>1</v>
      </c>
      <c r="AQ110">
        <v>1</v>
      </c>
      <c r="AR110">
        <v>0</v>
      </c>
      <c r="AS110" t="s">
        <v>3</v>
      </c>
      <c r="AT110">
        <v>0.05</v>
      </c>
      <c r="AU110" t="s">
        <v>312</v>
      </c>
      <c r="AV110">
        <v>2</v>
      </c>
      <c r="AW110">
        <v>2</v>
      </c>
      <c r="AX110">
        <v>104123666</v>
      </c>
      <c r="AY110">
        <v>1</v>
      </c>
      <c r="AZ110">
        <v>0</v>
      </c>
      <c r="BA110">
        <v>118</v>
      </c>
      <c r="BB110">
        <v>1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0</v>
      </c>
      <c r="CV110">
        <v>0</v>
      </c>
      <c r="CW110">
        <v>0</v>
      </c>
      <c r="CX110">
        <f>ROUND(Y110*Source!I209,7)</f>
        <v>6.7500000000000004E-4</v>
      </c>
      <c r="CY110">
        <f>AD110</f>
        <v>0</v>
      </c>
      <c r="CZ110">
        <f>AH110</f>
        <v>0</v>
      </c>
      <c r="DA110">
        <f>AL110</f>
        <v>1</v>
      </c>
      <c r="DB110">
        <f>ROUND((ROUND(AT110*CZ110,2)*ROUND((0.35+1),7)),6)</f>
        <v>0</v>
      </c>
      <c r="DC110">
        <f>ROUND((ROUND(AT110*AG110,2)*ROUND((0.35+1),7)),6)</f>
        <v>0</v>
      </c>
      <c r="DD110" t="s">
        <v>3</v>
      </c>
      <c r="DE110" t="s">
        <v>3</v>
      </c>
      <c r="DF110">
        <f>ROUND(ROUND(AE110,2)*CX110,2)</f>
        <v>0</v>
      </c>
      <c r="DG110">
        <f t="shared" si="25"/>
        <v>0</v>
      </c>
      <c r="DH110">
        <f t="shared" si="21"/>
        <v>0</v>
      </c>
      <c r="DI110">
        <f t="shared" si="22"/>
        <v>0</v>
      </c>
      <c r="DJ110">
        <f>DI110</f>
        <v>0</v>
      </c>
      <c r="DK110">
        <v>0</v>
      </c>
      <c r="DL110" t="s">
        <v>3</v>
      </c>
      <c r="DM110">
        <v>0</v>
      </c>
      <c r="DN110" t="s">
        <v>3</v>
      </c>
      <c r="DO110">
        <v>0</v>
      </c>
    </row>
    <row r="111" spans="1:119" x14ac:dyDescent="0.2">
      <c r="A111">
        <f>ROW(Source!A209)</f>
        <v>209</v>
      </c>
      <c r="B111">
        <v>104121951</v>
      </c>
      <c r="C111">
        <v>104123657</v>
      </c>
      <c r="D111">
        <v>101144463</v>
      </c>
      <c r="E111">
        <v>1</v>
      </c>
      <c r="F111">
        <v>1</v>
      </c>
      <c r="G111">
        <v>1</v>
      </c>
      <c r="H111">
        <v>2</v>
      </c>
      <c r="I111" t="s">
        <v>662</v>
      </c>
      <c r="J111" t="s">
        <v>663</v>
      </c>
      <c r="K111" t="s">
        <v>664</v>
      </c>
      <c r="L111">
        <v>1368</v>
      </c>
      <c r="N111">
        <v>1011</v>
      </c>
      <c r="O111" t="s">
        <v>571</v>
      </c>
      <c r="P111" t="s">
        <v>571</v>
      </c>
      <c r="Q111">
        <v>1</v>
      </c>
      <c r="W111">
        <v>0</v>
      </c>
      <c r="X111">
        <v>639918019</v>
      </c>
      <c r="Y111">
        <f>(AT111*ROUND((0.35+1),7))</f>
        <v>4.0500000000000001E-2</v>
      </c>
      <c r="AA111">
        <v>0</v>
      </c>
      <c r="AB111">
        <v>1629.55</v>
      </c>
      <c r="AC111">
        <v>969.91</v>
      </c>
      <c r="AD111">
        <v>0</v>
      </c>
      <c r="AE111">
        <v>0</v>
      </c>
      <c r="AF111">
        <v>1629.55</v>
      </c>
      <c r="AG111">
        <v>969.91</v>
      </c>
      <c r="AH111">
        <v>0</v>
      </c>
      <c r="AI111">
        <v>1</v>
      </c>
      <c r="AJ111">
        <v>1</v>
      </c>
      <c r="AK111">
        <v>1</v>
      </c>
      <c r="AL111">
        <v>1</v>
      </c>
      <c r="AM111">
        <v>-2</v>
      </c>
      <c r="AN111">
        <v>0</v>
      </c>
      <c r="AO111">
        <v>0</v>
      </c>
      <c r="AP111">
        <v>1</v>
      </c>
      <c r="AQ111">
        <v>1</v>
      </c>
      <c r="AR111">
        <v>0</v>
      </c>
      <c r="AS111" t="s">
        <v>3</v>
      </c>
      <c r="AT111">
        <v>0.03</v>
      </c>
      <c r="AU111" t="s">
        <v>312</v>
      </c>
      <c r="AV111">
        <v>1</v>
      </c>
      <c r="AW111">
        <v>2</v>
      </c>
      <c r="AX111">
        <v>104123667</v>
      </c>
      <c r="AY111">
        <v>1</v>
      </c>
      <c r="AZ111">
        <v>0</v>
      </c>
      <c r="BA111">
        <v>119</v>
      </c>
      <c r="BB111">
        <v>1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48.886499999999998</v>
      </c>
      <c r="BL111">
        <v>29.097299999999997</v>
      </c>
      <c r="BM111">
        <v>0</v>
      </c>
      <c r="BN111">
        <v>0</v>
      </c>
      <c r="BO111">
        <v>0.03</v>
      </c>
      <c r="BP111">
        <v>1</v>
      </c>
      <c r="BQ111">
        <v>0</v>
      </c>
      <c r="BR111">
        <v>65.996775</v>
      </c>
      <c r="BS111">
        <v>39.281354999999998</v>
      </c>
      <c r="BT111">
        <v>0</v>
      </c>
      <c r="BU111">
        <v>0</v>
      </c>
      <c r="BV111">
        <v>4.0500000000000001E-2</v>
      </c>
      <c r="BW111">
        <v>1</v>
      </c>
      <c r="CV111">
        <v>0</v>
      </c>
      <c r="CW111">
        <f>ROUND(Y111*Source!I209*DO111,7)</f>
        <v>4.0499999999999998E-4</v>
      </c>
      <c r="CX111">
        <f>ROUND(Y111*Source!I209,7)</f>
        <v>4.0499999999999998E-4</v>
      </c>
      <c r="CY111">
        <f>AB111</f>
        <v>1629.55</v>
      </c>
      <c r="CZ111">
        <f>AF111</f>
        <v>1629.55</v>
      </c>
      <c r="DA111">
        <f>AJ111</f>
        <v>1</v>
      </c>
      <c r="DB111">
        <f>ROUND((ROUND(AT111*CZ111,2)*ROUND((0.35+1),7)),6)</f>
        <v>66.001499999999993</v>
      </c>
      <c r="DC111">
        <f>ROUND((ROUND(AT111*AG111,2)*ROUND((0.35+1),7)),6)</f>
        <v>39.284999999999997</v>
      </c>
      <c r="DD111" t="s">
        <v>3</v>
      </c>
      <c r="DE111" t="s">
        <v>3</v>
      </c>
      <c r="DF111">
        <f>ROUND(ROUND(AE111,2)*CX111,2)</f>
        <v>0</v>
      </c>
      <c r="DG111">
        <f t="shared" si="25"/>
        <v>0.66</v>
      </c>
      <c r="DH111">
        <f t="shared" si="21"/>
        <v>0.39</v>
      </c>
      <c r="DI111">
        <f t="shared" si="22"/>
        <v>0</v>
      </c>
      <c r="DJ111">
        <f>DG111+DH111</f>
        <v>1.05</v>
      </c>
      <c r="DK111">
        <v>1</v>
      </c>
      <c r="DL111" t="s">
        <v>661</v>
      </c>
      <c r="DM111">
        <v>6</v>
      </c>
      <c r="DN111" t="s">
        <v>565</v>
      </c>
      <c r="DO111">
        <v>1</v>
      </c>
    </row>
    <row r="112" spans="1:119" x14ac:dyDescent="0.2">
      <c r="A112">
        <f>ROW(Source!A209)</f>
        <v>209</v>
      </c>
      <c r="B112">
        <v>104121951</v>
      </c>
      <c r="C112">
        <v>104123657</v>
      </c>
      <c r="D112">
        <v>101145358</v>
      </c>
      <c r="E112">
        <v>1</v>
      </c>
      <c r="F112">
        <v>1</v>
      </c>
      <c r="G112">
        <v>1</v>
      </c>
      <c r="H112">
        <v>2</v>
      </c>
      <c r="I112" t="s">
        <v>568</v>
      </c>
      <c r="J112" t="s">
        <v>569</v>
      </c>
      <c r="K112" t="s">
        <v>570</v>
      </c>
      <c r="L112">
        <v>1368</v>
      </c>
      <c r="N112">
        <v>1011</v>
      </c>
      <c r="O112" t="s">
        <v>571</v>
      </c>
      <c r="P112" t="s">
        <v>571</v>
      </c>
      <c r="Q112">
        <v>1</v>
      </c>
      <c r="W112">
        <v>0</v>
      </c>
      <c r="X112">
        <v>-849950259</v>
      </c>
      <c r="Y112">
        <f>(AT112*ROUND((0.35+1),7))</f>
        <v>2.7000000000000003E-2</v>
      </c>
      <c r="AA112">
        <v>0</v>
      </c>
      <c r="AB112">
        <v>643.29</v>
      </c>
      <c r="AC112">
        <v>722.05</v>
      </c>
      <c r="AD112">
        <v>0</v>
      </c>
      <c r="AE112">
        <v>0</v>
      </c>
      <c r="AF112">
        <v>643.29</v>
      </c>
      <c r="AG112">
        <v>722.05</v>
      </c>
      <c r="AH112">
        <v>0</v>
      </c>
      <c r="AI112">
        <v>1</v>
      </c>
      <c r="AJ112">
        <v>1</v>
      </c>
      <c r="AK112">
        <v>1</v>
      </c>
      <c r="AL112">
        <v>1</v>
      </c>
      <c r="AM112">
        <v>-2</v>
      </c>
      <c r="AN112">
        <v>0</v>
      </c>
      <c r="AO112">
        <v>0</v>
      </c>
      <c r="AP112">
        <v>1</v>
      </c>
      <c r="AQ112">
        <v>1</v>
      </c>
      <c r="AR112">
        <v>0</v>
      </c>
      <c r="AS112" t="s">
        <v>3</v>
      </c>
      <c r="AT112">
        <v>0.02</v>
      </c>
      <c r="AU112" t="s">
        <v>312</v>
      </c>
      <c r="AV112">
        <v>1</v>
      </c>
      <c r="AW112">
        <v>2</v>
      </c>
      <c r="AX112">
        <v>104123668</v>
      </c>
      <c r="AY112">
        <v>1</v>
      </c>
      <c r="AZ112">
        <v>0</v>
      </c>
      <c r="BA112">
        <v>120</v>
      </c>
      <c r="BB112">
        <v>1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12.8658</v>
      </c>
      <c r="BL112">
        <v>14.440999999999999</v>
      </c>
      <c r="BM112">
        <v>0</v>
      </c>
      <c r="BN112">
        <v>0</v>
      </c>
      <c r="BO112">
        <v>0.02</v>
      </c>
      <c r="BP112">
        <v>1</v>
      </c>
      <c r="BQ112">
        <v>0</v>
      </c>
      <c r="BR112">
        <v>17.368830000000003</v>
      </c>
      <c r="BS112">
        <v>19.495350000000002</v>
      </c>
      <c r="BT112">
        <v>0</v>
      </c>
      <c r="BU112">
        <v>0</v>
      </c>
      <c r="BV112">
        <v>2.7000000000000003E-2</v>
      </c>
      <c r="BW112">
        <v>1</v>
      </c>
      <c r="CV112">
        <v>0</v>
      </c>
      <c r="CW112">
        <f>ROUND(Y112*Source!I209*DO112,7)</f>
        <v>2.7E-4</v>
      </c>
      <c r="CX112">
        <f>ROUND(Y112*Source!I209,7)</f>
        <v>2.7E-4</v>
      </c>
      <c r="CY112">
        <f>AB112</f>
        <v>643.29</v>
      </c>
      <c r="CZ112">
        <f>AF112</f>
        <v>643.29</v>
      </c>
      <c r="DA112">
        <f>AJ112</f>
        <v>1</v>
      </c>
      <c r="DB112">
        <f>ROUND((ROUND(AT112*CZ112,2)*ROUND((0.35+1),7)),6)</f>
        <v>17.374500000000001</v>
      </c>
      <c r="DC112">
        <f>ROUND((ROUND(AT112*AG112,2)*ROUND((0.35+1),7)),6)</f>
        <v>19.494</v>
      </c>
      <c r="DD112" t="s">
        <v>3</v>
      </c>
      <c r="DE112" t="s">
        <v>3</v>
      </c>
      <c r="DF112">
        <f>ROUND(ROUND(AE112,2)*CX112,2)</f>
        <v>0</v>
      </c>
      <c r="DG112">
        <f t="shared" si="25"/>
        <v>0.17</v>
      </c>
      <c r="DH112">
        <f t="shared" si="21"/>
        <v>0.19</v>
      </c>
      <c r="DI112">
        <f t="shared" si="22"/>
        <v>0</v>
      </c>
      <c r="DJ112">
        <f>DG112+DH112</f>
        <v>0.36</v>
      </c>
      <c r="DK112">
        <v>1</v>
      </c>
      <c r="DL112" t="s">
        <v>572</v>
      </c>
      <c r="DM112">
        <v>4</v>
      </c>
      <c r="DN112" t="s">
        <v>565</v>
      </c>
      <c r="DO112">
        <v>1</v>
      </c>
    </row>
    <row r="113" spans="1:119" x14ac:dyDescent="0.2">
      <c r="A113">
        <f>ROW(Source!A209)</f>
        <v>209</v>
      </c>
      <c r="B113">
        <v>104121951</v>
      </c>
      <c r="C113">
        <v>104123657</v>
      </c>
      <c r="D113">
        <v>101215474</v>
      </c>
      <c r="E113">
        <v>1</v>
      </c>
      <c r="F113">
        <v>1</v>
      </c>
      <c r="G113">
        <v>1</v>
      </c>
      <c r="H113">
        <v>3</v>
      </c>
      <c r="I113" t="s">
        <v>684</v>
      </c>
      <c r="J113" t="s">
        <v>685</v>
      </c>
      <c r="K113" t="s">
        <v>686</v>
      </c>
      <c r="L113">
        <v>1348</v>
      </c>
      <c r="N113">
        <v>1009</v>
      </c>
      <c r="O113" t="s">
        <v>47</v>
      </c>
      <c r="P113" t="s">
        <v>47</v>
      </c>
      <c r="Q113">
        <v>1000</v>
      </c>
      <c r="W113">
        <v>0</v>
      </c>
      <c r="X113">
        <v>-290124041</v>
      </c>
      <c r="Y113">
        <f>AT113</f>
        <v>3.15E-3</v>
      </c>
      <c r="AA113">
        <v>6073.58</v>
      </c>
      <c r="AB113">
        <v>0</v>
      </c>
      <c r="AC113">
        <v>0</v>
      </c>
      <c r="AD113">
        <v>0</v>
      </c>
      <c r="AE113">
        <v>4338.2700000000004</v>
      </c>
      <c r="AF113">
        <v>0</v>
      </c>
      <c r="AG113">
        <v>0</v>
      </c>
      <c r="AH113">
        <v>0</v>
      </c>
      <c r="AI113">
        <v>1.4</v>
      </c>
      <c r="AJ113">
        <v>1</v>
      </c>
      <c r="AK113">
        <v>1</v>
      </c>
      <c r="AL113">
        <v>1</v>
      </c>
      <c r="AM113">
        <v>2</v>
      </c>
      <c r="AN113">
        <v>0</v>
      </c>
      <c r="AO113">
        <v>0</v>
      </c>
      <c r="AP113">
        <v>1</v>
      </c>
      <c r="AQ113">
        <v>1</v>
      </c>
      <c r="AR113">
        <v>0</v>
      </c>
      <c r="AS113" t="s">
        <v>3</v>
      </c>
      <c r="AT113">
        <v>3.15E-3</v>
      </c>
      <c r="AU113" t="s">
        <v>3</v>
      </c>
      <c r="AV113">
        <v>0</v>
      </c>
      <c r="AW113">
        <v>2</v>
      </c>
      <c r="AX113">
        <v>104123669</v>
      </c>
      <c r="AY113">
        <v>1</v>
      </c>
      <c r="AZ113">
        <v>0</v>
      </c>
      <c r="BA113">
        <v>121</v>
      </c>
      <c r="BB113">
        <v>1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13.665550500000002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1</v>
      </c>
      <c r="BQ113">
        <v>13.665550500000002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1</v>
      </c>
      <c r="CV113">
        <v>0</v>
      </c>
      <c r="CW113">
        <v>0</v>
      </c>
      <c r="CX113">
        <f>ROUND(Y113*Source!I209,7)</f>
        <v>3.15E-5</v>
      </c>
      <c r="CY113">
        <f>AA113</f>
        <v>6073.58</v>
      </c>
      <c r="CZ113">
        <f>AE113</f>
        <v>4338.2700000000004</v>
      </c>
      <c r="DA113">
        <f>AI113</f>
        <v>1.4</v>
      </c>
      <c r="DB113">
        <f>ROUND(ROUND(AT113*CZ113,2),6)</f>
        <v>13.67</v>
      </c>
      <c r="DC113">
        <f>ROUND(ROUND(AT113*AG113,2),6)</f>
        <v>0</v>
      </c>
      <c r="DD113" t="s">
        <v>3</v>
      </c>
      <c r="DE113" t="s">
        <v>3</v>
      </c>
      <c r="DF113">
        <f>ROUND(ROUND(AE113*AI113,2)*CX113,2)</f>
        <v>0.19</v>
      </c>
      <c r="DG113">
        <f t="shared" si="25"/>
        <v>0</v>
      </c>
      <c r="DH113">
        <f t="shared" si="21"/>
        <v>0</v>
      </c>
      <c r="DI113">
        <f t="shared" si="22"/>
        <v>0</v>
      </c>
      <c r="DJ113">
        <f>DF113</f>
        <v>0.19</v>
      </c>
      <c r="DK113">
        <v>0</v>
      </c>
      <c r="DL113" t="s">
        <v>3</v>
      </c>
      <c r="DM113">
        <v>0</v>
      </c>
      <c r="DN113" t="s">
        <v>3</v>
      </c>
      <c r="DO113">
        <v>0</v>
      </c>
    </row>
    <row r="114" spans="1:119" x14ac:dyDescent="0.2">
      <c r="A114">
        <f>ROW(Source!A209)</f>
        <v>209</v>
      </c>
      <c r="B114">
        <v>104121951</v>
      </c>
      <c r="C114">
        <v>104123657</v>
      </c>
      <c r="D114">
        <v>101238458</v>
      </c>
      <c r="E114">
        <v>1</v>
      </c>
      <c r="F114">
        <v>1</v>
      </c>
      <c r="G114">
        <v>1</v>
      </c>
      <c r="H114">
        <v>3</v>
      </c>
      <c r="I114" t="s">
        <v>694</v>
      </c>
      <c r="J114" t="s">
        <v>695</v>
      </c>
      <c r="K114" t="s">
        <v>696</v>
      </c>
      <c r="L114">
        <v>1407</v>
      </c>
      <c r="N114">
        <v>1013</v>
      </c>
      <c r="O114" t="s">
        <v>328</v>
      </c>
      <c r="P114" t="s">
        <v>328</v>
      </c>
      <c r="Q114">
        <v>1</v>
      </c>
      <c r="W114">
        <v>0</v>
      </c>
      <c r="X114">
        <v>-675320531</v>
      </c>
      <c r="Y114">
        <f>AT114</f>
        <v>0.10199999999999999</v>
      </c>
      <c r="AA114">
        <v>5049.34</v>
      </c>
      <c r="AB114">
        <v>0</v>
      </c>
      <c r="AC114">
        <v>0</v>
      </c>
      <c r="AD114">
        <v>0</v>
      </c>
      <c r="AE114">
        <v>3658.94</v>
      </c>
      <c r="AF114">
        <v>0</v>
      </c>
      <c r="AG114">
        <v>0</v>
      </c>
      <c r="AH114">
        <v>0</v>
      </c>
      <c r="AI114">
        <v>1.38</v>
      </c>
      <c r="AJ114">
        <v>1</v>
      </c>
      <c r="AK114">
        <v>1</v>
      </c>
      <c r="AL114">
        <v>1</v>
      </c>
      <c r="AM114">
        <v>2</v>
      </c>
      <c r="AN114">
        <v>0</v>
      </c>
      <c r="AO114">
        <v>0</v>
      </c>
      <c r="AP114">
        <v>1</v>
      </c>
      <c r="AQ114">
        <v>1</v>
      </c>
      <c r="AR114">
        <v>0</v>
      </c>
      <c r="AS114" t="s">
        <v>3</v>
      </c>
      <c r="AT114">
        <v>0.10199999999999999</v>
      </c>
      <c r="AU114" t="s">
        <v>3</v>
      </c>
      <c r="AV114">
        <v>0</v>
      </c>
      <c r="AW114">
        <v>2</v>
      </c>
      <c r="AX114">
        <v>104123670</v>
      </c>
      <c r="AY114">
        <v>1</v>
      </c>
      <c r="AZ114">
        <v>0</v>
      </c>
      <c r="BA114">
        <v>122</v>
      </c>
      <c r="BB114">
        <v>1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373.21188000000001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1</v>
      </c>
      <c r="BQ114">
        <v>373.21188000000001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1</v>
      </c>
      <c r="CV114">
        <v>0</v>
      </c>
      <c r="CW114">
        <v>0</v>
      </c>
      <c r="CX114">
        <f>ROUND(Y114*Source!I209,7)</f>
        <v>1.0200000000000001E-3</v>
      </c>
      <c r="CY114">
        <f>AA114</f>
        <v>5049.34</v>
      </c>
      <c r="CZ114">
        <f>AE114</f>
        <v>3658.94</v>
      </c>
      <c r="DA114">
        <f>AI114</f>
        <v>1.38</v>
      </c>
      <c r="DB114">
        <f>ROUND(ROUND(AT114*CZ114,2),6)</f>
        <v>373.21</v>
      </c>
      <c r="DC114">
        <f>ROUND(ROUND(AT114*AG114,2),6)</f>
        <v>0</v>
      </c>
      <c r="DD114" t="s">
        <v>3</v>
      </c>
      <c r="DE114" t="s">
        <v>3</v>
      </c>
      <c r="DF114">
        <f>ROUND(ROUND(AE114*AI114,2)*CX114,2)</f>
        <v>5.15</v>
      </c>
      <c r="DG114">
        <f t="shared" si="25"/>
        <v>0</v>
      </c>
      <c r="DH114">
        <f t="shared" si="21"/>
        <v>0</v>
      </c>
      <c r="DI114">
        <f t="shared" si="22"/>
        <v>0</v>
      </c>
      <c r="DJ114">
        <f>DF114</f>
        <v>5.15</v>
      </c>
      <c r="DK114">
        <v>0</v>
      </c>
      <c r="DL114" t="s">
        <v>3</v>
      </c>
      <c r="DM114">
        <v>0</v>
      </c>
      <c r="DN114" t="s">
        <v>3</v>
      </c>
      <c r="DO114">
        <v>0</v>
      </c>
    </row>
    <row r="115" spans="1:119" x14ac:dyDescent="0.2">
      <c r="A115">
        <f>ROW(Source!A209)</f>
        <v>209</v>
      </c>
      <c r="B115">
        <v>104121951</v>
      </c>
      <c r="C115">
        <v>104123657</v>
      </c>
      <c r="D115">
        <v>101143808</v>
      </c>
      <c r="E115">
        <v>117</v>
      </c>
      <c r="F115">
        <v>1</v>
      </c>
      <c r="G115">
        <v>1</v>
      </c>
      <c r="H115">
        <v>3</v>
      </c>
      <c r="I115" t="s">
        <v>315</v>
      </c>
      <c r="J115" t="s">
        <v>3</v>
      </c>
      <c r="K115" t="s">
        <v>316</v>
      </c>
      <c r="L115">
        <v>3277935</v>
      </c>
      <c r="N115">
        <v>1013</v>
      </c>
      <c r="O115" t="s">
        <v>317</v>
      </c>
      <c r="P115" t="s">
        <v>317</v>
      </c>
      <c r="Q115">
        <v>1</v>
      </c>
      <c r="W115">
        <v>0</v>
      </c>
      <c r="X115">
        <v>274903907</v>
      </c>
      <c r="Y115">
        <f>AT115</f>
        <v>2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1</v>
      </c>
      <c r="AJ115">
        <v>1</v>
      </c>
      <c r="AK115">
        <v>1</v>
      </c>
      <c r="AL115">
        <v>1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 t="s">
        <v>3</v>
      </c>
      <c r="AT115">
        <v>2</v>
      </c>
      <c r="AU115" t="s">
        <v>3</v>
      </c>
      <c r="AV115">
        <v>0</v>
      </c>
      <c r="AW115">
        <v>2</v>
      </c>
      <c r="AX115">
        <v>104123671</v>
      </c>
      <c r="AY115">
        <v>1</v>
      </c>
      <c r="AZ115">
        <v>0</v>
      </c>
      <c r="BA115">
        <v>123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0</v>
      </c>
      <c r="BV115">
        <v>0</v>
      </c>
      <c r="BW115">
        <v>0</v>
      </c>
      <c r="CV115">
        <v>0</v>
      </c>
      <c r="CW115">
        <v>0</v>
      </c>
      <c r="CX115">
        <f>ROUND(Y115*Source!I209,7)</f>
        <v>0.02</v>
      </c>
      <c r="CY115">
        <f>AA115</f>
        <v>0</v>
      </c>
      <c r="CZ115">
        <f>AE115</f>
        <v>0</v>
      </c>
      <c r="DA115">
        <f>AI115</f>
        <v>1</v>
      </c>
      <c r="DB115">
        <f>ROUND(ROUND(AT115*CZ115,2),6)</f>
        <v>0</v>
      </c>
      <c r="DC115">
        <f>ROUND(ROUND(AT115*AG115,2),6)</f>
        <v>0</v>
      </c>
      <c r="DD115" t="s">
        <v>3</v>
      </c>
      <c r="DE115" t="s">
        <v>3</v>
      </c>
      <c r="DF115">
        <f t="shared" ref="DF115:DF120" si="26">ROUND(ROUND(AE115,2)*CX115,2)</f>
        <v>0</v>
      </c>
      <c r="DG115">
        <f t="shared" si="25"/>
        <v>0</v>
      </c>
      <c r="DH115">
        <f t="shared" si="21"/>
        <v>0</v>
      </c>
      <c r="DI115">
        <f t="shared" si="22"/>
        <v>0</v>
      </c>
      <c r="DJ115">
        <f>DF115</f>
        <v>0</v>
      </c>
      <c r="DK115">
        <v>0</v>
      </c>
      <c r="DL115" t="s">
        <v>3</v>
      </c>
      <c r="DM115">
        <v>0</v>
      </c>
      <c r="DN115" t="s">
        <v>3</v>
      </c>
      <c r="DO115">
        <v>0</v>
      </c>
    </row>
    <row r="116" spans="1:119" x14ac:dyDescent="0.2">
      <c r="A116">
        <f>ROW(Source!A213)</f>
        <v>213</v>
      </c>
      <c r="B116">
        <v>104121951</v>
      </c>
      <c r="C116">
        <v>104123678</v>
      </c>
      <c r="D116">
        <v>33157107</v>
      </c>
      <c r="E116">
        <v>115</v>
      </c>
      <c r="F116">
        <v>1</v>
      </c>
      <c r="G116">
        <v>1</v>
      </c>
      <c r="H116">
        <v>1</v>
      </c>
      <c r="I116" t="s">
        <v>692</v>
      </c>
      <c r="J116" t="s">
        <v>3</v>
      </c>
      <c r="K116" t="s">
        <v>693</v>
      </c>
      <c r="L116">
        <v>1191</v>
      </c>
      <c r="N116">
        <v>1013</v>
      </c>
      <c r="O116" t="s">
        <v>565</v>
      </c>
      <c r="P116" t="s">
        <v>565</v>
      </c>
      <c r="Q116">
        <v>1</v>
      </c>
      <c r="W116">
        <v>0</v>
      </c>
      <c r="X116">
        <v>1522950421</v>
      </c>
      <c r="Y116">
        <f>(AT116*ROUND((0.35+1),7))</f>
        <v>46.656000000000006</v>
      </c>
      <c r="AA116">
        <v>0</v>
      </c>
      <c r="AB116">
        <v>0</v>
      </c>
      <c r="AC116">
        <v>0</v>
      </c>
      <c r="AD116">
        <v>743.6</v>
      </c>
      <c r="AE116">
        <v>0</v>
      </c>
      <c r="AF116">
        <v>0</v>
      </c>
      <c r="AG116">
        <v>0</v>
      </c>
      <c r="AH116">
        <v>743.6</v>
      </c>
      <c r="AI116">
        <v>1</v>
      </c>
      <c r="AJ116">
        <v>1</v>
      </c>
      <c r="AK116">
        <v>1</v>
      </c>
      <c r="AL116">
        <v>1</v>
      </c>
      <c r="AM116">
        <v>-2</v>
      </c>
      <c r="AN116">
        <v>0</v>
      </c>
      <c r="AO116">
        <v>0</v>
      </c>
      <c r="AP116">
        <v>1</v>
      </c>
      <c r="AQ116">
        <v>1</v>
      </c>
      <c r="AR116">
        <v>0</v>
      </c>
      <c r="AS116" t="s">
        <v>3</v>
      </c>
      <c r="AT116">
        <v>34.56</v>
      </c>
      <c r="AU116" t="s">
        <v>312</v>
      </c>
      <c r="AV116">
        <v>1</v>
      </c>
      <c r="AW116">
        <v>2</v>
      </c>
      <c r="AX116">
        <v>104123690</v>
      </c>
      <c r="AY116">
        <v>1</v>
      </c>
      <c r="AZ116">
        <v>0</v>
      </c>
      <c r="BA116">
        <v>124</v>
      </c>
      <c r="BB116">
        <v>1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25698.816000000003</v>
      </c>
      <c r="BN116">
        <v>34.56</v>
      </c>
      <c r="BO116">
        <v>0</v>
      </c>
      <c r="BP116">
        <v>1</v>
      </c>
      <c r="BQ116">
        <v>0</v>
      </c>
      <c r="BR116">
        <v>0</v>
      </c>
      <c r="BS116">
        <v>0</v>
      </c>
      <c r="BT116">
        <v>34693.401600000005</v>
      </c>
      <c r="BU116">
        <v>46.656000000000006</v>
      </c>
      <c r="BV116">
        <v>0</v>
      </c>
      <c r="BW116">
        <v>1</v>
      </c>
      <c r="CU116">
        <f>ROUND(AT116*Source!I213*AH116*AL116,2)</f>
        <v>770.96</v>
      </c>
      <c r="CV116">
        <f>ROUND(Y116*Source!I213,7)</f>
        <v>1.39968</v>
      </c>
      <c r="CW116">
        <v>0</v>
      </c>
      <c r="CX116">
        <f>ROUND(Y116*Source!I213,7)</f>
        <v>1.39968</v>
      </c>
      <c r="CY116">
        <f>AD116</f>
        <v>743.6</v>
      </c>
      <c r="CZ116">
        <f>AH116</f>
        <v>743.6</v>
      </c>
      <c r="DA116">
        <f>AL116</f>
        <v>1</v>
      </c>
      <c r="DB116">
        <f>ROUND((ROUND(AT116*CZ116,2)*ROUND((0.35+1),7)),6)</f>
        <v>34693.406999999999</v>
      </c>
      <c r="DC116">
        <f>ROUND((ROUND(AT116*AG116,2)*ROUND((0.35+1),7)),6)</f>
        <v>0</v>
      </c>
      <c r="DD116" t="s">
        <v>3</v>
      </c>
      <c r="DE116" t="s">
        <v>3</v>
      </c>
      <c r="DF116">
        <f t="shared" si="26"/>
        <v>0</v>
      </c>
      <c r="DG116">
        <f t="shared" si="25"/>
        <v>0</v>
      </c>
      <c r="DH116">
        <f t="shared" si="21"/>
        <v>0</v>
      </c>
      <c r="DI116">
        <f t="shared" si="22"/>
        <v>1040.8</v>
      </c>
      <c r="DJ116">
        <f>DI116</f>
        <v>1040.8</v>
      </c>
      <c r="DK116">
        <v>1</v>
      </c>
      <c r="DL116" t="s">
        <v>3</v>
      </c>
      <c r="DM116">
        <v>0</v>
      </c>
      <c r="DN116" t="s">
        <v>3</v>
      </c>
      <c r="DO116">
        <v>0</v>
      </c>
    </row>
    <row r="117" spans="1:119" x14ac:dyDescent="0.2">
      <c r="A117">
        <f>ROW(Source!A213)</f>
        <v>213</v>
      </c>
      <c r="B117">
        <v>104121951</v>
      </c>
      <c r="C117">
        <v>104123678</v>
      </c>
      <c r="D117">
        <v>33157037</v>
      </c>
      <c r="E117">
        <v>115</v>
      </c>
      <c r="F117">
        <v>1</v>
      </c>
      <c r="G117">
        <v>1</v>
      </c>
      <c r="H117">
        <v>1</v>
      </c>
      <c r="I117" t="s">
        <v>566</v>
      </c>
      <c r="J117" t="s">
        <v>3</v>
      </c>
      <c r="K117" t="s">
        <v>567</v>
      </c>
      <c r="L117">
        <v>1191</v>
      </c>
      <c r="N117">
        <v>1013</v>
      </c>
      <c r="O117" t="s">
        <v>565</v>
      </c>
      <c r="P117" t="s">
        <v>565</v>
      </c>
      <c r="Q117">
        <v>1</v>
      </c>
      <c r="W117">
        <v>0</v>
      </c>
      <c r="X117">
        <v>-1417349443</v>
      </c>
      <c r="Y117">
        <f>(AT117*ROUND((0.35+1),7))</f>
        <v>6.7500000000000004E-2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1</v>
      </c>
      <c r="AJ117">
        <v>1</v>
      </c>
      <c r="AK117">
        <v>1</v>
      </c>
      <c r="AL117">
        <v>1</v>
      </c>
      <c r="AM117">
        <v>-2</v>
      </c>
      <c r="AN117">
        <v>0</v>
      </c>
      <c r="AO117">
        <v>0</v>
      </c>
      <c r="AP117">
        <v>1</v>
      </c>
      <c r="AQ117">
        <v>1</v>
      </c>
      <c r="AR117">
        <v>0</v>
      </c>
      <c r="AS117" t="s">
        <v>3</v>
      </c>
      <c r="AT117">
        <v>0.05</v>
      </c>
      <c r="AU117" t="s">
        <v>312</v>
      </c>
      <c r="AV117">
        <v>2</v>
      </c>
      <c r="AW117">
        <v>2</v>
      </c>
      <c r="AX117">
        <v>104123691</v>
      </c>
      <c r="AY117">
        <v>1</v>
      </c>
      <c r="AZ117">
        <v>0</v>
      </c>
      <c r="BA117">
        <v>125</v>
      </c>
      <c r="BB117">
        <v>1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0</v>
      </c>
      <c r="CV117">
        <v>0</v>
      </c>
      <c r="CW117">
        <v>0</v>
      </c>
      <c r="CX117">
        <f>ROUND(Y117*Source!I213,7)</f>
        <v>2.0249999999999999E-3</v>
      </c>
      <c r="CY117">
        <f>AD117</f>
        <v>0</v>
      </c>
      <c r="CZ117">
        <f>AH117</f>
        <v>0</v>
      </c>
      <c r="DA117">
        <f>AL117</f>
        <v>1</v>
      </c>
      <c r="DB117">
        <f>ROUND((ROUND(AT117*CZ117,2)*ROUND((0.35+1),7)),6)</f>
        <v>0</v>
      </c>
      <c r="DC117">
        <f>ROUND((ROUND(AT117*AG117,2)*ROUND((0.35+1),7)),6)</f>
        <v>0</v>
      </c>
      <c r="DD117" t="s">
        <v>3</v>
      </c>
      <c r="DE117" t="s">
        <v>3</v>
      </c>
      <c r="DF117">
        <f t="shared" si="26"/>
        <v>0</v>
      </c>
      <c r="DG117">
        <f t="shared" si="25"/>
        <v>0</v>
      </c>
      <c r="DH117">
        <f t="shared" si="21"/>
        <v>0</v>
      </c>
      <c r="DI117">
        <f t="shared" si="22"/>
        <v>0</v>
      </c>
      <c r="DJ117">
        <f>DI117</f>
        <v>0</v>
      </c>
      <c r="DK117">
        <v>0</v>
      </c>
      <c r="DL117" t="s">
        <v>3</v>
      </c>
      <c r="DM117">
        <v>0</v>
      </c>
      <c r="DN117" t="s">
        <v>3</v>
      </c>
      <c r="DO117">
        <v>0</v>
      </c>
    </row>
    <row r="118" spans="1:119" x14ac:dyDescent="0.2">
      <c r="A118">
        <f>ROW(Source!A213)</f>
        <v>213</v>
      </c>
      <c r="B118">
        <v>104121951</v>
      </c>
      <c r="C118">
        <v>104123678</v>
      </c>
      <c r="D118">
        <v>94547899</v>
      </c>
      <c r="E118">
        <v>1</v>
      </c>
      <c r="F118">
        <v>1</v>
      </c>
      <c r="G118">
        <v>1</v>
      </c>
      <c r="H118">
        <v>2</v>
      </c>
      <c r="I118" t="s">
        <v>662</v>
      </c>
      <c r="J118" t="s">
        <v>663</v>
      </c>
      <c r="K118" t="s">
        <v>664</v>
      </c>
      <c r="L118">
        <v>1368</v>
      </c>
      <c r="N118">
        <v>1011</v>
      </c>
      <c r="O118" t="s">
        <v>571</v>
      </c>
      <c r="P118" t="s">
        <v>571</v>
      </c>
      <c r="Q118">
        <v>1</v>
      </c>
      <c r="W118">
        <v>0</v>
      </c>
      <c r="X118">
        <v>-359817417</v>
      </c>
      <c r="Y118">
        <f>(AT118*ROUND((0.35+1),7))</f>
        <v>4.0500000000000001E-2</v>
      </c>
      <c r="AA118">
        <v>0</v>
      </c>
      <c r="AB118">
        <v>1629.55</v>
      </c>
      <c r="AC118">
        <v>969.91</v>
      </c>
      <c r="AD118">
        <v>0</v>
      </c>
      <c r="AE118">
        <v>0</v>
      </c>
      <c r="AF118">
        <v>1629.55</v>
      </c>
      <c r="AG118">
        <v>969.91</v>
      </c>
      <c r="AH118">
        <v>0</v>
      </c>
      <c r="AI118">
        <v>1</v>
      </c>
      <c r="AJ118">
        <v>1</v>
      </c>
      <c r="AK118">
        <v>1</v>
      </c>
      <c r="AL118">
        <v>1</v>
      </c>
      <c r="AM118">
        <v>-2</v>
      </c>
      <c r="AN118">
        <v>0</v>
      </c>
      <c r="AO118">
        <v>0</v>
      </c>
      <c r="AP118">
        <v>1</v>
      </c>
      <c r="AQ118">
        <v>1</v>
      </c>
      <c r="AR118">
        <v>0</v>
      </c>
      <c r="AS118" t="s">
        <v>3</v>
      </c>
      <c r="AT118">
        <v>0.03</v>
      </c>
      <c r="AU118" t="s">
        <v>312</v>
      </c>
      <c r="AV118">
        <v>1</v>
      </c>
      <c r="AW118">
        <v>2</v>
      </c>
      <c r="AX118">
        <v>104123692</v>
      </c>
      <c r="AY118">
        <v>1</v>
      </c>
      <c r="AZ118">
        <v>0</v>
      </c>
      <c r="BA118">
        <v>126</v>
      </c>
      <c r="BB118">
        <v>1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48.886499999999998</v>
      </c>
      <c r="BL118">
        <v>29.097299999999997</v>
      </c>
      <c r="BM118">
        <v>0</v>
      </c>
      <c r="BN118">
        <v>0</v>
      </c>
      <c r="BO118">
        <v>0.03</v>
      </c>
      <c r="BP118">
        <v>1</v>
      </c>
      <c r="BQ118">
        <v>0</v>
      </c>
      <c r="BR118">
        <v>65.996775</v>
      </c>
      <c r="BS118">
        <v>39.281354999999998</v>
      </c>
      <c r="BT118">
        <v>0</v>
      </c>
      <c r="BU118">
        <v>0</v>
      </c>
      <c r="BV118">
        <v>4.0500000000000001E-2</v>
      </c>
      <c r="BW118">
        <v>1</v>
      </c>
      <c r="CV118">
        <v>0</v>
      </c>
      <c r="CW118">
        <f>ROUND(Y118*Source!I213*DO118,7)</f>
        <v>1.2149999999999999E-3</v>
      </c>
      <c r="CX118">
        <f>ROUND(Y118*Source!I213,7)</f>
        <v>1.2149999999999999E-3</v>
      </c>
      <c r="CY118">
        <f>AB118</f>
        <v>1629.55</v>
      </c>
      <c r="CZ118">
        <f>AF118</f>
        <v>1629.55</v>
      </c>
      <c r="DA118">
        <f>AJ118</f>
        <v>1</v>
      </c>
      <c r="DB118">
        <f>ROUND((ROUND(AT118*CZ118,2)*ROUND((0.35+1),7)),6)</f>
        <v>66.001499999999993</v>
      </c>
      <c r="DC118">
        <f>ROUND((ROUND(AT118*AG118,2)*ROUND((0.35+1),7)),6)</f>
        <v>39.284999999999997</v>
      </c>
      <c r="DD118" t="s">
        <v>3</v>
      </c>
      <c r="DE118" t="s">
        <v>3</v>
      </c>
      <c r="DF118">
        <f t="shared" si="26"/>
        <v>0</v>
      </c>
      <c r="DG118">
        <f t="shared" si="25"/>
        <v>1.98</v>
      </c>
      <c r="DH118">
        <f t="shared" si="21"/>
        <v>1.18</v>
      </c>
      <c r="DI118">
        <f t="shared" si="22"/>
        <v>0</v>
      </c>
      <c r="DJ118">
        <f>DG118+DH118</f>
        <v>3.16</v>
      </c>
      <c r="DK118">
        <v>1</v>
      </c>
      <c r="DL118" t="s">
        <v>661</v>
      </c>
      <c r="DM118">
        <v>6</v>
      </c>
      <c r="DN118" t="s">
        <v>565</v>
      </c>
      <c r="DO118">
        <v>1</v>
      </c>
    </row>
    <row r="119" spans="1:119" x14ac:dyDescent="0.2">
      <c r="A119">
        <f>ROW(Source!A213)</f>
        <v>213</v>
      </c>
      <c r="B119">
        <v>104121951</v>
      </c>
      <c r="C119">
        <v>104123678</v>
      </c>
      <c r="D119">
        <v>94548801</v>
      </c>
      <c r="E119">
        <v>1</v>
      </c>
      <c r="F119">
        <v>1</v>
      </c>
      <c r="G119">
        <v>1</v>
      </c>
      <c r="H119">
        <v>2</v>
      </c>
      <c r="I119" t="s">
        <v>568</v>
      </c>
      <c r="J119" t="s">
        <v>569</v>
      </c>
      <c r="K119" t="s">
        <v>570</v>
      </c>
      <c r="L119">
        <v>1368</v>
      </c>
      <c r="N119">
        <v>1011</v>
      </c>
      <c r="O119" t="s">
        <v>571</v>
      </c>
      <c r="P119" t="s">
        <v>571</v>
      </c>
      <c r="Q119">
        <v>1</v>
      </c>
      <c r="W119">
        <v>0</v>
      </c>
      <c r="X119">
        <v>-1219940357</v>
      </c>
      <c r="Y119">
        <f>(AT119*ROUND((0.35+1),7))</f>
        <v>2.7000000000000003E-2</v>
      </c>
      <c r="AA119">
        <v>0</v>
      </c>
      <c r="AB119">
        <v>643.29</v>
      </c>
      <c r="AC119">
        <v>722.05</v>
      </c>
      <c r="AD119">
        <v>0</v>
      </c>
      <c r="AE119">
        <v>0</v>
      </c>
      <c r="AF119">
        <v>643.29</v>
      </c>
      <c r="AG119">
        <v>722.05</v>
      </c>
      <c r="AH119">
        <v>0</v>
      </c>
      <c r="AI119">
        <v>1</v>
      </c>
      <c r="AJ119">
        <v>1</v>
      </c>
      <c r="AK119">
        <v>1</v>
      </c>
      <c r="AL119">
        <v>1</v>
      </c>
      <c r="AM119">
        <v>-2</v>
      </c>
      <c r="AN119">
        <v>0</v>
      </c>
      <c r="AO119">
        <v>0</v>
      </c>
      <c r="AP119">
        <v>1</v>
      </c>
      <c r="AQ119">
        <v>1</v>
      </c>
      <c r="AR119">
        <v>0</v>
      </c>
      <c r="AS119" t="s">
        <v>3</v>
      </c>
      <c r="AT119">
        <v>0.02</v>
      </c>
      <c r="AU119" t="s">
        <v>312</v>
      </c>
      <c r="AV119">
        <v>1</v>
      </c>
      <c r="AW119">
        <v>2</v>
      </c>
      <c r="AX119">
        <v>104123693</v>
      </c>
      <c r="AY119">
        <v>1</v>
      </c>
      <c r="AZ119">
        <v>0</v>
      </c>
      <c r="BA119">
        <v>127</v>
      </c>
      <c r="BB119">
        <v>1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12.8658</v>
      </c>
      <c r="BL119">
        <v>14.440999999999999</v>
      </c>
      <c r="BM119">
        <v>0</v>
      </c>
      <c r="BN119">
        <v>0</v>
      </c>
      <c r="BO119">
        <v>0.02</v>
      </c>
      <c r="BP119">
        <v>1</v>
      </c>
      <c r="BQ119">
        <v>0</v>
      </c>
      <c r="BR119">
        <v>17.368830000000003</v>
      </c>
      <c r="BS119">
        <v>19.495350000000002</v>
      </c>
      <c r="BT119">
        <v>0</v>
      </c>
      <c r="BU119">
        <v>0</v>
      </c>
      <c r="BV119">
        <v>2.7000000000000003E-2</v>
      </c>
      <c r="BW119">
        <v>1</v>
      </c>
      <c r="CV119">
        <v>0</v>
      </c>
      <c r="CW119">
        <f>ROUND(Y119*Source!I213*DO119,7)</f>
        <v>8.0999999999999996E-4</v>
      </c>
      <c r="CX119">
        <f>ROUND(Y119*Source!I213,7)</f>
        <v>8.0999999999999996E-4</v>
      </c>
      <c r="CY119">
        <f>AB119</f>
        <v>643.29</v>
      </c>
      <c r="CZ119">
        <f>AF119</f>
        <v>643.29</v>
      </c>
      <c r="DA119">
        <f>AJ119</f>
        <v>1</v>
      </c>
      <c r="DB119">
        <f>ROUND((ROUND(AT119*CZ119,2)*ROUND((0.35+1),7)),6)</f>
        <v>17.374500000000001</v>
      </c>
      <c r="DC119">
        <f>ROUND((ROUND(AT119*AG119,2)*ROUND((0.35+1),7)),6)</f>
        <v>19.494</v>
      </c>
      <c r="DD119" t="s">
        <v>3</v>
      </c>
      <c r="DE119" t="s">
        <v>3</v>
      </c>
      <c r="DF119">
        <f t="shared" si="26"/>
        <v>0</v>
      </c>
      <c r="DG119">
        <f t="shared" si="25"/>
        <v>0.52</v>
      </c>
      <c r="DH119">
        <f t="shared" si="21"/>
        <v>0.57999999999999996</v>
      </c>
      <c r="DI119">
        <f t="shared" si="22"/>
        <v>0</v>
      </c>
      <c r="DJ119">
        <f>DG119+DH119</f>
        <v>1.1000000000000001</v>
      </c>
      <c r="DK119">
        <v>1</v>
      </c>
      <c r="DL119" t="s">
        <v>572</v>
      </c>
      <c r="DM119">
        <v>4</v>
      </c>
      <c r="DN119" t="s">
        <v>565</v>
      </c>
      <c r="DO119">
        <v>1</v>
      </c>
    </row>
    <row r="120" spans="1:119" x14ac:dyDescent="0.2">
      <c r="A120">
        <f>ROW(Source!A213)</f>
        <v>213</v>
      </c>
      <c r="B120">
        <v>104121951</v>
      </c>
      <c r="C120">
        <v>104123678</v>
      </c>
      <c r="D120">
        <v>94498222</v>
      </c>
      <c r="E120">
        <v>1</v>
      </c>
      <c r="F120">
        <v>1</v>
      </c>
      <c r="G120">
        <v>1</v>
      </c>
      <c r="H120">
        <v>3</v>
      </c>
      <c r="I120" t="s">
        <v>573</v>
      </c>
      <c r="J120" t="s">
        <v>574</v>
      </c>
      <c r="K120" t="s">
        <v>575</v>
      </c>
      <c r="L120">
        <v>1383</v>
      </c>
      <c r="N120">
        <v>1013</v>
      </c>
      <c r="O120" t="s">
        <v>576</v>
      </c>
      <c r="P120" t="s">
        <v>576</v>
      </c>
      <c r="Q120">
        <v>1</v>
      </c>
      <c r="W120">
        <v>0</v>
      </c>
      <c r="X120">
        <v>1465295636</v>
      </c>
      <c r="Y120">
        <f t="shared" ref="Y120:Y126" si="27">AT120</f>
        <v>2.1320000000000001</v>
      </c>
      <c r="AA120">
        <v>6.78</v>
      </c>
      <c r="AB120">
        <v>0</v>
      </c>
      <c r="AC120">
        <v>0</v>
      </c>
      <c r="AD120">
        <v>0</v>
      </c>
      <c r="AE120">
        <v>6.78</v>
      </c>
      <c r="AF120">
        <v>0</v>
      </c>
      <c r="AG120">
        <v>0</v>
      </c>
      <c r="AH120">
        <v>0</v>
      </c>
      <c r="AI120">
        <v>1</v>
      </c>
      <c r="AJ120">
        <v>1</v>
      </c>
      <c r="AK120">
        <v>1</v>
      </c>
      <c r="AL120">
        <v>1</v>
      </c>
      <c r="AM120">
        <v>-2</v>
      </c>
      <c r="AN120">
        <v>0</v>
      </c>
      <c r="AO120">
        <v>0</v>
      </c>
      <c r="AP120">
        <v>1</v>
      </c>
      <c r="AQ120">
        <v>1</v>
      </c>
      <c r="AR120">
        <v>0</v>
      </c>
      <c r="AS120" t="s">
        <v>3</v>
      </c>
      <c r="AT120">
        <v>2.1320000000000001</v>
      </c>
      <c r="AU120" t="s">
        <v>3</v>
      </c>
      <c r="AV120">
        <v>0</v>
      </c>
      <c r="AW120">
        <v>2</v>
      </c>
      <c r="AX120">
        <v>104123694</v>
      </c>
      <c r="AY120">
        <v>1</v>
      </c>
      <c r="AZ120">
        <v>0</v>
      </c>
      <c r="BA120">
        <v>128</v>
      </c>
      <c r="BB120">
        <v>1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14.454960000000002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1</v>
      </c>
      <c r="BQ120">
        <v>14.454960000000002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1</v>
      </c>
      <c r="CV120">
        <v>0</v>
      </c>
      <c r="CW120">
        <v>0</v>
      </c>
      <c r="CX120">
        <f>ROUND(Y120*Source!I213,7)</f>
        <v>6.3960000000000003E-2</v>
      </c>
      <c r="CY120">
        <f t="shared" ref="CY120:CY126" si="28">AA120</f>
        <v>6.78</v>
      </c>
      <c r="CZ120">
        <f t="shared" ref="CZ120:CZ126" si="29">AE120</f>
        <v>6.78</v>
      </c>
      <c r="DA120">
        <f t="shared" ref="DA120:DA126" si="30">AI120</f>
        <v>1</v>
      </c>
      <c r="DB120">
        <f t="shared" ref="DB120:DB126" si="31">ROUND(ROUND(AT120*CZ120,2),6)</f>
        <v>14.45</v>
      </c>
      <c r="DC120">
        <f t="shared" ref="DC120:DC126" si="32">ROUND(ROUND(AT120*AG120,2),6)</f>
        <v>0</v>
      </c>
      <c r="DD120" t="s">
        <v>3</v>
      </c>
      <c r="DE120" t="s">
        <v>3</v>
      </c>
      <c r="DF120">
        <f t="shared" si="26"/>
        <v>0.43</v>
      </c>
      <c r="DG120">
        <f t="shared" si="25"/>
        <v>0</v>
      </c>
      <c r="DH120">
        <f t="shared" si="21"/>
        <v>0</v>
      </c>
      <c r="DI120">
        <f t="shared" si="22"/>
        <v>0</v>
      </c>
      <c r="DJ120">
        <f t="shared" ref="DJ120:DJ126" si="33">DF120</f>
        <v>0.43</v>
      </c>
      <c r="DK120">
        <v>1</v>
      </c>
      <c r="DL120" t="s">
        <v>3</v>
      </c>
      <c r="DM120">
        <v>0</v>
      </c>
      <c r="DN120" t="s">
        <v>3</v>
      </c>
      <c r="DO120">
        <v>0</v>
      </c>
    </row>
    <row r="121" spans="1:119" x14ac:dyDescent="0.2">
      <c r="A121">
        <f>ROW(Source!A213)</f>
        <v>213</v>
      </c>
      <c r="B121">
        <v>104121951</v>
      </c>
      <c r="C121">
        <v>104123678</v>
      </c>
      <c r="D121">
        <v>94498375</v>
      </c>
      <c r="E121">
        <v>1</v>
      </c>
      <c r="F121">
        <v>1</v>
      </c>
      <c r="G121">
        <v>1</v>
      </c>
      <c r="H121">
        <v>3</v>
      </c>
      <c r="I121" t="s">
        <v>697</v>
      </c>
      <c r="J121" t="s">
        <v>698</v>
      </c>
      <c r="K121" t="s">
        <v>699</v>
      </c>
      <c r="L121">
        <v>1301</v>
      </c>
      <c r="N121">
        <v>1003</v>
      </c>
      <c r="O121" t="s">
        <v>194</v>
      </c>
      <c r="P121" t="s">
        <v>194</v>
      </c>
      <c r="Q121">
        <v>1</v>
      </c>
      <c r="W121">
        <v>0</v>
      </c>
      <c r="X121">
        <v>-1673096917</v>
      </c>
      <c r="Y121">
        <f t="shared" si="27"/>
        <v>9.17</v>
      </c>
      <c r="AA121">
        <v>5.17</v>
      </c>
      <c r="AB121">
        <v>0</v>
      </c>
      <c r="AC121">
        <v>0</v>
      </c>
      <c r="AD121">
        <v>0</v>
      </c>
      <c r="AE121">
        <v>5.87</v>
      </c>
      <c r="AF121">
        <v>0</v>
      </c>
      <c r="AG121">
        <v>0</v>
      </c>
      <c r="AH121">
        <v>0</v>
      </c>
      <c r="AI121">
        <v>0.88</v>
      </c>
      <c r="AJ121">
        <v>1</v>
      </c>
      <c r="AK121">
        <v>1</v>
      </c>
      <c r="AL121">
        <v>1</v>
      </c>
      <c r="AM121">
        <v>2</v>
      </c>
      <c r="AN121">
        <v>0</v>
      </c>
      <c r="AO121">
        <v>0</v>
      </c>
      <c r="AP121">
        <v>1</v>
      </c>
      <c r="AQ121">
        <v>1</v>
      </c>
      <c r="AR121">
        <v>0</v>
      </c>
      <c r="AS121" t="s">
        <v>3</v>
      </c>
      <c r="AT121">
        <v>9.17</v>
      </c>
      <c r="AU121" t="s">
        <v>3</v>
      </c>
      <c r="AV121">
        <v>0</v>
      </c>
      <c r="AW121">
        <v>2</v>
      </c>
      <c r="AX121">
        <v>104123695</v>
      </c>
      <c r="AY121">
        <v>1</v>
      </c>
      <c r="AZ121">
        <v>0</v>
      </c>
      <c r="BA121">
        <v>129</v>
      </c>
      <c r="BB121">
        <v>1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53.8279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1</v>
      </c>
      <c r="BQ121">
        <v>53.8279</v>
      </c>
      <c r="BR121">
        <v>0</v>
      </c>
      <c r="BS121">
        <v>0</v>
      </c>
      <c r="BT121">
        <v>0</v>
      </c>
      <c r="BU121">
        <v>0</v>
      </c>
      <c r="BV121">
        <v>0</v>
      </c>
      <c r="BW121">
        <v>1</v>
      </c>
      <c r="CV121">
        <v>0</v>
      </c>
      <c r="CW121">
        <v>0</v>
      </c>
      <c r="CX121">
        <f>ROUND(Y121*Source!I213,7)</f>
        <v>0.27510000000000001</v>
      </c>
      <c r="CY121">
        <f t="shared" si="28"/>
        <v>5.17</v>
      </c>
      <c r="CZ121">
        <f t="shared" si="29"/>
        <v>5.87</v>
      </c>
      <c r="DA121">
        <f t="shared" si="30"/>
        <v>0.88</v>
      </c>
      <c r="DB121">
        <f t="shared" si="31"/>
        <v>53.83</v>
      </c>
      <c r="DC121">
        <f t="shared" si="32"/>
        <v>0</v>
      </c>
      <c r="DD121" t="s">
        <v>3</v>
      </c>
      <c r="DE121" t="s">
        <v>3</v>
      </c>
      <c r="DF121">
        <f>ROUND(ROUND(AE121*AI121,2)*CX121,2)</f>
        <v>1.42</v>
      </c>
      <c r="DG121">
        <f t="shared" si="25"/>
        <v>0</v>
      </c>
      <c r="DH121">
        <f t="shared" si="21"/>
        <v>0</v>
      </c>
      <c r="DI121">
        <f t="shared" si="22"/>
        <v>0</v>
      </c>
      <c r="DJ121">
        <f t="shared" si="33"/>
        <v>1.42</v>
      </c>
      <c r="DK121">
        <v>0</v>
      </c>
      <c r="DL121" t="s">
        <v>3</v>
      </c>
      <c r="DM121">
        <v>0</v>
      </c>
      <c r="DN121" t="s">
        <v>3</v>
      </c>
      <c r="DO121">
        <v>0</v>
      </c>
    </row>
    <row r="122" spans="1:119" x14ac:dyDescent="0.2">
      <c r="A122">
        <f>ROW(Source!A213)</f>
        <v>213</v>
      </c>
      <c r="B122">
        <v>104121951</v>
      </c>
      <c r="C122">
        <v>104123678</v>
      </c>
      <c r="D122">
        <v>94499790</v>
      </c>
      <c r="E122">
        <v>1</v>
      </c>
      <c r="F122">
        <v>1</v>
      </c>
      <c r="G122">
        <v>1</v>
      </c>
      <c r="H122">
        <v>3</v>
      </c>
      <c r="I122" t="s">
        <v>700</v>
      </c>
      <c r="J122" t="s">
        <v>701</v>
      </c>
      <c r="K122" t="s">
        <v>702</v>
      </c>
      <c r="L122">
        <v>1425</v>
      </c>
      <c r="N122">
        <v>1013</v>
      </c>
      <c r="O122" t="s">
        <v>281</v>
      </c>
      <c r="P122" t="s">
        <v>281</v>
      </c>
      <c r="Q122">
        <v>1</v>
      </c>
      <c r="W122">
        <v>0</v>
      </c>
      <c r="X122">
        <v>-670028345</v>
      </c>
      <c r="Y122">
        <f t="shared" si="27"/>
        <v>1.02</v>
      </c>
      <c r="AA122">
        <v>53.81</v>
      </c>
      <c r="AB122">
        <v>0</v>
      </c>
      <c r="AC122">
        <v>0</v>
      </c>
      <c r="AD122">
        <v>0</v>
      </c>
      <c r="AE122">
        <v>41.71</v>
      </c>
      <c r="AF122">
        <v>0</v>
      </c>
      <c r="AG122">
        <v>0</v>
      </c>
      <c r="AH122">
        <v>0</v>
      </c>
      <c r="AI122">
        <v>1.29</v>
      </c>
      <c r="AJ122">
        <v>1</v>
      </c>
      <c r="AK122">
        <v>1</v>
      </c>
      <c r="AL122">
        <v>1</v>
      </c>
      <c r="AM122">
        <v>2</v>
      </c>
      <c r="AN122">
        <v>0</v>
      </c>
      <c r="AO122">
        <v>0</v>
      </c>
      <c r="AP122">
        <v>1</v>
      </c>
      <c r="AQ122">
        <v>1</v>
      </c>
      <c r="AR122">
        <v>0</v>
      </c>
      <c r="AS122" t="s">
        <v>3</v>
      </c>
      <c r="AT122">
        <v>1.02</v>
      </c>
      <c r="AU122" t="s">
        <v>3</v>
      </c>
      <c r="AV122">
        <v>0</v>
      </c>
      <c r="AW122">
        <v>2</v>
      </c>
      <c r="AX122">
        <v>104123696</v>
      </c>
      <c r="AY122">
        <v>1</v>
      </c>
      <c r="AZ122">
        <v>0</v>
      </c>
      <c r="BA122">
        <v>130</v>
      </c>
      <c r="BB122">
        <v>1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42.544200000000004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1</v>
      </c>
      <c r="BQ122">
        <v>42.544200000000004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1</v>
      </c>
      <c r="CV122">
        <v>0</v>
      </c>
      <c r="CW122">
        <v>0</v>
      </c>
      <c r="CX122">
        <f>ROUND(Y122*Source!I213,7)</f>
        <v>3.0599999999999999E-2</v>
      </c>
      <c r="CY122">
        <f t="shared" si="28"/>
        <v>53.81</v>
      </c>
      <c r="CZ122">
        <f t="shared" si="29"/>
        <v>41.71</v>
      </c>
      <c r="DA122">
        <f t="shared" si="30"/>
        <v>1.29</v>
      </c>
      <c r="DB122">
        <f t="shared" si="31"/>
        <v>42.54</v>
      </c>
      <c r="DC122">
        <f t="shared" si="32"/>
        <v>0</v>
      </c>
      <c r="DD122" t="s">
        <v>3</v>
      </c>
      <c r="DE122" t="s">
        <v>3</v>
      </c>
      <c r="DF122">
        <f>ROUND(ROUND(AE122*AI122,2)*CX122,2)</f>
        <v>1.65</v>
      </c>
      <c r="DG122">
        <f t="shared" si="25"/>
        <v>0</v>
      </c>
      <c r="DH122">
        <f t="shared" si="21"/>
        <v>0</v>
      </c>
      <c r="DI122">
        <f t="shared" si="22"/>
        <v>0</v>
      </c>
      <c r="DJ122">
        <f t="shared" si="33"/>
        <v>1.65</v>
      </c>
      <c r="DK122">
        <v>0</v>
      </c>
      <c r="DL122" t="s">
        <v>3</v>
      </c>
      <c r="DM122">
        <v>0</v>
      </c>
      <c r="DN122" t="s">
        <v>3</v>
      </c>
      <c r="DO122">
        <v>0</v>
      </c>
    </row>
    <row r="123" spans="1:119" x14ac:dyDescent="0.2">
      <c r="A123">
        <f>ROW(Source!A213)</f>
        <v>213</v>
      </c>
      <c r="B123">
        <v>104121951</v>
      </c>
      <c r="C123">
        <v>104123678</v>
      </c>
      <c r="D123">
        <v>94500071</v>
      </c>
      <c r="E123">
        <v>1</v>
      </c>
      <c r="F123">
        <v>1</v>
      </c>
      <c r="G123">
        <v>1</v>
      </c>
      <c r="H123">
        <v>3</v>
      </c>
      <c r="I123" t="s">
        <v>703</v>
      </c>
      <c r="J123" t="s">
        <v>704</v>
      </c>
      <c r="K123" t="s">
        <v>705</v>
      </c>
      <c r="L123">
        <v>1348</v>
      </c>
      <c r="N123">
        <v>1009</v>
      </c>
      <c r="O123" t="s">
        <v>47</v>
      </c>
      <c r="P123" t="s">
        <v>47</v>
      </c>
      <c r="Q123">
        <v>1000</v>
      </c>
      <c r="W123">
        <v>0</v>
      </c>
      <c r="X123">
        <v>-1224476632</v>
      </c>
      <c r="Y123">
        <f t="shared" si="27"/>
        <v>1.6000000000000001E-4</v>
      </c>
      <c r="AA123">
        <v>276234.99</v>
      </c>
      <c r="AB123">
        <v>0</v>
      </c>
      <c r="AC123">
        <v>0</v>
      </c>
      <c r="AD123">
        <v>0</v>
      </c>
      <c r="AE123">
        <v>214135.65</v>
      </c>
      <c r="AF123">
        <v>0</v>
      </c>
      <c r="AG123">
        <v>0</v>
      </c>
      <c r="AH123">
        <v>0</v>
      </c>
      <c r="AI123">
        <v>1.29</v>
      </c>
      <c r="AJ123">
        <v>1</v>
      </c>
      <c r="AK123">
        <v>1</v>
      </c>
      <c r="AL123">
        <v>1</v>
      </c>
      <c r="AM123">
        <v>2</v>
      </c>
      <c r="AN123">
        <v>0</v>
      </c>
      <c r="AO123">
        <v>0</v>
      </c>
      <c r="AP123">
        <v>1</v>
      </c>
      <c r="AQ123">
        <v>1</v>
      </c>
      <c r="AR123">
        <v>0</v>
      </c>
      <c r="AS123" t="s">
        <v>3</v>
      </c>
      <c r="AT123">
        <v>1.6000000000000001E-4</v>
      </c>
      <c r="AU123" t="s">
        <v>3</v>
      </c>
      <c r="AV123">
        <v>0</v>
      </c>
      <c r="AW123">
        <v>2</v>
      </c>
      <c r="AX123">
        <v>104123697</v>
      </c>
      <c r="AY123">
        <v>1</v>
      </c>
      <c r="AZ123">
        <v>0</v>
      </c>
      <c r="BA123">
        <v>131</v>
      </c>
      <c r="BB123">
        <v>1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34.261704000000002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1</v>
      </c>
      <c r="BQ123">
        <v>34.261704000000002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1</v>
      </c>
      <c r="CV123">
        <v>0</v>
      </c>
      <c r="CW123">
        <v>0</v>
      </c>
      <c r="CX123">
        <f>ROUND(Y123*Source!I213,7)</f>
        <v>4.7999999999999998E-6</v>
      </c>
      <c r="CY123">
        <f t="shared" si="28"/>
        <v>276234.99</v>
      </c>
      <c r="CZ123">
        <f t="shared" si="29"/>
        <v>214135.65</v>
      </c>
      <c r="DA123">
        <f t="shared" si="30"/>
        <v>1.29</v>
      </c>
      <c r="DB123">
        <f t="shared" si="31"/>
        <v>34.26</v>
      </c>
      <c r="DC123">
        <f t="shared" si="32"/>
        <v>0</v>
      </c>
      <c r="DD123" t="s">
        <v>3</v>
      </c>
      <c r="DE123" t="s">
        <v>3</v>
      </c>
      <c r="DF123">
        <f>ROUND(ROUND(AE123*AI123,2)*CX123,2)</f>
        <v>1.33</v>
      </c>
      <c r="DG123">
        <f t="shared" si="25"/>
        <v>0</v>
      </c>
      <c r="DH123">
        <f t="shared" si="21"/>
        <v>0</v>
      </c>
      <c r="DI123">
        <f t="shared" si="22"/>
        <v>0</v>
      </c>
      <c r="DJ123">
        <f t="shared" si="33"/>
        <v>1.33</v>
      </c>
      <c r="DK123">
        <v>0</v>
      </c>
      <c r="DL123" t="s">
        <v>3</v>
      </c>
      <c r="DM123">
        <v>0</v>
      </c>
      <c r="DN123" t="s">
        <v>3</v>
      </c>
      <c r="DO123">
        <v>0</v>
      </c>
    </row>
    <row r="124" spans="1:119" x14ac:dyDescent="0.2">
      <c r="A124">
        <f>ROW(Source!A213)</f>
        <v>213</v>
      </c>
      <c r="B124">
        <v>104121951</v>
      </c>
      <c r="C124">
        <v>104123678</v>
      </c>
      <c r="D124">
        <v>94500073</v>
      </c>
      <c r="E124">
        <v>1</v>
      </c>
      <c r="F124">
        <v>1</v>
      </c>
      <c r="G124">
        <v>1</v>
      </c>
      <c r="H124">
        <v>3</v>
      </c>
      <c r="I124" t="s">
        <v>681</v>
      </c>
      <c r="J124" t="s">
        <v>682</v>
      </c>
      <c r="K124" t="s">
        <v>683</v>
      </c>
      <c r="L124">
        <v>1348</v>
      </c>
      <c r="N124">
        <v>1009</v>
      </c>
      <c r="O124" t="s">
        <v>47</v>
      </c>
      <c r="P124" t="s">
        <v>47</v>
      </c>
      <c r="Q124">
        <v>1000</v>
      </c>
      <c r="W124">
        <v>0</v>
      </c>
      <c r="X124">
        <v>-760973918</v>
      </c>
      <c r="Y124">
        <f t="shared" si="27"/>
        <v>2.9999999999999997E-4</v>
      </c>
      <c r="AA124">
        <v>127956.34</v>
      </c>
      <c r="AB124">
        <v>0</v>
      </c>
      <c r="AC124">
        <v>0</v>
      </c>
      <c r="AD124">
        <v>0</v>
      </c>
      <c r="AE124">
        <v>99190.96</v>
      </c>
      <c r="AF124">
        <v>0</v>
      </c>
      <c r="AG124">
        <v>0</v>
      </c>
      <c r="AH124">
        <v>0</v>
      </c>
      <c r="AI124">
        <v>1.29</v>
      </c>
      <c r="AJ124">
        <v>1</v>
      </c>
      <c r="AK124">
        <v>1</v>
      </c>
      <c r="AL124">
        <v>1</v>
      </c>
      <c r="AM124">
        <v>2</v>
      </c>
      <c r="AN124">
        <v>0</v>
      </c>
      <c r="AO124">
        <v>0</v>
      </c>
      <c r="AP124">
        <v>1</v>
      </c>
      <c r="AQ124">
        <v>1</v>
      </c>
      <c r="AR124">
        <v>0</v>
      </c>
      <c r="AS124" t="s">
        <v>3</v>
      </c>
      <c r="AT124">
        <v>2.9999999999999997E-4</v>
      </c>
      <c r="AU124" t="s">
        <v>3</v>
      </c>
      <c r="AV124">
        <v>0</v>
      </c>
      <c r="AW124">
        <v>2</v>
      </c>
      <c r="AX124">
        <v>104123698</v>
      </c>
      <c r="AY124">
        <v>1</v>
      </c>
      <c r="AZ124">
        <v>0</v>
      </c>
      <c r="BA124">
        <v>132</v>
      </c>
      <c r="BB124">
        <v>1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29.757287999999999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1</v>
      </c>
      <c r="BQ124">
        <v>29.757287999999999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1</v>
      </c>
      <c r="CV124">
        <v>0</v>
      </c>
      <c r="CW124">
        <v>0</v>
      </c>
      <c r="CX124">
        <f>ROUND(Y124*Source!I213,7)</f>
        <v>9.0000000000000002E-6</v>
      </c>
      <c r="CY124">
        <f t="shared" si="28"/>
        <v>127956.34</v>
      </c>
      <c r="CZ124">
        <f t="shared" si="29"/>
        <v>99190.96</v>
      </c>
      <c r="DA124">
        <f t="shared" si="30"/>
        <v>1.29</v>
      </c>
      <c r="DB124">
        <f t="shared" si="31"/>
        <v>29.76</v>
      </c>
      <c r="DC124">
        <f t="shared" si="32"/>
        <v>0</v>
      </c>
      <c r="DD124" t="s">
        <v>3</v>
      </c>
      <c r="DE124" t="s">
        <v>3</v>
      </c>
      <c r="DF124">
        <f>ROUND(ROUND(AE124*AI124,2)*CX124,2)</f>
        <v>1.1499999999999999</v>
      </c>
      <c r="DG124">
        <f t="shared" si="25"/>
        <v>0</v>
      </c>
      <c r="DH124">
        <f t="shared" si="21"/>
        <v>0</v>
      </c>
      <c r="DI124">
        <f t="shared" si="22"/>
        <v>0</v>
      </c>
      <c r="DJ124">
        <f t="shared" si="33"/>
        <v>1.1499999999999999</v>
      </c>
      <c r="DK124">
        <v>0</v>
      </c>
      <c r="DL124" t="s">
        <v>3</v>
      </c>
      <c r="DM124">
        <v>0</v>
      </c>
      <c r="DN124" t="s">
        <v>3</v>
      </c>
      <c r="DO124">
        <v>0</v>
      </c>
    </row>
    <row r="125" spans="1:119" x14ac:dyDescent="0.2">
      <c r="A125">
        <f>ROW(Source!A213)</f>
        <v>213</v>
      </c>
      <c r="B125">
        <v>104121951</v>
      </c>
      <c r="C125">
        <v>104123678</v>
      </c>
      <c r="D125">
        <v>101241063</v>
      </c>
      <c r="E125">
        <v>1</v>
      </c>
      <c r="F125">
        <v>1</v>
      </c>
      <c r="G125">
        <v>1</v>
      </c>
      <c r="H125">
        <v>3</v>
      </c>
      <c r="I125" t="s">
        <v>335</v>
      </c>
      <c r="J125" t="s">
        <v>337</v>
      </c>
      <c r="K125" t="s">
        <v>336</v>
      </c>
      <c r="L125">
        <v>1425</v>
      </c>
      <c r="N125">
        <v>1013</v>
      </c>
      <c r="O125" t="s">
        <v>281</v>
      </c>
      <c r="P125" t="s">
        <v>281</v>
      </c>
      <c r="Q125">
        <v>1</v>
      </c>
      <c r="W125">
        <v>0</v>
      </c>
      <c r="X125">
        <v>208768903</v>
      </c>
      <c r="Y125">
        <f t="shared" si="27"/>
        <v>1</v>
      </c>
      <c r="AA125">
        <v>2955.37</v>
      </c>
      <c r="AB125">
        <v>0</v>
      </c>
      <c r="AC125">
        <v>0</v>
      </c>
      <c r="AD125">
        <v>0</v>
      </c>
      <c r="AE125">
        <v>3247.66</v>
      </c>
      <c r="AF125">
        <v>0</v>
      </c>
      <c r="AG125">
        <v>0</v>
      </c>
      <c r="AH125">
        <v>0</v>
      </c>
      <c r="AI125">
        <v>0.91</v>
      </c>
      <c r="AJ125">
        <v>1</v>
      </c>
      <c r="AK125">
        <v>1</v>
      </c>
      <c r="AL125">
        <v>1</v>
      </c>
      <c r="AM125">
        <v>2</v>
      </c>
      <c r="AN125">
        <v>0</v>
      </c>
      <c r="AO125">
        <v>0</v>
      </c>
      <c r="AP125">
        <v>1</v>
      </c>
      <c r="AQ125">
        <v>0</v>
      </c>
      <c r="AR125">
        <v>0</v>
      </c>
      <c r="AS125" t="s">
        <v>3</v>
      </c>
      <c r="AT125">
        <v>1</v>
      </c>
      <c r="AU125" t="s">
        <v>3</v>
      </c>
      <c r="AV125">
        <v>0</v>
      </c>
      <c r="AW125">
        <v>1</v>
      </c>
      <c r="AX125">
        <v>-1</v>
      </c>
      <c r="AY125">
        <v>0</v>
      </c>
      <c r="AZ125">
        <v>0</v>
      </c>
      <c r="BA125" t="s">
        <v>3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CV125">
        <v>0</v>
      </c>
      <c r="CW125">
        <v>0</v>
      </c>
      <c r="CX125">
        <f>ROUND(Y125*Source!I213,7)</f>
        <v>0.03</v>
      </c>
      <c r="CY125">
        <f t="shared" si="28"/>
        <v>2955.37</v>
      </c>
      <c r="CZ125">
        <f t="shared" si="29"/>
        <v>3247.66</v>
      </c>
      <c r="DA125">
        <f t="shared" si="30"/>
        <v>0.91</v>
      </c>
      <c r="DB125">
        <f t="shared" si="31"/>
        <v>3247.66</v>
      </c>
      <c r="DC125">
        <f t="shared" si="32"/>
        <v>0</v>
      </c>
      <c r="DD125" t="s">
        <v>3</v>
      </c>
      <c r="DE125" t="s">
        <v>3</v>
      </c>
      <c r="DF125">
        <f>ROUND(ROUND(AE125*AI125,2)*CX125,2)</f>
        <v>88.66</v>
      </c>
      <c r="DG125">
        <f t="shared" si="25"/>
        <v>0</v>
      </c>
      <c r="DH125">
        <f t="shared" si="21"/>
        <v>0</v>
      </c>
      <c r="DI125">
        <f t="shared" si="22"/>
        <v>0</v>
      </c>
      <c r="DJ125">
        <f t="shared" si="33"/>
        <v>88.66</v>
      </c>
      <c r="DK125">
        <v>0</v>
      </c>
      <c r="DL125" t="s">
        <v>3</v>
      </c>
      <c r="DM125">
        <v>0</v>
      </c>
      <c r="DN125" t="s">
        <v>3</v>
      </c>
      <c r="DO125">
        <v>0</v>
      </c>
    </row>
    <row r="126" spans="1:119" x14ac:dyDescent="0.2">
      <c r="A126">
        <f>ROW(Source!A213)</f>
        <v>213</v>
      </c>
      <c r="B126">
        <v>104121951</v>
      </c>
      <c r="C126">
        <v>104123678</v>
      </c>
      <c r="D126">
        <v>76475048</v>
      </c>
      <c r="E126">
        <v>1</v>
      </c>
      <c r="F126">
        <v>1</v>
      </c>
      <c r="G126">
        <v>1</v>
      </c>
      <c r="H126">
        <v>3</v>
      </c>
      <c r="I126" t="s">
        <v>315</v>
      </c>
      <c r="J126" t="s">
        <v>3</v>
      </c>
      <c r="K126" t="s">
        <v>316</v>
      </c>
      <c r="L126">
        <v>3277935</v>
      </c>
      <c r="N126">
        <v>1013</v>
      </c>
      <c r="O126" t="s">
        <v>317</v>
      </c>
      <c r="P126" t="s">
        <v>317</v>
      </c>
      <c r="Q126">
        <v>1</v>
      </c>
      <c r="W126">
        <v>0</v>
      </c>
      <c r="X126">
        <v>274903907</v>
      </c>
      <c r="Y126">
        <f t="shared" si="27"/>
        <v>2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1</v>
      </c>
      <c r="AJ126">
        <v>1</v>
      </c>
      <c r="AK126">
        <v>1</v>
      </c>
      <c r="AL126">
        <v>1</v>
      </c>
      <c r="AM126">
        <v>-2</v>
      </c>
      <c r="AN126">
        <v>0</v>
      </c>
      <c r="AO126">
        <v>0</v>
      </c>
      <c r="AP126">
        <v>0</v>
      </c>
      <c r="AQ126">
        <v>0</v>
      </c>
      <c r="AR126">
        <v>0</v>
      </c>
      <c r="AS126" t="s">
        <v>3</v>
      </c>
      <c r="AT126">
        <v>2</v>
      </c>
      <c r="AU126" t="s">
        <v>3</v>
      </c>
      <c r="AV126">
        <v>0</v>
      </c>
      <c r="AW126">
        <v>2</v>
      </c>
      <c r="AX126">
        <v>104123699</v>
      </c>
      <c r="AY126">
        <v>1</v>
      </c>
      <c r="AZ126">
        <v>0</v>
      </c>
      <c r="BA126">
        <v>133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0</v>
      </c>
      <c r="BV126">
        <v>0</v>
      </c>
      <c r="BW126">
        <v>0</v>
      </c>
      <c r="CV126">
        <v>0</v>
      </c>
      <c r="CW126">
        <v>0</v>
      </c>
      <c r="CX126">
        <f>ROUND(Y126*Source!I213,7)</f>
        <v>0.06</v>
      </c>
      <c r="CY126">
        <f t="shared" si="28"/>
        <v>0</v>
      </c>
      <c r="CZ126">
        <f t="shared" si="29"/>
        <v>0</v>
      </c>
      <c r="DA126">
        <f t="shared" si="30"/>
        <v>1</v>
      </c>
      <c r="DB126">
        <f t="shared" si="31"/>
        <v>0</v>
      </c>
      <c r="DC126">
        <f t="shared" si="32"/>
        <v>0</v>
      </c>
      <c r="DD126" t="s">
        <v>3</v>
      </c>
      <c r="DE126" t="s">
        <v>3</v>
      </c>
      <c r="DF126">
        <f t="shared" ref="DF126:DF131" si="34">ROUND(ROUND(AE126,2)*CX126,2)</f>
        <v>0</v>
      </c>
      <c r="DG126">
        <f t="shared" si="25"/>
        <v>0</v>
      </c>
      <c r="DH126">
        <f t="shared" si="21"/>
        <v>0</v>
      </c>
      <c r="DI126">
        <f t="shared" si="22"/>
        <v>0</v>
      </c>
      <c r="DJ126">
        <f t="shared" si="33"/>
        <v>0</v>
      </c>
      <c r="DK126">
        <v>0</v>
      </c>
      <c r="DL126" t="s">
        <v>3</v>
      </c>
      <c r="DM126">
        <v>0</v>
      </c>
      <c r="DN126" t="s">
        <v>3</v>
      </c>
      <c r="DO126">
        <v>0</v>
      </c>
    </row>
    <row r="127" spans="1:119" x14ac:dyDescent="0.2">
      <c r="A127">
        <f>ROW(Source!A216)</f>
        <v>216</v>
      </c>
      <c r="B127">
        <v>104121951</v>
      </c>
      <c r="C127">
        <v>104123702</v>
      </c>
      <c r="D127">
        <v>33157107</v>
      </c>
      <c r="E127">
        <v>115</v>
      </c>
      <c r="F127">
        <v>1</v>
      </c>
      <c r="G127">
        <v>1</v>
      </c>
      <c r="H127">
        <v>1</v>
      </c>
      <c r="I127" t="s">
        <v>692</v>
      </c>
      <c r="J127" t="s">
        <v>3</v>
      </c>
      <c r="K127" t="s">
        <v>693</v>
      </c>
      <c r="L127">
        <v>1191</v>
      </c>
      <c r="N127">
        <v>1013</v>
      </c>
      <c r="O127" t="s">
        <v>565</v>
      </c>
      <c r="P127" t="s">
        <v>565</v>
      </c>
      <c r="Q127">
        <v>1</v>
      </c>
      <c r="W127">
        <v>0</v>
      </c>
      <c r="X127">
        <v>1522950421</v>
      </c>
      <c r="Y127">
        <f>(AT127*ROUND((0.35+1),7))</f>
        <v>46.656000000000006</v>
      </c>
      <c r="AA127">
        <v>0</v>
      </c>
      <c r="AB127">
        <v>0</v>
      </c>
      <c r="AC127">
        <v>0</v>
      </c>
      <c r="AD127">
        <v>743.6</v>
      </c>
      <c r="AE127">
        <v>0</v>
      </c>
      <c r="AF127">
        <v>0</v>
      </c>
      <c r="AG127">
        <v>0</v>
      </c>
      <c r="AH127">
        <v>743.6</v>
      </c>
      <c r="AI127">
        <v>1</v>
      </c>
      <c r="AJ127">
        <v>1</v>
      </c>
      <c r="AK127">
        <v>1</v>
      </c>
      <c r="AL127">
        <v>1</v>
      </c>
      <c r="AM127">
        <v>-2</v>
      </c>
      <c r="AN127">
        <v>0</v>
      </c>
      <c r="AO127">
        <v>0</v>
      </c>
      <c r="AP127">
        <v>1</v>
      </c>
      <c r="AQ127">
        <v>1</v>
      </c>
      <c r="AR127">
        <v>0</v>
      </c>
      <c r="AS127" t="s">
        <v>3</v>
      </c>
      <c r="AT127">
        <v>34.56</v>
      </c>
      <c r="AU127" t="s">
        <v>312</v>
      </c>
      <c r="AV127">
        <v>1</v>
      </c>
      <c r="AW127">
        <v>2</v>
      </c>
      <c r="AX127">
        <v>104123714</v>
      </c>
      <c r="AY127">
        <v>1</v>
      </c>
      <c r="AZ127">
        <v>0</v>
      </c>
      <c r="BA127">
        <v>134</v>
      </c>
      <c r="BB127">
        <v>1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25698.816000000003</v>
      </c>
      <c r="BN127">
        <v>34.56</v>
      </c>
      <c r="BO127">
        <v>0</v>
      </c>
      <c r="BP127">
        <v>1</v>
      </c>
      <c r="BQ127">
        <v>0</v>
      </c>
      <c r="BR127">
        <v>0</v>
      </c>
      <c r="BS127">
        <v>0</v>
      </c>
      <c r="BT127">
        <v>34693.401600000005</v>
      </c>
      <c r="BU127">
        <v>46.656000000000006</v>
      </c>
      <c r="BV127">
        <v>0</v>
      </c>
      <c r="BW127">
        <v>1</v>
      </c>
      <c r="CU127">
        <f>ROUND(AT127*Source!I216*AH127*AL127,2)</f>
        <v>513.98</v>
      </c>
      <c r="CV127">
        <f>ROUND(Y127*Source!I216,7)</f>
        <v>0.93311999999999995</v>
      </c>
      <c r="CW127">
        <v>0</v>
      </c>
      <c r="CX127">
        <f>ROUND(Y127*Source!I216,7)</f>
        <v>0.93311999999999995</v>
      </c>
      <c r="CY127">
        <f>AD127</f>
        <v>743.6</v>
      </c>
      <c r="CZ127">
        <f>AH127</f>
        <v>743.6</v>
      </c>
      <c r="DA127">
        <f>AL127</f>
        <v>1</v>
      </c>
      <c r="DB127">
        <f>ROUND((ROUND(AT127*CZ127,2)*ROUND((0.35+1),7)),6)</f>
        <v>34693.406999999999</v>
      </c>
      <c r="DC127">
        <f>ROUND((ROUND(AT127*AG127,2)*ROUND((0.35+1),7)),6)</f>
        <v>0</v>
      </c>
      <c r="DD127" t="s">
        <v>3</v>
      </c>
      <c r="DE127" t="s">
        <v>3</v>
      </c>
      <c r="DF127">
        <f t="shared" si="34"/>
        <v>0</v>
      </c>
      <c r="DG127">
        <f t="shared" si="25"/>
        <v>0</v>
      </c>
      <c r="DH127">
        <f t="shared" si="21"/>
        <v>0</v>
      </c>
      <c r="DI127">
        <f t="shared" si="22"/>
        <v>693.87</v>
      </c>
      <c r="DJ127">
        <f>DI127</f>
        <v>693.87</v>
      </c>
      <c r="DK127">
        <v>1</v>
      </c>
      <c r="DL127" t="s">
        <v>3</v>
      </c>
      <c r="DM127">
        <v>0</v>
      </c>
      <c r="DN127" t="s">
        <v>3</v>
      </c>
      <c r="DO127">
        <v>0</v>
      </c>
    </row>
    <row r="128" spans="1:119" x14ac:dyDescent="0.2">
      <c r="A128">
        <f>ROW(Source!A216)</f>
        <v>216</v>
      </c>
      <c r="B128">
        <v>104121951</v>
      </c>
      <c r="C128">
        <v>104123702</v>
      </c>
      <c r="D128">
        <v>33157037</v>
      </c>
      <c r="E128">
        <v>115</v>
      </c>
      <c r="F128">
        <v>1</v>
      </c>
      <c r="G128">
        <v>1</v>
      </c>
      <c r="H128">
        <v>1</v>
      </c>
      <c r="I128" t="s">
        <v>566</v>
      </c>
      <c r="J128" t="s">
        <v>3</v>
      </c>
      <c r="K128" t="s">
        <v>567</v>
      </c>
      <c r="L128">
        <v>1191</v>
      </c>
      <c r="N128">
        <v>1013</v>
      </c>
      <c r="O128" t="s">
        <v>565</v>
      </c>
      <c r="P128" t="s">
        <v>565</v>
      </c>
      <c r="Q128">
        <v>1</v>
      </c>
      <c r="W128">
        <v>0</v>
      </c>
      <c r="X128">
        <v>-1417349443</v>
      </c>
      <c r="Y128">
        <f>(AT128*ROUND((0.35+1),7))</f>
        <v>6.7500000000000004E-2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1</v>
      </c>
      <c r="AJ128">
        <v>1</v>
      </c>
      <c r="AK128">
        <v>1</v>
      </c>
      <c r="AL128">
        <v>1</v>
      </c>
      <c r="AM128">
        <v>-2</v>
      </c>
      <c r="AN128">
        <v>0</v>
      </c>
      <c r="AO128">
        <v>0</v>
      </c>
      <c r="AP128">
        <v>1</v>
      </c>
      <c r="AQ128">
        <v>1</v>
      </c>
      <c r="AR128">
        <v>0</v>
      </c>
      <c r="AS128" t="s">
        <v>3</v>
      </c>
      <c r="AT128">
        <v>0.05</v>
      </c>
      <c r="AU128" t="s">
        <v>312</v>
      </c>
      <c r="AV128">
        <v>2</v>
      </c>
      <c r="AW128">
        <v>2</v>
      </c>
      <c r="AX128">
        <v>104123715</v>
      </c>
      <c r="AY128">
        <v>1</v>
      </c>
      <c r="AZ128">
        <v>0</v>
      </c>
      <c r="BA128">
        <v>135</v>
      </c>
      <c r="BB128">
        <v>1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0</v>
      </c>
      <c r="BV128">
        <v>0</v>
      </c>
      <c r="BW128">
        <v>0</v>
      </c>
      <c r="CV128">
        <v>0</v>
      </c>
      <c r="CW128">
        <v>0</v>
      </c>
      <c r="CX128">
        <f>ROUND(Y128*Source!I216,7)</f>
        <v>1.3500000000000001E-3</v>
      </c>
      <c r="CY128">
        <f>AD128</f>
        <v>0</v>
      </c>
      <c r="CZ128">
        <f>AH128</f>
        <v>0</v>
      </c>
      <c r="DA128">
        <f>AL128</f>
        <v>1</v>
      </c>
      <c r="DB128">
        <f>ROUND((ROUND(AT128*CZ128,2)*ROUND((0.35+1),7)),6)</f>
        <v>0</v>
      </c>
      <c r="DC128">
        <f>ROUND((ROUND(AT128*AG128,2)*ROUND((0.35+1),7)),6)</f>
        <v>0</v>
      </c>
      <c r="DD128" t="s">
        <v>3</v>
      </c>
      <c r="DE128" t="s">
        <v>3</v>
      </c>
      <c r="DF128">
        <f t="shared" si="34"/>
        <v>0</v>
      </c>
      <c r="DG128">
        <f t="shared" si="25"/>
        <v>0</v>
      </c>
      <c r="DH128">
        <f t="shared" si="21"/>
        <v>0</v>
      </c>
      <c r="DI128">
        <f t="shared" si="22"/>
        <v>0</v>
      </c>
      <c r="DJ128">
        <f>DI128</f>
        <v>0</v>
      </c>
      <c r="DK128">
        <v>0</v>
      </c>
      <c r="DL128" t="s">
        <v>3</v>
      </c>
      <c r="DM128">
        <v>0</v>
      </c>
      <c r="DN128" t="s">
        <v>3</v>
      </c>
      <c r="DO128">
        <v>0</v>
      </c>
    </row>
    <row r="129" spans="1:119" x14ac:dyDescent="0.2">
      <c r="A129">
        <f>ROW(Source!A216)</f>
        <v>216</v>
      </c>
      <c r="B129">
        <v>104121951</v>
      </c>
      <c r="C129">
        <v>104123702</v>
      </c>
      <c r="D129">
        <v>94547899</v>
      </c>
      <c r="E129">
        <v>1</v>
      </c>
      <c r="F129">
        <v>1</v>
      </c>
      <c r="G129">
        <v>1</v>
      </c>
      <c r="H129">
        <v>2</v>
      </c>
      <c r="I129" t="s">
        <v>662</v>
      </c>
      <c r="J129" t="s">
        <v>663</v>
      </c>
      <c r="K129" t="s">
        <v>664</v>
      </c>
      <c r="L129">
        <v>1368</v>
      </c>
      <c r="N129">
        <v>1011</v>
      </c>
      <c r="O129" t="s">
        <v>571</v>
      </c>
      <c r="P129" t="s">
        <v>571</v>
      </c>
      <c r="Q129">
        <v>1</v>
      </c>
      <c r="W129">
        <v>0</v>
      </c>
      <c r="X129">
        <v>-359817417</v>
      </c>
      <c r="Y129">
        <f>(AT129*ROUND((0.35+1),7))</f>
        <v>4.0500000000000001E-2</v>
      </c>
      <c r="AA129">
        <v>0</v>
      </c>
      <c r="AB129">
        <v>1629.55</v>
      </c>
      <c r="AC129">
        <v>969.91</v>
      </c>
      <c r="AD129">
        <v>0</v>
      </c>
      <c r="AE129">
        <v>0</v>
      </c>
      <c r="AF129">
        <v>1629.55</v>
      </c>
      <c r="AG129">
        <v>969.91</v>
      </c>
      <c r="AH129">
        <v>0</v>
      </c>
      <c r="AI129">
        <v>1</v>
      </c>
      <c r="AJ129">
        <v>1</v>
      </c>
      <c r="AK129">
        <v>1</v>
      </c>
      <c r="AL129">
        <v>1</v>
      </c>
      <c r="AM129">
        <v>-2</v>
      </c>
      <c r="AN129">
        <v>0</v>
      </c>
      <c r="AO129">
        <v>0</v>
      </c>
      <c r="AP129">
        <v>1</v>
      </c>
      <c r="AQ129">
        <v>1</v>
      </c>
      <c r="AR129">
        <v>0</v>
      </c>
      <c r="AS129" t="s">
        <v>3</v>
      </c>
      <c r="AT129">
        <v>0.03</v>
      </c>
      <c r="AU129" t="s">
        <v>312</v>
      </c>
      <c r="AV129">
        <v>1</v>
      </c>
      <c r="AW129">
        <v>2</v>
      </c>
      <c r="AX129">
        <v>104123716</v>
      </c>
      <c r="AY129">
        <v>1</v>
      </c>
      <c r="AZ129">
        <v>0</v>
      </c>
      <c r="BA129">
        <v>136</v>
      </c>
      <c r="BB129">
        <v>1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48.886499999999998</v>
      </c>
      <c r="BL129">
        <v>29.097299999999997</v>
      </c>
      <c r="BM129">
        <v>0</v>
      </c>
      <c r="BN129">
        <v>0</v>
      </c>
      <c r="BO129">
        <v>0.03</v>
      </c>
      <c r="BP129">
        <v>1</v>
      </c>
      <c r="BQ129">
        <v>0</v>
      </c>
      <c r="BR129">
        <v>65.996775</v>
      </c>
      <c r="BS129">
        <v>39.281354999999998</v>
      </c>
      <c r="BT129">
        <v>0</v>
      </c>
      <c r="BU129">
        <v>0</v>
      </c>
      <c r="BV129">
        <v>4.0500000000000001E-2</v>
      </c>
      <c r="BW129">
        <v>1</v>
      </c>
      <c r="CV129">
        <v>0</v>
      </c>
      <c r="CW129">
        <f>ROUND(Y129*Source!I216*DO129,7)</f>
        <v>8.0999999999999996E-4</v>
      </c>
      <c r="CX129">
        <f>ROUND(Y129*Source!I216,7)</f>
        <v>8.0999999999999996E-4</v>
      </c>
      <c r="CY129">
        <f>AB129</f>
        <v>1629.55</v>
      </c>
      <c r="CZ129">
        <f>AF129</f>
        <v>1629.55</v>
      </c>
      <c r="DA129">
        <f>AJ129</f>
        <v>1</v>
      </c>
      <c r="DB129">
        <f>ROUND((ROUND(AT129*CZ129,2)*ROUND((0.35+1),7)),6)</f>
        <v>66.001499999999993</v>
      </c>
      <c r="DC129">
        <f>ROUND((ROUND(AT129*AG129,2)*ROUND((0.35+1),7)),6)</f>
        <v>39.284999999999997</v>
      </c>
      <c r="DD129" t="s">
        <v>3</v>
      </c>
      <c r="DE129" t="s">
        <v>3</v>
      </c>
      <c r="DF129">
        <f t="shared" si="34"/>
        <v>0</v>
      </c>
      <c r="DG129">
        <f t="shared" si="25"/>
        <v>1.32</v>
      </c>
      <c r="DH129">
        <f t="shared" ref="DH129:DH192" si="35">ROUND(ROUND(AG129,2)*CX129,2)</f>
        <v>0.79</v>
      </c>
      <c r="DI129">
        <f t="shared" ref="DI129:DI192" si="36">ROUND(ROUND(AH129,2)*CX129,2)</f>
        <v>0</v>
      </c>
      <c r="DJ129">
        <f>DG129+DH129</f>
        <v>2.1100000000000003</v>
      </c>
      <c r="DK129">
        <v>1</v>
      </c>
      <c r="DL129" t="s">
        <v>661</v>
      </c>
      <c r="DM129">
        <v>6</v>
      </c>
      <c r="DN129" t="s">
        <v>565</v>
      </c>
      <c r="DO129">
        <v>1</v>
      </c>
    </row>
    <row r="130" spans="1:119" x14ac:dyDescent="0.2">
      <c r="A130">
        <f>ROW(Source!A216)</f>
        <v>216</v>
      </c>
      <c r="B130">
        <v>104121951</v>
      </c>
      <c r="C130">
        <v>104123702</v>
      </c>
      <c r="D130">
        <v>94548801</v>
      </c>
      <c r="E130">
        <v>1</v>
      </c>
      <c r="F130">
        <v>1</v>
      </c>
      <c r="G130">
        <v>1</v>
      </c>
      <c r="H130">
        <v>2</v>
      </c>
      <c r="I130" t="s">
        <v>568</v>
      </c>
      <c r="J130" t="s">
        <v>569</v>
      </c>
      <c r="K130" t="s">
        <v>570</v>
      </c>
      <c r="L130">
        <v>1368</v>
      </c>
      <c r="N130">
        <v>1011</v>
      </c>
      <c r="O130" t="s">
        <v>571</v>
      </c>
      <c r="P130" t="s">
        <v>571</v>
      </c>
      <c r="Q130">
        <v>1</v>
      </c>
      <c r="W130">
        <v>0</v>
      </c>
      <c r="X130">
        <v>-1219940357</v>
      </c>
      <c r="Y130">
        <f>(AT130*ROUND((0.35+1),7))</f>
        <v>2.7000000000000003E-2</v>
      </c>
      <c r="AA130">
        <v>0</v>
      </c>
      <c r="AB130">
        <v>643.29</v>
      </c>
      <c r="AC130">
        <v>722.05</v>
      </c>
      <c r="AD130">
        <v>0</v>
      </c>
      <c r="AE130">
        <v>0</v>
      </c>
      <c r="AF130">
        <v>643.29</v>
      </c>
      <c r="AG130">
        <v>722.05</v>
      </c>
      <c r="AH130">
        <v>0</v>
      </c>
      <c r="AI130">
        <v>1</v>
      </c>
      <c r="AJ130">
        <v>1</v>
      </c>
      <c r="AK130">
        <v>1</v>
      </c>
      <c r="AL130">
        <v>1</v>
      </c>
      <c r="AM130">
        <v>-2</v>
      </c>
      <c r="AN130">
        <v>0</v>
      </c>
      <c r="AO130">
        <v>0</v>
      </c>
      <c r="AP130">
        <v>1</v>
      </c>
      <c r="AQ130">
        <v>1</v>
      </c>
      <c r="AR130">
        <v>0</v>
      </c>
      <c r="AS130" t="s">
        <v>3</v>
      </c>
      <c r="AT130">
        <v>0.02</v>
      </c>
      <c r="AU130" t="s">
        <v>312</v>
      </c>
      <c r="AV130">
        <v>1</v>
      </c>
      <c r="AW130">
        <v>2</v>
      </c>
      <c r="AX130">
        <v>104123717</v>
      </c>
      <c r="AY130">
        <v>1</v>
      </c>
      <c r="AZ130">
        <v>0</v>
      </c>
      <c r="BA130">
        <v>137</v>
      </c>
      <c r="BB130">
        <v>1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12.8658</v>
      </c>
      <c r="BL130">
        <v>14.440999999999999</v>
      </c>
      <c r="BM130">
        <v>0</v>
      </c>
      <c r="BN130">
        <v>0</v>
      </c>
      <c r="BO130">
        <v>0.02</v>
      </c>
      <c r="BP130">
        <v>1</v>
      </c>
      <c r="BQ130">
        <v>0</v>
      </c>
      <c r="BR130">
        <v>17.368830000000003</v>
      </c>
      <c r="BS130">
        <v>19.495350000000002</v>
      </c>
      <c r="BT130">
        <v>0</v>
      </c>
      <c r="BU130">
        <v>0</v>
      </c>
      <c r="BV130">
        <v>2.7000000000000003E-2</v>
      </c>
      <c r="BW130">
        <v>1</v>
      </c>
      <c r="CV130">
        <v>0</v>
      </c>
      <c r="CW130">
        <f>ROUND(Y130*Source!I216*DO130,7)</f>
        <v>5.4000000000000001E-4</v>
      </c>
      <c r="CX130">
        <f>ROUND(Y130*Source!I216,7)</f>
        <v>5.4000000000000001E-4</v>
      </c>
      <c r="CY130">
        <f>AB130</f>
        <v>643.29</v>
      </c>
      <c r="CZ130">
        <f>AF130</f>
        <v>643.29</v>
      </c>
      <c r="DA130">
        <f>AJ130</f>
        <v>1</v>
      </c>
      <c r="DB130">
        <f>ROUND((ROUND(AT130*CZ130,2)*ROUND((0.35+1),7)),6)</f>
        <v>17.374500000000001</v>
      </c>
      <c r="DC130">
        <f>ROUND((ROUND(AT130*AG130,2)*ROUND((0.35+1),7)),6)</f>
        <v>19.494</v>
      </c>
      <c r="DD130" t="s">
        <v>3</v>
      </c>
      <c r="DE130" t="s">
        <v>3</v>
      </c>
      <c r="DF130">
        <f t="shared" si="34"/>
        <v>0</v>
      </c>
      <c r="DG130">
        <f t="shared" si="25"/>
        <v>0.35</v>
      </c>
      <c r="DH130">
        <f t="shared" si="35"/>
        <v>0.39</v>
      </c>
      <c r="DI130">
        <f t="shared" si="36"/>
        <v>0</v>
      </c>
      <c r="DJ130">
        <f>DG130+DH130</f>
        <v>0.74</v>
      </c>
      <c r="DK130">
        <v>1</v>
      </c>
      <c r="DL130" t="s">
        <v>572</v>
      </c>
      <c r="DM130">
        <v>4</v>
      </c>
      <c r="DN130" t="s">
        <v>565</v>
      </c>
      <c r="DO130">
        <v>1</v>
      </c>
    </row>
    <row r="131" spans="1:119" x14ac:dyDescent="0.2">
      <c r="A131">
        <f>ROW(Source!A216)</f>
        <v>216</v>
      </c>
      <c r="B131">
        <v>104121951</v>
      </c>
      <c r="C131">
        <v>104123702</v>
      </c>
      <c r="D131">
        <v>94498222</v>
      </c>
      <c r="E131">
        <v>1</v>
      </c>
      <c r="F131">
        <v>1</v>
      </c>
      <c r="G131">
        <v>1</v>
      </c>
      <c r="H131">
        <v>3</v>
      </c>
      <c r="I131" t="s">
        <v>573</v>
      </c>
      <c r="J131" t="s">
        <v>574</v>
      </c>
      <c r="K131" t="s">
        <v>575</v>
      </c>
      <c r="L131">
        <v>1383</v>
      </c>
      <c r="N131">
        <v>1013</v>
      </c>
      <c r="O131" t="s">
        <v>576</v>
      </c>
      <c r="P131" t="s">
        <v>576</v>
      </c>
      <c r="Q131">
        <v>1</v>
      </c>
      <c r="W131">
        <v>0</v>
      </c>
      <c r="X131">
        <v>1465295636</v>
      </c>
      <c r="Y131">
        <f t="shared" ref="Y131:Y137" si="37">AT131</f>
        <v>2.1320000000000001</v>
      </c>
      <c r="AA131">
        <v>6.78</v>
      </c>
      <c r="AB131">
        <v>0</v>
      </c>
      <c r="AC131">
        <v>0</v>
      </c>
      <c r="AD131">
        <v>0</v>
      </c>
      <c r="AE131">
        <v>6.78</v>
      </c>
      <c r="AF131">
        <v>0</v>
      </c>
      <c r="AG131">
        <v>0</v>
      </c>
      <c r="AH131">
        <v>0</v>
      </c>
      <c r="AI131">
        <v>1</v>
      </c>
      <c r="AJ131">
        <v>1</v>
      </c>
      <c r="AK131">
        <v>1</v>
      </c>
      <c r="AL131">
        <v>1</v>
      </c>
      <c r="AM131">
        <v>-2</v>
      </c>
      <c r="AN131">
        <v>0</v>
      </c>
      <c r="AO131">
        <v>0</v>
      </c>
      <c r="AP131">
        <v>1</v>
      </c>
      <c r="AQ131">
        <v>1</v>
      </c>
      <c r="AR131">
        <v>0</v>
      </c>
      <c r="AS131" t="s">
        <v>3</v>
      </c>
      <c r="AT131">
        <v>2.1320000000000001</v>
      </c>
      <c r="AU131" t="s">
        <v>3</v>
      </c>
      <c r="AV131">
        <v>0</v>
      </c>
      <c r="AW131">
        <v>2</v>
      </c>
      <c r="AX131">
        <v>104123718</v>
      </c>
      <c r="AY131">
        <v>1</v>
      </c>
      <c r="AZ131">
        <v>0</v>
      </c>
      <c r="BA131">
        <v>138</v>
      </c>
      <c r="BB131">
        <v>1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14.454960000000002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1</v>
      </c>
      <c r="BQ131">
        <v>14.454960000000002</v>
      </c>
      <c r="BR131">
        <v>0</v>
      </c>
      <c r="BS131">
        <v>0</v>
      </c>
      <c r="BT131">
        <v>0</v>
      </c>
      <c r="BU131">
        <v>0</v>
      </c>
      <c r="BV131">
        <v>0</v>
      </c>
      <c r="BW131">
        <v>1</v>
      </c>
      <c r="CV131">
        <v>0</v>
      </c>
      <c r="CW131">
        <v>0</v>
      </c>
      <c r="CX131">
        <f>ROUND(Y131*Source!I216,7)</f>
        <v>4.2639999999999997E-2</v>
      </c>
      <c r="CY131">
        <f t="shared" ref="CY131:CY137" si="38">AA131</f>
        <v>6.78</v>
      </c>
      <c r="CZ131">
        <f t="shared" ref="CZ131:CZ137" si="39">AE131</f>
        <v>6.78</v>
      </c>
      <c r="DA131">
        <f t="shared" ref="DA131:DA137" si="40">AI131</f>
        <v>1</v>
      </c>
      <c r="DB131">
        <f t="shared" ref="DB131:DB137" si="41">ROUND(ROUND(AT131*CZ131,2),6)</f>
        <v>14.45</v>
      </c>
      <c r="DC131">
        <f t="shared" ref="DC131:DC137" si="42">ROUND(ROUND(AT131*AG131,2),6)</f>
        <v>0</v>
      </c>
      <c r="DD131" t="s">
        <v>3</v>
      </c>
      <c r="DE131" t="s">
        <v>3</v>
      </c>
      <c r="DF131">
        <f t="shared" si="34"/>
        <v>0.28999999999999998</v>
      </c>
      <c r="DG131">
        <f t="shared" si="25"/>
        <v>0</v>
      </c>
      <c r="DH131">
        <f t="shared" si="35"/>
        <v>0</v>
      </c>
      <c r="DI131">
        <f t="shared" si="36"/>
        <v>0</v>
      </c>
      <c r="DJ131">
        <f t="shared" ref="DJ131:DJ137" si="43">DF131</f>
        <v>0.28999999999999998</v>
      </c>
      <c r="DK131">
        <v>1</v>
      </c>
      <c r="DL131" t="s">
        <v>3</v>
      </c>
      <c r="DM131">
        <v>0</v>
      </c>
      <c r="DN131" t="s">
        <v>3</v>
      </c>
      <c r="DO131">
        <v>0</v>
      </c>
    </row>
    <row r="132" spans="1:119" x14ac:dyDescent="0.2">
      <c r="A132">
        <f>ROW(Source!A216)</f>
        <v>216</v>
      </c>
      <c r="B132">
        <v>104121951</v>
      </c>
      <c r="C132">
        <v>104123702</v>
      </c>
      <c r="D132">
        <v>94498375</v>
      </c>
      <c r="E132">
        <v>1</v>
      </c>
      <c r="F132">
        <v>1</v>
      </c>
      <c r="G132">
        <v>1</v>
      </c>
      <c r="H132">
        <v>3</v>
      </c>
      <c r="I132" t="s">
        <v>697</v>
      </c>
      <c r="J132" t="s">
        <v>698</v>
      </c>
      <c r="K132" t="s">
        <v>699</v>
      </c>
      <c r="L132">
        <v>1301</v>
      </c>
      <c r="N132">
        <v>1003</v>
      </c>
      <c r="O132" t="s">
        <v>194</v>
      </c>
      <c r="P132" t="s">
        <v>194</v>
      </c>
      <c r="Q132">
        <v>1</v>
      </c>
      <c r="W132">
        <v>0</v>
      </c>
      <c r="X132">
        <v>-1673096917</v>
      </c>
      <c r="Y132">
        <f t="shared" si="37"/>
        <v>9.17</v>
      </c>
      <c r="AA132">
        <v>5.17</v>
      </c>
      <c r="AB132">
        <v>0</v>
      </c>
      <c r="AC132">
        <v>0</v>
      </c>
      <c r="AD132">
        <v>0</v>
      </c>
      <c r="AE132">
        <v>5.87</v>
      </c>
      <c r="AF132">
        <v>0</v>
      </c>
      <c r="AG132">
        <v>0</v>
      </c>
      <c r="AH132">
        <v>0</v>
      </c>
      <c r="AI132">
        <v>0.88</v>
      </c>
      <c r="AJ132">
        <v>1</v>
      </c>
      <c r="AK132">
        <v>1</v>
      </c>
      <c r="AL132">
        <v>1</v>
      </c>
      <c r="AM132">
        <v>2</v>
      </c>
      <c r="AN132">
        <v>0</v>
      </c>
      <c r="AO132">
        <v>0</v>
      </c>
      <c r="AP132">
        <v>1</v>
      </c>
      <c r="AQ132">
        <v>1</v>
      </c>
      <c r="AR132">
        <v>0</v>
      </c>
      <c r="AS132" t="s">
        <v>3</v>
      </c>
      <c r="AT132">
        <v>9.17</v>
      </c>
      <c r="AU132" t="s">
        <v>3</v>
      </c>
      <c r="AV132">
        <v>0</v>
      </c>
      <c r="AW132">
        <v>2</v>
      </c>
      <c r="AX132">
        <v>104123719</v>
      </c>
      <c r="AY132">
        <v>1</v>
      </c>
      <c r="AZ132">
        <v>0</v>
      </c>
      <c r="BA132">
        <v>139</v>
      </c>
      <c r="BB132">
        <v>1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53.8279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1</v>
      </c>
      <c r="BQ132">
        <v>53.8279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1</v>
      </c>
      <c r="CV132">
        <v>0</v>
      </c>
      <c r="CW132">
        <v>0</v>
      </c>
      <c r="CX132">
        <f>ROUND(Y132*Source!I216,7)</f>
        <v>0.18340000000000001</v>
      </c>
      <c r="CY132">
        <f t="shared" si="38"/>
        <v>5.17</v>
      </c>
      <c r="CZ132">
        <f t="shared" si="39"/>
        <v>5.87</v>
      </c>
      <c r="DA132">
        <f t="shared" si="40"/>
        <v>0.88</v>
      </c>
      <c r="DB132">
        <f t="shared" si="41"/>
        <v>53.83</v>
      </c>
      <c r="DC132">
        <f t="shared" si="42"/>
        <v>0</v>
      </c>
      <c r="DD132" t="s">
        <v>3</v>
      </c>
      <c r="DE132" t="s">
        <v>3</v>
      </c>
      <c r="DF132">
        <f>ROUND(ROUND(AE132*AI132,2)*CX132,2)</f>
        <v>0.95</v>
      </c>
      <c r="DG132">
        <f t="shared" si="25"/>
        <v>0</v>
      </c>
      <c r="DH132">
        <f t="shared" si="35"/>
        <v>0</v>
      </c>
      <c r="DI132">
        <f t="shared" si="36"/>
        <v>0</v>
      </c>
      <c r="DJ132">
        <f t="shared" si="43"/>
        <v>0.95</v>
      </c>
      <c r="DK132">
        <v>0</v>
      </c>
      <c r="DL132" t="s">
        <v>3</v>
      </c>
      <c r="DM132">
        <v>0</v>
      </c>
      <c r="DN132" t="s">
        <v>3</v>
      </c>
      <c r="DO132">
        <v>0</v>
      </c>
    </row>
    <row r="133" spans="1:119" x14ac:dyDescent="0.2">
      <c r="A133">
        <f>ROW(Source!A216)</f>
        <v>216</v>
      </c>
      <c r="B133">
        <v>104121951</v>
      </c>
      <c r="C133">
        <v>104123702</v>
      </c>
      <c r="D133">
        <v>94499790</v>
      </c>
      <c r="E133">
        <v>1</v>
      </c>
      <c r="F133">
        <v>1</v>
      </c>
      <c r="G133">
        <v>1</v>
      </c>
      <c r="H133">
        <v>3</v>
      </c>
      <c r="I133" t="s">
        <v>700</v>
      </c>
      <c r="J133" t="s">
        <v>701</v>
      </c>
      <c r="K133" t="s">
        <v>702</v>
      </c>
      <c r="L133">
        <v>1425</v>
      </c>
      <c r="N133">
        <v>1013</v>
      </c>
      <c r="O133" t="s">
        <v>281</v>
      </c>
      <c r="P133" t="s">
        <v>281</v>
      </c>
      <c r="Q133">
        <v>1</v>
      </c>
      <c r="W133">
        <v>0</v>
      </c>
      <c r="X133">
        <v>-670028345</v>
      </c>
      <c r="Y133">
        <f t="shared" si="37"/>
        <v>1.02</v>
      </c>
      <c r="AA133">
        <v>53.81</v>
      </c>
      <c r="AB133">
        <v>0</v>
      </c>
      <c r="AC133">
        <v>0</v>
      </c>
      <c r="AD133">
        <v>0</v>
      </c>
      <c r="AE133">
        <v>41.71</v>
      </c>
      <c r="AF133">
        <v>0</v>
      </c>
      <c r="AG133">
        <v>0</v>
      </c>
      <c r="AH133">
        <v>0</v>
      </c>
      <c r="AI133">
        <v>1.29</v>
      </c>
      <c r="AJ133">
        <v>1</v>
      </c>
      <c r="AK133">
        <v>1</v>
      </c>
      <c r="AL133">
        <v>1</v>
      </c>
      <c r="AM133">
        <v>2</v>
      </c>
      <c r="AN133">
        <v>0</v>
      </c>
      <c r="AO133">
        <v>0</v>
      </c>
      <c r="AP133">
        <v>1</v>
      </c>
      <c r="AQ133">
        <v>1</v>
      </c>
      <c r="AR133">
        <v>0</v>
      </c>
      <c r="AS133" t="s">
        <v>3</v>
      </c>
      <c r="AT133">
        <v>1.02</v>
      </c>
      <c r="AU133" t="s">
        <v>3</v>
      </c>
      <c r="AV133">
        <v>0</v>
      </c>
      <c r="AW133">
        <v>2</v>
      </c>
      <c r="AX133">
        <v>104123720</v>
      </c>
      <c r="AY133">
        <v>1</v>
      </c>
      <c r="AZ133">
        <v>0</v>
      </c>
      <c r="BA133">
        <v>140</v>
      </c>
      <c r="BB133">
        <v>1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42.544200000000004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1</v>
      </c>
      <c r="BQ133">
        <v>42.544200000000004</v>
      </c>
      <c r="BR133">
        <v>0</v>
      </c>
      <c r="BS133">
        <v>0</v>
      </c>
      <c r="BT133">
        <v>0</v>
      </c>
      <c r="BU133">
        <v>0</v>
      </c>
      <c r="BV133">
        <v>0</v>
      </c>
      <c r="BW133">
        <v>1</v>
      </c>
      <c r="CV133">
        <v>0</v>
      </c>
      <c r="CW133">
        <v>0</v>
      </c>
      <c r="CX133">
        <f>ROUND(Y133*Source!I216,7)</f>
        <v>2.0400000000000001E-2</v>
      </c>
      <c r="CY133">
        <f t="shared" si="38"/>
        <v>53.81</v>
      </c>
      <c r="CZ133">
        <f t="shared" si="39"/>
        <v>41.71</v>
      </c>
      <c r="DA133">
        <f t="shared" si="40"/>
        <v>1.29</v>
      </c>
      <c r="DB133">
        <f t="shared" si="41"/>
        <v>42.54</v>
      </c>
      <c r="DC133">
        <f t="shared" si="42"/>
        <v>0</v>
      </c>
      <c r="DD133" t="s">
        <v>3</v>
      </c>
      <c r="DE133" t="s">
        <v>3</v>
      </c>
      <c r="DF133">
        <f>ROUND(ROUND(AE133*AI133,2)*CX133,2)</f>
        <v>1.1000000000000001</v>
      </c>
      <c r="DG133">
        <f t="shared" si="25"/>
        <v>0</v>
      </c>
      <c r="DH133">
        <f t="shared" si="35"/>
        <v>0</v>
      </c>
      <c r="DI133">
        <f t="shared" si="36"/>
        <v>0</v>
      </c>
      <c r="DJ133">
        <f t="shared" si="43"/>
        <v>1.1000000000000001</v>
      </c>
      <c r="DK133">
        <v>0</v>
      </c>
      <c r="DL133" t="s">
        <v>3</v>
      </c>
      <c r="DM133">
        <v>0</v>
      </c>
      <c r="DN133" t="s">
        <v>3</v>
      </c>
      <c r="DO133">
        <v>0</v>
      </c>
    </row>
    <row r="134" spans="1:119" x14ac:dyDescent="0.2">
      <c r="A134">
        <f>ROW(Source!A216)</f>
        <v>216</v>
      </c>
      <c r="B134">
        <v>104121951</v>
      </c>
      <c r="C134">
        <v>104123702</v>
      </c>
      <c r="D134">
        <v>94500071</v>
      </c>
      <c r="E134">
        <v>1</v>
      </c>
      <c r="F134">
        <v>1</v>
      </c>
      <c r="G134">
        <v>1</v>
      </c>
      <c r="H134">
        <v>3</v>
      </c>
      <c r="I134" t="s">
        <v>703</v>
      </c>
      <c r="J134" t="s">
        <v>704</v>
      </c>
      <c r="K134" t="s">
        <v>705</v>
      </c>
      <c r="L134">
        <v>1348</v>
      </c>
      <c r="N134">
        <v>1009</v>
      </c>
      <c r="O134" t="s">
        <v>47</v>
      </c>
      <c r="P134" t="s">
        <v>47</v>
      </c>
      <c r="Q134">
        <v>1000</v>
      </c>
      <c r="W134">
        <v>0</v>
      </c>
      <c r="X134">
        <v>-1224476632</v>
      </c>
      <c r="Y134">
        <f t="shared" si="37"/>
        <v>1.6000000000000001E-4</v>
      </c>
      <c r="AA134">
        <v>276234.99</v>
      </c>
      <c r="AB134">
        <v>0</v>
      </c>
      <c r="AC134">
        <v>0</v>
      </c>
      <c r="AD134">
        <v>0</v>
      </c>
      <c r="AE134">
        <v>214135.65</v>
      </c>
      <c r="AF134">
        <v>0</v>
      </c>
      <c r="AG134">
        <v>0</v>
      </c>
      <c r="AH134">
        <v>0</v>
      </c>
      <c r="AI134">
        <v>1.29</v>
      </c>
      <c r="AJ134">
        <v>1</v>
      </c>
      <c r="AK134">
        <v>1</v>
      </c>
      <c r="AL134">
        <v>1</v>
      </c>
      <c r="AM134">
        <v>2</v>
      </c>
      <c r="AN134">
        <v>0</v>
      </c>
      <c r="AO134">
        <v>0</v>
      </c>
      <c r="AP134">
        <v>1</v>
      </c>
      <c r="AQ134">
        <v>1</v>
      </c>
      <c r="AR134">
        <v>0</v>
      </c>
      <c r="AS134" t="s">
        <v>3</v>
      </c>
      <c r="AT134">
        <v>1.6000000000000001E-4</v>
      </c>
      <c r="AU134" t="s">
        <v>3</v>
      </c>
      <c r="AV134">
        <v>0</v>
      </c>
      <c r="AW134">
        <v>2</v>
      </c>
      <c r="AX134">
        <v>104123721</v>
      </c>
      <c r="AY134">
        <v>1</v>
      </c>
      <c r="AZ134">
        <v>0</v>
      </c>
      <c r="BA134">
        <v>141</v>
      </c>
      <c r="BB134">
        <v>1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34.261704000000002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1</v>
      </c>
      <c r="BQ134">
        <v>34.261704000000002</v>
      </c>
      <c r="BR134">
        <v>0</v>
      </c>
      <c r="BS134">
        <v>0</v>
      </c>
      <c r="BT134">
        <v>0</v>
      </c>
      <c r="BU134">
        <v>0</v>
      </c>
      <c r="BV134">
        <v>0</v>
      </c>
      <c r="BW134">
        <v>1</v>
      </c>
      <c r="CV134">
        <v>0</v>
      </c>
      <c r="CW134">
        <v>0</v>
      </c>
      <c r="CX134">
        <f>ROUND(Y134*Source!I216,7)</f>
        <v>3.1999999999999999E-6</v>
      </c>
      <c r="CY134">
        <f t="shared" si="38"/>
        <v>276234.99</v>
      </c>
      <c r="CZ134">
        <f t="shared" si="39"/>
        <v>214135.65</v>
      </c>
      <c r="DA134">
        <f t="shared" si="40"/>
        <v>1.29</v>
      </c>
      <c r="DB134">
        <f t="shared" si="41"/>
        <v>34.26</v>
      </c>
      <c r="DC134">
        <f t="shared" si="42"/>
        <v>0</v>
      </c>
      <c r="DD134" t="s">
        <v>3</v>
      </c>
      <c r="DE134" t="s">
        <v>3</v>
      </c>
      <c r="DF134">
        <f>ROUND(ROUND(AE134*AI134,2)*CX134,2)</f>
        <v>0.88</v>
      </c>
      <c r="DG134">
        <f t="shared" si="25"/>
        <v>0</v>
      </c>
      <c r="DH134">
        <f t="shared" si="35"/>
        <v>0</v>
      </c>
      <c r="DI134">
        <f t="shared" si="36"/>
        <v>0</v>
      </c>
      <c r="DJ134">
        <f t="shared" si="43"/>
        <v>0.88</v>
      </c>
      <c r="DK134">
        <v>0</v>
      </c>
      <c r="DL134" t="s">
        <v>3</v>
      </c>
      <c r="DM134">
        <v>0</v>
      </c>
      <c r="DN134" t="s">
        <v>3</v>
      </c>
      <c r="DO134">
        <v>0</v>
      </c>
    </row>
    <row r="135" spans="1:119" x14ac:dyDescent="0.2">
      <c r="A135">
        <f>ROW(Source!A216)</f>
        <v>216</v>
      </c>
      <c r="B135">
        <v>104121951</v>
      </c>
      <c r="C135">
        <v>104123702</v>
      </c>
      <c r="D135">
        <v>94500073</v>
      </c>
      <c r="E135">
        <v>1</v>
      </c>
      <c r="F135">
        <v>1</v>
      </c>
      <c r="G135">
        <v>1</v>
      </c>
      <c r="H135">
        <v>3</v>
      </c>
      <c r="I135" t="s">
        <v>681</v>
      </c>
      <c r="J135" t="s">
        <v>682</v>
      </c>
      <c r="K135" t="s">
        <v>683</v>
      </c>
      <c r="L135">
        <v>1348</v>
      </c>
      <c r="N135">
        <v>1009</v>
      </c>
      <c r="O135" t="s">
        <v>47</v>
      </c>
      <c r="P135" t="s">
        <v>47</v>
      </c>
      <c r="Q135">
        <v>1000</v>
      </c>
      <c r="W135">
        <v>0</v>
      </c>
      <c r="X135">
        <v>-760973918</v>
      </c>
      <c r="Y135">
        <f t="shared" si="37"/>
        <v>2.9999999999999997E-4</v>
      </c>
      <c r="AA135">
        <v>127956.34</v>
      </c>
      <c r="AB135">
        <v>0</v>
      </c>
      <c r="AC135">
        <v>0</v>
      </c>
      <c r="AD135">
        <v>0</v>
      </c>
      <c r="AE135">
        <v>99190.96</v>
      </c>
      <c r="AF135">
        <v>0</v>
      </c>
      <c r="AG135">
        <v>0</v>
      </c>
      <c r="AH135">
        <v>0</v>
      </c>
      <c r="AI135">
        <v>1.29</v>
      </c>
      <c r="AJ135">
        <v>1</v>
      </c>
      <c r="AK135">
        <v>1</v>
      </c>
      <c r="AL135">
        <v>1</v>
      </c>
      <c r="AM135">
        <v>2</v>
      </c>
      <c r="AN135">
        <v>0</v>
      </c>
      <c r="AO135">
        <v>0</v>
      </c>
      <c r="AP135">
        <v>1</v>
      </c>
      <c r="AQ135">
        <v>1</v>
      </c>
      <c r="AR135">
        <v>0</v>
      </c>
      <c r="AS135" t="s">
        <v>3</v>
      </c>
      <c r="AT135">
        <v>2.9999999999999997E-4</v>
      </c>
      <c r="AU135" t="s">
        <v>3</v>
      </c>
      <c r="AV135">
        <v>0</v>
      </c>
      <c r="AW135">
        <v>2</v>
      </c>
      <c r="AX135">
        <v>104123722</v>
      </c>
      <c r="AY135">
        <v>1</v>
      </c>
      <c r="AZ135">
        <v>0</v>
      </c>
      <c r="BA135">
        <v>142</v>
      </c>
      <c r="BB135">
        <v>1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29.757287999999999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1</v>
      </c>
      <c r="BQ135">
        <v>29.757287999999999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1</v>
      </c>
      <c r="CV135">
        <v>0</v>
      </c>
      <c r="CW135">
        <v>0</v>
      </c>
      <c r="CX135">
        <f>ROUND(Y135*Source!I216,7)</f>
        <v>6.0000000000000002E-6</v>
      </c>
      <c r="CY135">
        <f t="shared" si="38"/>
        <v>127956.34</v>
      </c>
      <c r="CZ135">
        <f t="shared" si="39"/>
        <v>99190.96</v>
      </c>
      <c r="DA135">
        <f t="shared" si="40"/>
        <v>1.29</v>
      </c>
      <c r="DB135">
        <f t="shared" si="41"/>
        <v>29.76</v>
      </c>
      <c r="DC135">
        <f t="shared" si="42"/>
        <v>0</v>
      </c>
      <c r="DD135" t="s">
        <v>3</v>
      </c>
      <c r="DE135" t="s">
        <v>3</v>
      </c>
      <c r="DF135">
        <f>ROUND(ROUND(AE135*AI135,2)*CX135,2)</f>
        <v>0.77</v>
      </c>
      <c r="DG135">
        <f t="shared" si="25"/>
        <v>0</v>
      </c>
      <c r="DH135">
        <f t="shared" si="35"/>
        <v>0</v>
      </c>
      <c r="DI135">
        <f t="shared" si="36"/>
        <v>0</v>
      </c>
      <c r="DJ135">
        <f t="shared" si="43"/>
        <v>0.77</v>
      </c>
      <c r="DK135">
        <v>0</v>
      </c>
      <c r="DL135" t="s">
        <v>3</v>
      </c>
      <c r="DM135">
        <v>0</v>
      </c>
      <c r="DN135" t="s">
        <v>3</v>
      </c>
      <c r="DO135">
        <v>0</v>
      </c>
    </row>
    <row r="136" spans="1:119" x14ac:dyDescent="0.2">
      <c r="A136">
        <f>ROW(Source!A216)</f>
        <v>216</v>
      </c>
      <c r="B136">
        <v>104121951</v>
      </c>
      <c r="C136">
        <v>104123702</v>
      </c>
      <c r="D136">
        <v>101241050</v>
      </c>
      <c r="E136">
        <v>1</v>
      </c>
      <c r="F136">
        <v>1</v>
      </c>
      <c r="G136">
        <v>1</v>
      </c>
      <c r="H136">
        <v>3</v>
      </c>
      <c r="I136" t="s">
        <v>341</v>
      </c>
      <c r="J136" t="s">
        <v>343</v>
      </c>
      <c r="K136" t="s">
        <v>342</v>
      </c>
      <c r="L136">
        <v>1371</v>
      </c>
      <c r="N136">
        <v>1013</v>
      </c>
      <c r="O136" t="s">
        <v>203</v>
      </c>
      <c r="P136" t="s">
        <v>203</v>
      </c>
      <c r="Q136">
        <v>1</v>
      </c>
      <c r="W136">
        <v>0</v>
      </c>
      <c r="X136">
        <v>2048085713</v>
      </c>
      <c r="Y136">
        <f t="shared" si="37"/>
        <v>100</v>
      </c>
      <c r="AA136">
        <v>373.69</v>
      </c>
      <c r="AB136">
        <v>0</v>
      </c>
      <c r="AC136">
        <v>0</v>
      </c>
      <c r="AD136">
        <v>0</v>
      </c>
      <c r="AE136">
        <v>410.65</v>
      </c>
      <c r="AF136">
        <v>0</v>
      </c>
      <c r="AG136">
        <v>0</v>
      </c>
      <c r="AH136">
        <v>0</v>
      </c>
      <c r="AI136">
        <v>0.91</v>
      </c>
      <c r="AJ136">
        <v>1</v>
      </c>
      <c r="AK136">
        <v>1</v>
      </c>
      <c r="AL136">
        <v>1</v>
      </c>
      <c r="AM136">
        <v>0</v>
      </c>
      <c r="AN136">
        <v>0</v>
      </c>
      <c r="AO136">
        <v>0</v>
      </c>
      <c r="AP136">
        <v>1</v>
      </c>
      <c r="AQ136">
        <v>0</v>
      </c>
      <c r="AR136">
        <v>0</v>
      </c>
      <c r="AS136" t="s">
        <v>3</v>
      </c>
      <c r="AT136">
        <v>100</v>
      </c>
      <c r="AU136" t="s">
        <v>3</v>
      </c>
      <c r="AV136">
        <v>0</v>
      </c>
      <c r="AW136">
        <v>1</v>
      </c>
      <c r="AX136">
        <v>-1</v>
      </c>
      <c r="AY136">
        <v>0</v>
      </c>
      <c r="AZ136">
        <v>0</v>
      </c>
      <c r="BA136" t="s">
        <v>3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0</v>
      </c>
      <c r="BS136">
        <v>0</v>
      </c>
      <c r="BT136">
        <v>0</v>
      </c>
      <c r="BU136">
        <v>0</v>
      </c>
      <c r="BV136">
        <v>0</v>
      </c>
      <c r="BW136">
        <v>0</v>
      </c>
      <c r="CV136">
        <v>0</v>
      </c>
      <c r="CW136">
        <v>0</v>
      </c>
      <c r="CX136">
        <f>ROUND(Y136*Source!I216,7)</f>
        <v>2</v>
      </c>
      <c r="CY136">
        <f t="shared" si="38"/>
        <v>373.69</v>
      </c>
      <c r="CZ136">
        <f t="shared" si="39"/>
        <v>410.65</v>
      </c>
      <c r="DA136">
        <f t="shared" si="40"/>
        <v>0.91</v>
      </c>
      <c r="DB136">
        <f t="shared" si="41"/>
        <v>41065</v>
      </c>
      <c r="DC136">
        <f t="shared" si="42"/>
        <v>0</v>
      </c>
      <c r="DD136" t="s">
        <v>3</v>
      </c>
      <c r="DE136" t="s">
        <v>3</v>
      </c>
      <c r="DF136">
        <f>ROUND(ROUND(AE136*AI136,2)*CX136,2)</f>
        <v>747.38</v>
      </c>
      <c r="DG136">
        <f t="shared" si="25"/>
        <v>0</v>
      </c>
      <c r="DH136">
        <f t="shared" si="35"/>
        <v>0</v>
      </c>
      <c r="DI136">
        <f t="shared" si="36"/>
        <v>0</v>
      </c>
      <c r="DJ136">
        <f t="shared" si="43"/>
        <v>747.38</v>
      </c>
      <c r="DK136">
        <v>0</v>
      </c>
      <c r="DL136" t="s">
        <v>3</v>
      </c>
      <c r="DM136">
        <v>0</v>
      </c>
      <c r="DN136" t="s">
        <v>3</v>
      </c>
      <c r="DO136">
        <v>0</v>
      </c>
    </row>
    <row r="137" spans="1:119" x14ac:dyDescent="0.2">
      <c r="A137">
        <f>ROW(Source!A216)</f>
        <v>216</v>
      </c>
      <c r="B137">
        <v>104121951</v>
      </c>
      <c r="C137">
        <v>104123702</v>
      </c>
      <c r="D137">
        <v>76475048</v>
      </c>
      <c r="E137">
        <v>1</v>
      </c>
      <c r="F137">
        <v>1</v>
      </c>
      <c r="G137">
        <v>1</v>
      </c>
      <c r="H137">
        <v>3</v>
      </c>
      <c r="I137" t="s">
        <v>315</v>
      </c>
      <c r="J137" t="s">
        <v>3</v>
      </c>
      <c r="K137" t="s">
        <v>316</v>
      </c>
      <c r="L137">
        <v>3277935</v>
      </c>
      <c r="N137">
        <v>1013</v>
      </c>
      <c r="O137" t="s">
        <v>317</v>
      </c>
      <c r="P137" t="s">
        <v>317</v>
      </c>
      <c r="Q137">
        <v>1</v>
      </c>
      <c r="W137">
        <v>0</v>
      </c>
      <c r="X137">
        <v>274903907</v>
      </c>
      <c r="Y137">
        <f t="shared" si="37"/>
        <v>2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1</v>
      </c>
      <c r="AJ137">
        <v>1</v>
      </c>
      <c r="AK137">
        <v>1</v>
      </c>
      <c r="AL137">
        <v>1</v>
      </c>
      <c r="AM137">
        <v>-2</v>
      </c>
      <c r="AN137">
        <v>0</v>
      </c>
      <c r="AO137">
        <v>0</v>
      </c>
      <c r="AP137">
        <v>0</v>
      </c>
      <c r="AQ137">
        <v>0</v>
      </c>
      <c r="AR137">
        <v>0</v>
      </c>
      <c r="AS137" t="s">
        <v>3</v>
      </c>
      <c r="AT137">
        <v>2</v>
      </c>
      <c r="AU137" t="s">
        <v>3</v>
      </c>
      <c r="AV137">
        <v>0</v>
      </c>
      <c r="AW137">
        <v>2</v>
      </c>
      <c r="AX137">
        <v>104123723</v>
      </c>
      <c r="AY137">
        <v>1</v>
      </c>
      <c r="AZ137">
        <v>0</v>
      </c>
      <c r="BA137">
        <v>143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0</v>
      </c>
      <c r="BT137">
        <v>0</v>
      </c>
      <c r="BU137">
        <v>0</v>
      </c>
      <c r="BV137">
        <v>0</v>
      </c>
      <c r="BW137">
        <v>0</v>
      </c>
      <c r="CV137">
        <v>0</v>
      </c>
      <c r="CW137">
        <v>0</v>
      </c>
      <c r="CX137">
        <f>ROUND(Y137*Source!I216,7)</f>
        <v>0.04</v>
      </c>
      <c r="CY137">
        <f t="shared" si="38"/>
        <v>0</v>
      </c>
      <c r="CZ137">
        <f t="shared" si="39"/>
        <v>0</v>
      </c>
      <c r="DA137">
        <f t="shared" si="40"/>
        <v>1</v>
      </c>
      <c r="DB137">
        <f t="shared" si="41"/>
        <v>0</v>
      </c>
      <c r="DC137">
        <f t="shared" si="42"/>
        <v>0</v>
      </c>
      <c r="DD137" t="s">
        <v>3</v>
      </c>
      <c r="DE137" t="s">
        <v>3</v>
      </c>
      <c r="DF137">
        <f t="shared" ref="DF137:DF142" si="44">ROUND(ROUND(AE137,2)*CX137,2)</f>
        <v>0</v>
      </c>
      <c r="DG137">
        <f t="shared" si="25"/>
        <v>0</v>
      </c>
      <c r="DH137">
        <f t="shared" si="35"/>
        <v>0</v>
      </c>
      <c r="DI137">
        <f t="shared" si="36"/>
        <v>0</v>
      </c>
      <c r="DJ137">
        <f t="shared" si="43"/>
        <v>0</v>
      </c>
      <c r="DK137">
        <v>0</v>
      </c>
      <c r="DL137" t="s">
        <v>3</v>
      </c>
      <c r="DM137">
        <v>0</v>
      </c>
      <c r="DN137" t="s">
        <v>3</v>
      </c>
      <c r="DO137">
        <v>0</v>
      </c>
    </row>
    <row r="138" spans="1:119" x14ac:dyDescent="0.2">
      <c r="A138">
        <f>ROW(Source!A219)</f>
        <v>219</v>
      </c>
      <c r="B138">
        <v>104121951</v>
      </c>
      <c r="C138">
        <v>104123728</v>
      </c>
      <c r="D138">
        <v>101137928</v>
      </c>
      <c r="E138">
        <v>117</v>
      </c>
      <c r="F138">
        <v>1</v>
      </c>
      <c r="G138">
        <v>1</v>
      </c>
      <c r="H138">
        <v>1</v>
      </c>
      <c r="I138" t="s">
        <v>706</v>
      </c>
      <c r="J138" t="s">
        <v>3</v>
      </c>
      <c r="K138" t="s">
        <v>707</v>
      </c>
      <c r="L138">
        <v>1369</v>
      </c>
      <c r="N138">
        <v>1013</v>
      </c>
      <c r="O138" t="s">
        <v>708</v>
      </c>
      <c r="P138" t="s">
        <v>708</v>
      </c>
      <c r="Q138">
        <v>1</v>
      </c>
      <c r="W138">
        <v>0</v>
      </c>
      <c r="X138">
        <v>1187391579</v>
      </c>
      <c r="Y138">
        <f>(AT138*ROUND((0.35+1),7))</f>
        <v>0.18900000000000003</v>
      </c>
      <c r="AA138">
        <v>0</v>
      </c>
      <c r="AB138">
        <v>0</v>
      </c>
      <c r="AC138">
        <v>0</v>
      </c>
      <c r="AD138">
        <v>538.84</v>
      </c>
      <c r="AE138">
        <v>0</v>
      </c>
      <c r="AF138">
        <v>0</v>
      </c>
      <c r="AG138">
        <v>0</v>
      </c>
      <c r="AH138">
        <v>538.84</v>
      </c>
      <c r="AI138">
        <v>1</v>
      </c>
      <c r="AJ138">
        <v>1</v>
      </c>
      <c r="AK138">
        <v>1</v>
      </c>
      <c r="AL138">
        <v>1</v>
      </c>
      <c r="AM138">
        <v>-2</v>
      </c>
      <c r="AN138">
        <v>0</v>
      </c>
      <c r="AO138">
        <v>0</v>
      </c>
      <c r="AP138">
        <v>1</v>
      </c>
      <c r="AQ138">
        <v>1</v>
      </c>
      <c r="AR138">
        <v>0</v>
      </c>
      <c r="AS138" t="s">
        <v>3</v>
      </c>
      <c r="AT138">
        <v>0.14000000000000001</v>
      </c>
      <c r="AU138" t="s">
        <v>312</v>
      </c>
      <c r="AV138">
        <v>1</v>
      </c>
      <c r="AW138">
        <v>2</v>
      </c>
      <c r="AX138">
        <v>104123737</v>
      </c>
      <c r="AY138">
        <v>1</v>
      </c>
      <c r="AZ138">
        <v>0</v>
      </c>
      <c r="BA138">
        <v>144</v>
      </c>
      <c r="BB138">
        <v>1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</v>
      </c>
      <c r="BL138">
        <v>0</v>
      </c>
      <c r="BM138">
        <v>75.437600000000018</v>
      </c>
      <c r="BN138">
        <v>0.14000000000000001</v>
      </c>
      <c r="BO138">
        <v>0</v>
      </c>
      <c r="BP138">
        <v>1</v>
      </c>
      <c r="BQ138">
        <v>0</v>
      </c>
      <c r="BR138">
        <v>0</v>
      </c>
      <c r="BS138">
        <v>0</v>
      </c>
      <c r="BT138">
        <v>101.84076000000002</v>
      </c>
      <c r="BU138">
        <v>0.18900000000000003</v>
      </c>
      <c r="BV138">
        <v>0</v>
      </c>
      <c r="BW138">
        <v>1</v>
      </c>
      <c r="CU138">
        <f>ROUND(AT138*Source!I219*AH138*AL138,2)</f>
        <v>2.2599999999999998</v>
      </c>
      <c r="CV138">
        <f>ROUND(Y138*Source!I219,7)</f>
        <v>5.6699999999999997E-3</v>
      </c>
      <c r="CW138">
        <v>0</v>
      </c>
      <c r="CX138">
        <f>ROUND(Y138*Source!I219,7)</f>
        <v>5.6699999999999997E-3</v>
      </c>
      <c r="CY138">
        <f>AD138</f>
        <v>538.84</v>
      </c>
      <c r="CZ138">
        <f>AH138</f>
        <v>538.84</v>
      </c>
      <c r="DA138">
        <f>AL138</f>
        <v>1</v>
      </c>
      <c r="DB138">
        <f>ROUND((ROUND(AT138*CZ138,2)*ROUND((0.35+1),7)),6)</f>
        <v>101.84399999999999</v>
      </c>
      <c r="DC138">
        <f>ROUND((ROUND(AT138*AG138,2)*ROUND((0.35+1),7)),6)</f>
        <v>0</v>
      </c>
      <c r="DD138" t="s">
        <v>3</v>
      </c>
      <c r="DE138" t="s">
        <v>3</v>
      </c>
      <c r="DF138">
        <f t="shared" si="44"/>
        <v>0</v>
      </c>
      <c r="DG138">
        <f t="shared" ref="DG138:DG172" si="45">ROUND(ROUND(AF138,2)*CX138,2)</f>
        <v>0</v>
      </c>
      <c r="DH138">
        <f t="shared" si="35"/>
        <v>0</v>
      </c>
      <c r="DI138">
        <f t="shared" si="36"/>
        <v>3.06</v>
      </c>
      <c r="DJ138">
        <f>DI138</f>
        <v>3.06</v>
      </c>
      <c r="DK138">
        <v>1</v>
      </c>
      <c r="DL138" t="s">
        <v>3</v>
      </c>
      <c r="DM138">
        <v>0</v>
      </c>
      <c r="DN138" t="s">
        <v>3</v>
      </c>
      <c r="DO138">
        <v>0</v>
      </c>
    </row>
    <row r="139" spans="1:119" x14ac:dyDescent="0.2">
      <c r="A139">
        <f>ROW(Source!A219)</f>
        <v>219</v>
      </c>
      <c r="B139">
        <v>104121951</v>
      </c>
      <c r="C139">
        <v>104123728</v>
      </c>
      <c r="D139">
        <v>101137938</v>
      </c>
      <c r="E139">
        <v>117</v>
      </c>
      <c r="F139">
        <v>1</v>
      </c>
      <c r="G139">
        <v>1</v>
      </c>
      <c r="H139">
        <v>1</v>
      </c>
      <c r="I139" t="s">
        <v>709</v>
      </c>
      <c r="J139" t="s">
        <v>3</v>
      </c>
      <c r="K139" t="s">
        <v>710</v>
      </c>
      <c r="L139">
        <v>1369</v>
      </c>
      <c r="N139">
        <v>1013</v>
      </c>
      <c r="O139" t="s">
        <v>708</v>
      </c>
      <c r="P139" t="s">
        <v>708</v>
      </c>
      <c r="Q139">
        <v>1</v>
      </c>
      <c r="W139">
        <v>0</v>
      </c>
      <c r="X139">
        <v>-512803540</v>
      </c>
      <c r="Y139">
        <f>(AT139*ROUND((0.35+1),7))</f>
        <v>31.563000000000002</v>
      </c>
      <c r="AA139">
        <v>0</v>
      </c>
      <c r="AB139">
        <v>0</v>
      </c>
      <c r="AC139">
        <v>0</v>
      </c>
      <c r="AD139">
        <v>722.05</v>
      </c>
      <c r="AE139">
        <v>0</v>
      </c>
      <c r="AF139">
        <v>0</v>
      </c>
      <c r="AG139">
        <v>0</v>
      </c>
      <c r="AH139">
        <v>722.05</v>
      </c>
      <c r="AI139">
        <v>1</v>
      </c>
      <c r="AJ139">
        <v>1</v>
      </c>
      <c r="AK139">
        <v>1</v>
      </c>
      <c r="AL139">
        <v>1</v>
      </c>
      <c r="AM139">
        <v>-2</v>
      </c>
      <c r="AN139">
        <v>0</v>
      </c>
      <c r="AO139">
        <v>0</v>
      </c>
      <c r="AP139">
        <v>1</v>
      </c>
      <c r="AQ139">
        <v>1</v>
      </c>
      <c r="AR139">
        <v>0</v>
      </c>
      <c r="AS139" t="s">
        <v>3</v>
      </c>
      <c r="AT139">
        <v>23.38</v>
      </c>
      <c r="AU139" t="s">
        <v>312</v>
      </c>
      <c r="AV139">
        <v>1</v>
      </c>
      <c r="AW139">
        <v>2</v>
      </c>
      <c r="AX139">
        <v>104123738</v>
      </c>
      <c r="AY139">
        <v>1</v>
      </c>
      <c r="AZ139">
        <v>0</v>
      </c>
      <c r="BA139">
        <v>145</v>
      </c>
      <c r="BB139">
        <v>1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16881.528999999999</v>
      </c>
      <c r="BN139">
        <v>23.38</v>
      </c>
      <c r="BO139">
        <v>0</v>
      </c>
      <c r="BP139">
        <v>1</v>
      </c>
      <c r="BQ139">
        <v>0</v>
      </c>
      <c r="BR139">
        <v>0</v>
      </c>
      <c r="BS139">
        <v>0</v>
      </c>
      <c r="BT139">
        <v>22790.064150000002</v>
      </c>
      <c r="BU139">
        <v>31.563000000000002</v>
      </c>
      <c r="BV139">
        <v>0</v>
      </c>
      <c r="BW139">
        <v>1</v>
      </c>
      <c r="CU139">
        <f>ROUND(AT139*Source!I219*AH139*AL139,2)</f>
        <v>506.45</v>
      </c>
      <c r="CV139">
        <f>ROUND(Y139*Source!I219,7)</f>
        <v>0.94689000000000001</v>
      </c>
      <c r="CW139">
        <v>0</v>
      </c>
      <c r="CX139">
        <f>ROUND(Y139*Source!I219,7)</f>
        <v>0.94689000000000001</v>
      </c>
      <c r="CY139">
        <f>AD139</f>
        <v>722.05</v>
      </c>
      <c r="CZ139">
        <f>AH139</f>
        <v>722.05</v>
      </c>
      <c r="DA139">
        <f>AL139</f>
        <v>1</v>
      </c>
      <c r="DB139">
        <f>ROUND((ROUND(AT139*CZ139,2)*ROUND((0.35+1),7)),6)</f>
        <v>22790.065500000001</v>
      </c>
      <c r="DC139">
        <f>ROUND((ROUND(AT139*AG139,2)*ROUND((0.35+1),7)),6)</f>
        <v>0</v>
      </c>
      <c r="DD139" t="s">
        <v>3</v>
      </c>
      <c r="DE139" t="s">
        <v>3</v>
      </c>
      <c r="DF139">
        <f t="shared" si="44"/>
        <v>0</v>
      </c>
      <c r="DG139">
        <f t="shared" si="45"/>
        <v>0</v>
      </c>
      <c r="DH139">
        <f t="shared" si="35"/>
        <v>0</v>
      </c>
      <c r="DI139">
        <f t="shared" si="36"/>
        <v>683.7</v>
      </c>
      <c r="DJ139">
        <f>DI139</f>
        <v>683.7</v>
      </c>
      <c r="DK139">
        <v>1</v>
      </c>
      <c r="DL139" t="s">
        <v>3</v>
      </c>
      <c r="DM139">
        <v>0</v>
      </c>
      <c r="DN139" t="s">
        <v>3</v>
      </c>
      <c r="DO139">
        <v>0</v>
      </c>
    </row>
    <row r="140" spans="1:119" x14ac:dyDescent="0.2">
      <c r="A140">
        <f>ROW(Source!A219)</f>
        <v>219</v>
      </c>
      <c r="B140">
        <v>104121951</v>
      </c>
      <c r="C140">
        <v>104123728</v>
      </c>
      <c r="D140">
        <v>33157037</v>
      </c>
      <c r="E140">
        <v>117</v>
      </c>
      <c r="F140">
        <v>1</v>
      </c>
      <c r="G140">
        <v>1</v>
      </c>
      <c r="H140">
        <v>1</v>
      </c>
      <c r="I140" t="s">
        <v>566</v>
      </c>
      <c r="J140" t="s">
        <v>3</v>
      </c>
      <c r="K140" t="s">
        <v>567</v>
      </c>
      <c r="L140">
        <v>1191</v>
      </c>
      <c r="N140">
        <v>1013</v>
      </c>
      <c r="O140" t="s">
        <v>565</v>
      </c>
      <c r="P140" t="s">
        <v>565</v>
      </c>
      <c r="Q140">
        <v>1</v>
      </c>
      <c r="W140">
        <v>0</v>
      </c>
      <c r="X140">
        <v>-1417349443</v>
      </c>
      <c r="Y140">
        <f>(AT140*ROUND((0.35+1),7))</f>
        <v>0.1215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1</v>
      </c>
      <c r="AJ140">
        <v>1</v>
      </c>
      <c r="AK140">
        <v>1</v>
      </c>
      <c r="AL140">
        <v>1</v>
      </c>
      <c r="AM140">
        <v>-2</v>
      </c>
      <c r="AN140">
        <v>0</v>
      </c>
      <c r="AO140">
        <v>0</v>
      </c>
      <c r="AP140">
        <v>1</v>
      </c>
      <c r="AQ140">
        <v>1</v>
      </c>
      <c r="AR140">
        <v>0</v>
      </c>
      <c r="AS140" t="s">
        <v>3</v>
      </c>
      <c r="AT140">
        <v>0.09</v>
      </c>
      <c r="AU140" t="s">
        <v>312</v>
      </c>
      <c r="AV140">
        <v>2</v>
      </c>
      <c r="AW140">
        <v>2</v>
      </c>
      <c r="AX140">
        <v>104123739</v>
      </c>
      <c r="AY140">
        <v>1</v>
      </c>
      <c r="AZ140">
        <v>0</v>
      </c>
      <c r="BA140">
        <v>146</v>
      </c>
      <c r="BB140">
        <v>1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0</v>
      </c>
      <c r="BU140">
        <v>0</v>
      </c>
      <c r="BV140">
        <v>0</v>
      </c>
      <c r="BW140">
        <v>0</v>
      </c>
      <c r="CV140">
        <v>0</v>
      </c>
      <c r="CW140">
        <v>0</v>
      </c>
      <c r="CX140">
        <f>ROUND(Y140*Source!I219,7)</f>
        <v>3.6449999999999998E-3</v>
      </c>
      <c r="CY140">
        <f>AD140</f>
        <v>0</v>
      </c>
      <c r="CZ140">
        <f>AH140</f>
        <v>0</v>
      </c>
      <c r="DA140">
        <f>AL140</f>
        <v>1</v>
      </c>
      <c r="DB140">
        <f>ROUND((ROUND(AT140*CZ140,2)*ROUND((0.35+1),7)),6)</f>
        <v>0</v>
      </c>
      <c r="DC140">
        <f>ROUND((ROUND(AT140*AG140,2)*ROUND((0.35+1),7)),6)</f>
        <v>0</v>
      </c>
      <c r="DD140" t="s">
        <v>3</v>
      </c>
      <c r="DE140" t="s">
        <v>3</v>
      </c>
      <c r="DF140">
        <f t="shared" si="44"/>
        <v>0</v>
      </c>
      <c r="DG140">
        <f t="shared" si="45"/>
        <v>0</v>
      </c>
      <c r="DH140">
        <f t="shared" si="35"/>
        <v>0</v>
      </c>
      <c r="DI140">
        <f t="shared" si="36"/>
        <v>0</v>
      </c>
      <c r="DJ140">
        <f>DI140</f>
        <v>0</v>
      </c>
      <c r="DK140">
        <v>0</v>
      </c>
      <c r="DL140" t="s">
        <v>3</v>
      </c>
      <c r="DM140">
        <v>0</v>
      </c>
      <c r="DN140" t="s">
        <v>3</v>
      </c>
      <c r="DO140">
        <v>0</v>
      </c>
    </row>
    <row r="141" spans="1:119" x14ac:dyDescent="0.2">
      <c r="A141">
        <f>ROW(Source!A219)</f>
        <v>219</v>
      </c>
      <c r="B141">
        <v>104121951</v>
      </c>
      <c r="C141">
        <v>104123728</v>
      </c>
      <c r="D141">
        <v>101145358</v>
      </c>
      <c r="E141">
        <v>1</v>
      </c>
      <c r="F141">
        <v>1</v>
      </c>
      <c r="G141">
        <v>1</v>
      </c>
      <c r="H141">
        <v>2</v>
      </c>
      <c r="I141" t="s">
        <v>568</v>
      </c>
      <c r="J141" t="s">
        <v>569</v>
      </c>
      <c r="K141" t="s">
        <v>570</v>
      </c>
      <c r="L141">
        <v>1368</v>
      </c>
      <c r="N141">
        <v>1011</v>
      </c>
      <c r="O141" t="s">
        <v>571</v>
      </c>
      <c r="P141" t="s">
        <v>571</v>
      </c>
      <c r="Q141">
        <v>1</v>
      </c>
      <c r="W141">
        <v>0</v>
      </c>
      <c r="X141">
        <v>-849950259</v>
      </c>
      <c r="Y141">
        <f>(AT141*ROUND((0.35+1),7))</f>
        <v>0.1215</v>
      </c>
      <c r="AA141">
        <v>0</v>
      </c>
      <c r="AB141">
        <v>643.29</v>
      </c>
      <c r="AC141">
        <v>722.05</v>
      </c>
      <c r="AD141">
        <v>0</v>
      </c>
      <c r="AE141">
        <v>0</v>
      </c>
      <c r="AF141">
        <v>643.29</v>
      </c>
      <c r="AG141">
        <v>722.05</v>
      </c>
      <c r="AH141">
        <v>0</v>
      </c>
      <c r="AI141">
        <v>1</v>
      </c>
      <c r="AJ141">
        <v>1</v>
      </c>
      <c r="AK141">
        <v>1</v>
      </c>
      <c r="AL141">
        <v>1</v>
      </c>
      <c r="AM141">
        <v>-2</v>
      </c>
      <c r="AN141">
        <v>0</v>
      </c>
      <c r="AO141">
        <v>0</v>
      </c>
      <c r="AP141">
        <v>1</v>
      </c>
      <c r="AQ141">
        <v>1</v>
      </c>
      <c r="AR141">
        <v>0</v>
      </c>
      <c r="AS141" t="s">
        <v>3</v>
      </c>
      <c r="AT141">
        <v>0.09</v>
      </c>
      <c r="AU141" t="s">
        <v>312</v>
      </c>
      <c r="AV141">
        <v>1</v>
      </c>
      <c r="AW141">
        <v>2</v>
      </c>
      <c r="AX141">
        <v>104123740</v>
      </c>
      <c r="AY141">
        <v>1</v>
      </c>
      <c r="AZ141">
        <v>0</v>
      </c>
      <c r="BA141">
        <v>147</v>
      </c>
      <c r="BB141">
        <v>1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57.896099999999997</v>
      </c>
      <c r="BL141">
        <v>64.984499999999997</v>
      </c>
      <c r="BM141">
        <v>0</v>
      </c>
      <c r="BN141">
        <v>0</v>
      </c>
      <c r="BO141">
        <v>0.09</v>
      </c>
      <c r="BP141">
        <v>1</v>
      </c>
      <c r="BQ141">
        <v>0</v>
      </c>
      <c r="BR141">
        <v>78.159734999999998</v>
      </c>
      <c r="BS141">
        <v>87.729074999999995</v>
      </c>
      <c r="BT141">
        <v>0</v>
      </c>
      <c r="BU141">
        <v>0</v>
      </c>
      <c r="BV141">
        <v>0.1215</v>
      </c>
      <c r="BW141">
        <v>1</v>
      </c>
      <c r="CV141">
        <v>0</v>
      </c>
      <c r="CW141">
        <f>ROUND(Y141*Source!I219*DO141,7)</f>
        <v>3.6449999999999998E-3</v>
      </c>
      <c r="CX141">
        <f>ROUND(Y141*Source!I219,7)</f>
        <v>3.6449999999999998E-3</v>
      </c>
      <c r="CY141">
        <f>AB141</f>
        <v>643.29</v>
      </c>
      <c r="CZ141">
        <f>AF141</f>
        <v>643.29</v>
      </c>
      <c r="DA141">
        <f>AJ141</f>
        <v>1</v>
      </c>
      <c r="DB141">
        <f>ROUND((ROUND(AT141*CZ141,2)*ROUND((0.35+1),7)),6)</f>
        <v>78.165000000000006</v>
      </c>
      <c r="DC141">
        <f>ROUND((ROUND(AT141*AG141,2)*ROUND((0.35+1),7)),6)</f>
        <v>87.722999999999999</v>
      </c>
      <c r="DD141" t="s">
        <v>3</v>
      </c>
      <c r="DE141" t="s">
        <v>3</v>
      </c>
      <c r="DF141">
        <f t="shared" si="44"/>
        <v>0</v>
      </c>
      <c r="DG141">
        <f t="shared" si="45"/>
        <v>2.34</v>
      </c>
      <c r="DH141">
        <f t="shared" si="35"/>
        <v>2.63</v>
      </c>
      <c r="DI141">
        <f t="shared" si="36"/>
        <v>0</v>
      </c>
      <c r="DJ141">
        <f>DG141+DH141</f>
        <v>4.97</v>
      </c>
      <c r="DK141">
        <v>1</v>
      </c>
      <c r="DL141" t="s">
        <v>572</v>
      </c>
      <c r="DM141">
        <v>4</v>
      </c>
      <c r="DN141" t="s">
        <v>565</v>
      </c>
      <c r="DO141">
        <v>1</v>
      </c>
    </row>
    <row r="142" spans="1:119" x14ac:dyDescent="0.2">
      <c r="A142">
        <f>ROW(Source!A219)</f>
        <v>219</v>
      </c>
      <c r="B142">
        <v>104121951</v>
      </c>
      <c r="C142">
        <v>104123728</v>
      </c>
      <c r="D142">
        <v>101212126</v>
      </c>
      <c r="E142">
        <v>1</v>
      </c>
      <c r="F142">
        <v>1</v>
      </c>
      <c r="G142">
        <v>1</v>
      </c>
      <c r="H142">
        <v>3</v>
      </c>
      <c r="I142" t="s">
        <v>573</v>
      </c>
      <c r="J142" t="s">
        <v>574</v>
      </c>
      <c r="K142" t="s">
        <v>575</v>
      </c>
      <c r="L142">
        <v>1383</v>
      </c>
      <c r="N142">
        <v>1013</v>
      </c>
      <c r="O142" t="s">
        <v>576</v>
      </c>
      <c r="P142" t="s">
        <v>576</v>
      </c>
      <c r="Q142">
        <v>1</v>
      </c>
      <c r="W142">
        <v>0</v>
      </c>
      <c r="X142">
        <v>1840299850</v>
      </c>
      <c r="Y142">
        <f>AT142</f>
        <v>0.61599999999999999</v>
      </c>
      <c r="AA142">
        <v>6.78</v>
      </c>
      <c r="AB142">
        <v>0</v>
      </c>
      <c r="AC142">
        <v>0</v>
      </c>
      <c r="AD142">
        <v>0</v>
      </c>
      <c r="AE142">
        <v>6.78</v>
      </c>
      <c r="AF142">
        <v>0</v>
      </c>
      <c r="AG142">
        <v>0</v>
      </c>
      <c r="AH142">
        <v>0</v>
      </c>
      <c r="AI142">
        <v>1</v>
      </c>
      <c r="AJ142">
        <v>1</v>
      </c>
      <c r="AK142">
        <v>1</v>
      </c>
      <c r="AL142">
        <v>1</v>
      </c>
      <c r="AM142">
        <v>-2</v>
      </c>
      <c r="AN142">
        <v>0</v>
      </c>
      <c r="AO142">
        <v>0</v>
      </c>
      <c r="AP142">
        <v>1</v>
      </c>
      <c r="AQ142">
        <v>1</v>
      </c>
      <c r="AR142">
        <v>0</v>
      </c>
      <c r="AS142" t="s">
        <v>3</v>
      </c>
      <c r="AT142">
        <v>0.61599999999999999</v>
      </c>
      <c r="AU142" t="s">
        <v>3</v>
      </c>
      <c r="AV142">
        <v>0</v>
      </c>
      <c r="AW142">
        <v>2</v>
      </c>
      <c r="AX142">
        <v>104123741</v>
      </c>
      <c r="AY142">
        <v>1</v>
      </c>
      <c r="AZ142">
        <v>0</v>
      </c>
      <c r="BA142">
        <v>148</v>
      </c>
      <c r="BB142">
        <v>1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4.1764799999999997</v>
      </c>
      <c r="BK142">
        <v>0</v>
      </c>
      <c r="BL142">
        <v>0</v>
      </c>
      <c r="BM142">
        <v>0</v>
      </c>
      <c r="BN142">
        <v>0</v>
      </c>
      <c r="BO142">
        <v>0</v>
      </c>
      <c r="BP142">
        <v>1</v>
      </c>
      <c r="BQ142">
        <v>4.1764799999999997</v>
      </c>
      <c r="BR142">
        <v>0</v>
      </c>
      <c r="BS142">
        <v>0</v>
      </c>
      <c r="BT142">
        <v>0</v>
      </c>
      <c r="BU142">
        <v>0</v>
      </c>
      <c r="BV142">
        <v>0</v>
      </c>
      <c r="BW142">
        <v>1</v>
      </c>
      <c r="CV142">
        <v>0</v>
      </c>
      <c r="CW142">
        <v>0</v>
      </c>
      <c r="CX142">
        <f>ROUND(Y142*Source!I219,7)</f>
        <v>1.848E-2</v>
      </c>
      <c r="CY142">
        <f>AA142</f>
        <v>6.78</v>
      </c>
      <c r="CZ142">
        <f>AE142</f>
        <v>6.78</v>
      </c>
      <c r="DA142">
        <f>AI142</f>
        <v>1</v>
      </c>
      <c r="DB142">
        <f>ROUND(ROUND(AT142*CZ142,2),6)</f>
        <v>4.18</v>
      </c>
      <c r="DC142">
        <f>ROUND(ROUND(AT142*AG142,2),6)</f>
        <v>0</v>
      </c>
      <c r="DD142" t="s">
        <v>3</v>
      </c>
      <c r="DE142" t="s">
        <v>3</v>
      </c>
      <c r="DF142">
        <f t="shared" si="44"/>
        <v>0.13</v>
      </c>
      <c r="DG142">
        <f t="shared" si="45"/>
        <v>0</v>
      </c>
      <c r="DH142">
        <f t="shared" si="35"/>
        <v>0</v>
      </c>
      <c r="DI142">
        <f t="shared" si="36"/>
        <v>0</v>
      </c>
      <c r="DJ142">
        <f>DF142</f>
        <v>0.13</v>
      </c>
      <c r="DK142">
        <v>1</v>
      </c>
      <c r="DL142" t="s">
        <v>3</v>
      </c>
      <c r="DM142">
        <v>0</v>
      </c>
      <c r="DN142" t="s">
        <v>3</v>
      </c>
      <c r="DO142">
        <v>0</v>
      </c>
    </row>
    <row r="143" spans="1:119" x14ac:dyDescent="0.2">
      <c r="A143">
        <f>ROW(Source!A219)</f>
        <v>219</v>
      </c>
      <c r="B143">
        <v>104121951</v>
      </c>
      <c r="C143">
        <v>104123728</v>
      </c>
      <c r="D143">
        <v>101213704</v>
      </c>
      <c r="E143">
        <v>1</v>
      </c>
      <c r="F143">
        <v>1</v>
      </c>
      <c r="G143">
        <v>1</v>
      </c>
      <c r="H143">
        <v>3</v>
      </c>
      <c r="I143" t="s">
        <v>711</v>
      </c>
      <c r="J143" t="s">
        <v>712</v>
      </c>
      <c r="K143" t="s">
        <v>713</v>
      </c>
      <c r="L143">
        <v>1425</v>
      </c>
      <c r="N143">
        <v>1013</v>
      </c>
      <c r="O143" t="s">
        <v>281</v>
      </c>
      <c r="P143" t="s">
        <v>281</v>
      </c>
      <c r="Q143">
        <v>1</v>
      </c>
      <c r="W143">
        <v>0</v>
      </c>
      <c r="X143">
        <v>1692132601</v>
      </c>
      <c r="Y143">
        <f>AT143</f>
        <v>3.03</v>
      </c>
      <c r="AA143">
        <v>230.45</v>
      </c>
      <c r="AB143">
        <v>0</v>
      </c>
      <c r="AC143">
        <v>0</v>
      </c>
      <c r="AD143">
        <v>0</v>
      </c>
      <c r="AE143">
        <v>178.64</v>
      </c>
      <c r="AF143">
        <v>0</v>
      </c>
      <c r="AG143">
        <v>0</v>
      </c>
      <c r="AH143">
        <v>0</v>
      </c>
      <c r="AI143">
        <v>1.29</v>
      </c>
      <c r="AJ143">
        <v>1</v>
      </c>
      <c r="AK143">
        <v>1</v>
      </c>
      <c r="AL143">
        <v>1</v>
      </c>
      <c r="AM143">
        <v>2</v>
      </c>
      <c r="AN143">
        <v>0</v>
      </c>
      <c r="AO143">
        <v>0</v>
      </c>
      <c r="AP143">
        <v>1</v>
      </c>
      <c r="AQ143">
        <v>1</v>
      </c>
      <c r="AR143">
        <v>0</v>
      </c>
      <c r="AS143" t="s">
        <v>3</v>
      </c>
      <c r="AT143">
        <v>3.03</v>
      </c>
      <c r="AU143" t="s">
        <v>3</v>
      </c>
      <c r="AV143">
        <v>0</v>
      </c>
      <c r="AW143">
        <v>2</v>
      </c>
      <c r="AX143">
        <v>104123742</v>
      </c>
      <c r="AY143">
        <v>1</v>
      </c>
      <c r="AZ143">
        <v>0</v>
      </c>
      <c r="BA143">
        <v>149</v>
      </c>
      <c r="BB143">
        <v>1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541.27919999999995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1</v>
      </c>
      <c r="BQ143">
        <v>541.27919999999995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1</v>
      </c>
      <c r="CV143">
        <v>0</v>
      </c>
      <c r="CW143">
        <v>0</v>
      </c>
      <c r="CX143">
        <f>ROUND(Y143*Source!I219,7)</f>
        <v>9.0899999999999995E-2</v>
      </c>
      <c r="CY143">
        <f>AA143</f>
        <v>230.45</v>
      </c>
      <c r="CZ143">
        <f>AE143</f>
        <v>178.64</v>
      </c>
      <c r="DA143">
        <f>AI143</f>
        <v>1.29</v>
      </c>
      <c r="DB143">
        <f>ROUND(ROUND(AT143*CZ143,2),6)</f>
        <v>541.28</v>
      </c>
      <c r="DC143">
        <f>ROUND(ROUND(AT143*AG143,2),6)</f>
        <v>0</v>
      </c>
      <c r="DD143" t="s">
        <v>3</v>
      </c>
      <c r="DE143" t="s">
        <v>3</v>
      </c>
      <c r="DF143">
        <f>ROUND(ROUND(AE143*AI143,2)*CX143,2)</f>
        <v>20.95</v>
      </c>
      <c r="DG143">
        <f t="shared" si="45"/>
        <v>0</v>
      </c>
      <c r="DH143">
        <f t="shared" si="35"/>
        <v>0</v>
      </c>
      <c r="DI143">
        <f t="shared" si="36"/>
        <v>0</v>
      </c>
      <c r="DJ143">
        <f>DF143</f>
        <v>20.95</v>
      </c>
      <c r="DK143">
        <v>0</v>
      </c>
      <c r="DL143" t="s">
        <v>3</v>
      </c>
      <c r="DM143">
        <v>0</v>
      </c>
      <c r="DN143" t="s">
        <v>3</v>
      </c>
      <c r="DO143">
        <v>0</v>
      </c>
    </row>
    <row r="144" spans="1:119" x14ac:dyDescent="0.2">
      <c r="A144">
        <f>ROW(Source!A219)</f>
        <v>219</v>
      </c>
      <c r="B144">
        <v>104121951</v>
      </c>
      <c r="C144">
        <v>104123728</v>
      </c>
      <c r="D144">
        <v>101214372</v>
      </c>
      <c r="E144">
        <v>1</v>
      </c>
      <c r="F144">
        <v>1</v>
      </c>
      <c r="G144">
        <v>1</v>
      </c>
      <c r="H144">
        <v>3</v>
      </c>
      <c r="I144" t="s">
        <v>714</v>
      </c>
      <c r="J144" t="s">
        <v>715</v>
      </c>
      <c r="K144" t="s">
        <v>716</v>
      </c>
      <c r="L144">
        <v>1371</v>
      </c>
      <c r="N144">
        <v>1013</v>
      </c>
      <c r="O144" t="s">
        <v>203</v>
      </c>
      <c r="P144" t="s">
        <v>203</v>
      </c>
      <c r="Q144">
        <v>1</v>
      </c>
      <c r="W144">
        <v>0</v>
      </c>
      <c r="X144">
        <v>-1891510545</v>
      </c>
      <c r="Y144">
        <f>AT144</f>
        <v>0.75</v>
      </c>
      <c r="AA144">
        <v>66.44</v>
      </c>
      <c r="AB144">
        <v>0</v>
      </c>
      <c r="AC144">
        <v>0</v>
      </c>
      <c r="AD144">
        <v>0</v>
      </c>
      <c r="AE144">
        <v>53.58</v>
      </c>
      <c r="AF144">
        <v>0</v>
      </c>
      <c r="AG144">
        <v>0</v>
      </c>
      <c r="AH144">
        <v>0</v>
      </c>
      <c r="AI144">
        <v>1.24</v>
      </c>
      <c r="AJ144">
        <v>1</v>
      </c>
      <c r="AK144">
        <v>1</v>
      </c>
      <c r="AL144">
        <v>1</v>
      </c>
      <c r="AM144">
        <v>2</v>
      </c>
      <c r="AN144">
        <v>0</v>
      </c>
      <c r="AO144">
        <v>0</v>
      </c>
      <c r="AP144">
        <v>1</v>
      </c>
      <c r="AQ144">
        <v>1</v>
      </c>
      <c r="AR144">
        <v>0</v>
      </c>
      <c r="AS144" t="s">
        <v>3</v>
      </c>
      <c r="AT144">
        <v>0.75</v>
      </c>
      <c r="AU144" t="s">
        <v>3</v>
      </c>
      <c r="AV144">
        <v>0</v>
      </c>
      <c r="AW144">
        <v>2</v>
      </c>
      <c r="AX144">
        <v>104123743</v>
      </c>
      <c r="AY144">
        <v>1</v>
      </c>
      <c r="AZ144">
        <v>0</v>
      </c>
      <c r="BA144">
        <v>150</v>
      </c>
      <c r="BB144">
        <v>1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40.185000000000002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1</v>
      </c>
      <c r="BQ144">
        <v>40.185000000000002</v>
      </c>
      <c r="BR144">
        <v>0</v>
      </c>
      <c r="BS144">
        <v>0</v>
      </c>
      <c r="BT144">
        <v>0</v>
      </c>
      <c r="BU144">
        <v>0</v>
      </c>
      <c r="BV144">
        <v>0</v>
      </c>
      <c r="BW144">
        <v>1</v>
      </c>
      <c r="CV144">
        <v>0</v>
      </c>
      <c r="CW144">
        <v>0</v>
      </c>
      <c r="CX144">
        <f>ROUND(Y144*Source!I219,7)</f>
        <v>2.2499999999999999E-2</v>
      </c>
      <c r="CY144">
        <f>AA144</f>
        <v>66.44</v>
      </c>
      <c r="CZ144">
        <f>AE144</f>
        <v>53.58</v>
      </c>
      <c r="DA144">
        <f>AI144</f>
        <v>1.24</v>
      </c>
      <c r="DB144">
        <f>ROUND(ROUND(AT144*CZ144,2),6)</f>
        <v>40.19</v>
      </c>
      <c r="DC144">
        <f>ROUND(ROUND(AT144*AG144,2),6)</f>
        <v>0</v>
      </c>
      <c r="DD144" t="s">
        <v>3</v>
      </c>
      <c r="DE144" t="s">
        <v>3</v>
      </c>
      <c r="DF144">
        <f>ROUND(ROUND(AE144*AI144,2)*CX144,2)</f>
        <v>1.49</v>
      </c>
      <c r="DG144">
        <f t="shared" si="45"/>
        <v>0</v>
      </c>
      <c r="DH144">
        <f t="shared" si="35"/>
        <v>0</v>
      </c>
      <c r="DI144">
        <f t="shared" si="36"/>
        <v>0</v>
      </c>
      <c r="DJ144">
        <f>DF144</f>
        <v>1.49</v>
      </c>
      <c r="DK144">
        <v>0</v>
      </c>
      <c r="DL144" t="s">
        <v>3</v>
      </c>
      <c r="DM144">
        <v>0</v>
      </c>
      <c r="DN144" t="s">
        <v>3</v>
      </c>
      <c r="DO144">
        <v>0</v>
      </c>
    </row>
    <row r="145" spans="1:119" x14ac:dyDescent="0.2">
      <c r="A145">
        <f>ROW(Source!A219)</f>
        <v>219</v>
      </c>
      <c r="B145">
        <v>104121951</v>
      </c>
      <c r="C145">
        <v>104123728</v>
      </c>
      <c r="D145">
        <v>101240537</v>
      </c>
      <c r="E145">
        <v>1</v>
      </c>
      <c r="F145">
        <v>1</v>
      </c>
      <c r="G145">
        <v>1</v>
      </c>
      <c r="H145">
        <v>3</v>
      </c>
      <c r="I145" t="s">
        <v>351</v>
      </c>
      <c r="J145" t="s">
        <v>353</v>
      </c>
      <c r="K145" t="s">
        <v>352</v>
      </c>
      <c r="L145">
        <v>1371</v>
      </c>
      <c r="N145">
        <v>1013</v>
      </c>
      <c r="O145" t="s">
        <v>203</v>
      </c>
      <c r="P145" t="s">
        <v>203</v>
      </c>
      <c r="Q145">
        <v>1</v>
      </c>
      <c r="W145">
        <v>0</v>
      </c>
      <c r="X145">
        <v>-1775414941</v>
      </c>
      <c r="Y145">
        <f>AT145</f>
        <v>100</v>
      </c>
      <c r="AA145">
        <v>2900.31</v>
      </c>
      <c r="AB145">
        <v>0</v>
      </c>
      <c r="AC145">
        <v>0</v>
      </c>
      <c r="AD145">
        <v>0</v>
      </c>
      <c r="AE145">
        <v>1542.72</v>
      </c>
      <c r="AF145">
        <v>0</v>
      </c>
      <c r="AG145">
        <v>0</v>
      </c>
      <c r="AH145">
        <v>0</v>
      </c>
      <c r="AI145">
        <v>1.88</v>
      </c>
      <c r="AJ145">
        <v>1</v>
      </c>
      <c r="AK145">
        <v>1</v>
      </c>
      <c r="AL145">
        <v>1</v>
      </c>
      <c r="AM145">
        <v>0</v>
      </c>
      <c r="AN145">
        <v>0</v>
      </c>
      <c r="AO145">
        <v>0</v>
      </c>
      <c r="AP145">
        <v>1</v>
      </c>
      <c r="AQ145">
        <v>0</v>
      </c>
      <c r="AR145">
        <v>0</v>
      </c>
      <c r="AS145" t="s">
        <v>3</v>
      </c>
      <c r="AT145">
        <v>100</v>
      </c>
      <c r="AU145" t="s">
        <v>3</v>
      </c>
      <c r="AV145">
        <v>0</v>
      </c>
      <c r="AW145">
        <v>1</v>
      </c>
      <c r="AX145">
        <v>-1</v>
      </c>
      <c r="AY145">
        <v>0</v>
      </c>
      <c r="AZ145">
        <v>0</v>
      </c>
      <c r="BA145" t="s">
        <v>3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0</v>
      </c>
      <c r="BQ145">
        <v>0</v>
      </c>
      <c r="BR145">
        <v>0</v>
      </c>
      <c r="BS145">
        <v>0</v>
      </c>
      <c r="BT145">
        <v>0</v>
      </c>
      <c r="BU145">
        <v>0</v>
      </c>
      <c r="BV145">
        <v>0</v>
      </c>
      <c r="BW145">
        <v>0</v>
      </c>
      <c r="CV145">
        <v>0</v>
      </c>
      <c r="CW145">
        <v>0</v>
      </c>
      <c r="CX145">
        <f>ROUND(Y145*Source!I219,7)</f>
        <v>3</v>
      </c>
      <c r="CY145">
        <f>AA145</f>
        <v>2900.31</v>
      </c>
      <c r="CZ145">
        <f>AE145</f>
        <v>1542.72</v>
      </c>
      <c r="DA145">
        <f>AI145</f>
        <v>1.88</v>
      </c>
      <c r="DB145">
        <f>ROUND(ROUND(AT145*CZ145,2),6)</f>
        <v>154272</v>
      </c>
      <c r="DC145">
        <f>ROUND(ROUND(AT145*AG145,2),6)</f>
        <v>0</v>
      </c>
      <c r="DD145" t="s">
        <v>3</v>
      </c>
      <c r="DE145" t="s">
        <v>3</v>
      </c>
      <c r="DF145">
        <f>ROUND(ROUND(AE145*AI145,2)*CX145,2)</f>
        <v>8700.93</v>
      </c>
      <c r="DG145">
        <f t="shared" si="45"/>
        <v>0</v>
      </c>
      <c r="DH145">
        <f t="shared" si="35"/>
        <v>0</v>
      </c>
      <c r="DI145">
        <f t="shared" si="36"/>
        <v>0</v>
      </c>
      <c r="DJ145">
        <f>DF145</f>
        <v>8700.93</v>
      </c>
      <c r="DK145">
        <v>0</v>
      </c>
      <c r="DL145" t="s">
        <v>3</v>
      </c>
      <c r="DM145">
        <v>0</v>
      </c>
      <c r="DN145" t="s">
        <v>3</v>
      </c>
      <c r="DO145">
        <v>0</v>
      </c>
    </row>
    <row r="146" spans="1:119" x14ac:dyDescent="0.2">
      <c r="A146">
        <f>ROW(Source!A219)</f>
        <v>219</v>
      </c>
      <c r="B146">
        <v>104121951</v>
      </c>
      <c r="C146">
        <v>104123728</v>
      </c>
      <c r="D146">
        <v>101143808</v>
      </c>
      <c r="E146">
        <v>117</v>
      </c>
      <c r="F146">
        <v>1</v>
      </c>
      <c r="G146">
        <v>1</v>
      </c>
      <c r="H146">
        <v>3</v>
      </c>
      <c r="I146" t="s">
        <v>315</v>
      </c>
      <c r="J146" t="s">
        <v>3</v>
      </c>
      <c r="K146" t="s">
        <v>316</v>
      </c>
      <c r="L146">
        <v>3277935</v>
      </c>
      <c r="N146">
        <v>1013</v>
      </c>
      <c r="O146" t="s">
        <v>317</v>
      </c>
      <c r="P146" t="s">
        <v>317</v>
      </c>
      <c r="Q146">
        <v>1</v>
      </c>
      <c r="W146">
        <v>0</v>
      </c>
      <c r="X146">
        <v>274903907</v>
      </c>
      <c r="Y146">
        <f>AT146</f>
        <v>2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1</v>
      </c>
      <c r="AJ146">
        <v>1</v>
      </c>
      <c r="AK146">
        <v>1</v>
      </c>
      <c r="AL146">
        <v>1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 t="s">
        <v>3</v>
      </c>
      <c r="AT146">
        <v>2</v>
      </c>
      <c r="AU146" t="s">
        <v>3</v>
      </c>
      <c r="AV146">
        <v>0</v>
      </c>
      <c r="AW146">
        <v>2</v>
      </c>
      <c r="AX146">
        <v>104123744</v>
      </c>
      <c r="AY146">
        <v>1</v>
      </c>
      <c r="AZ146">
        <v>0</v>
      </c>
      <c r="BA146">
        <v>151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0</v>
      </c>
      <c r="BQ146">
        <v>0</v>
      </c>
      <c r="BR146">
        <v>0</v>
      </c>
      <c r="BS146">
        <v>0</v>
      </c>
      <c r="BT146">
        <v>0</v>
      </c>
      <c r="BU146">
        <v>0</v>
      </c>
      <c r="BV146">
        <v>0</v>
      </c>
      <c r="BW146">
        <v>0</v>
      </c>
      <c r="CV146">
        <v>0</v>
      </c>
      <c r="CW146">
        <v>0</v>
      </c>
      <c r="CX146">
        <f>ROUND(Y146*Source!I219,7)</f>
        <v>0.06</v>
      </c>
      <c r="CY146">
        <f>AA146</f>
        <v>0</v>
      </c>
      <c r="CZ146">
        <f>AE146</f>
        <v>0</v>
      </c>
      <c r="DA146">
        <f>AI146</f>
        <v>1</v>
      </c>
      <c r="DB146">
        <f>ROUND(ROUND(AT146*CZ146,2),6)</f>
        <v>0</v>
      </c>
      <c r="DC146">
        <f>ROUND(ROUND(AT146*AG146,2),6)</f>
        <v>0</v>
      </c>
      <c r="DD146" t="s">
        <v>3</v>
      </c>
      <c r="DE146" t="s">
        <v>3</v>
      </c>
      <c r="DF146">
        <f>ROUND(ROUND(AE146,2)*CX146,2)</f>
        <v>0</v>
      </c>
      <c r="DG146">
        <f t="shared" si="45"/>
        <v>0</v>
      </c>
      <c r="DH146">
        <f t="shared" si="35"/>
        <v>0</v>
      </c>
      <c r="DI146">
        <f t="shared" si="36"/>
        <v>0</v>
      </c>
      <c r="DJ146">
        <f>DF146</f>
        <v>0</v>
      </c>
      <c r="DK146">
        <v>0</v>
      </c>
      <c r="DL146" t="s">
        <v>3</v>
      </c>
      <c r="DM146">
        <v>0</v>
      </c>
      <c r="DN146" t="s">
        <v>3</v>
      </c>
      <c r="DO146">
        <v>0</v>
      </c>
    </row>
    <row r="147" spans="1:119" x14ac:dyDescent="0.2">
      <c r="A147">
        <f>ROW(Source!A222)</f>
        <v>222</v>
      </c>
      <c r="B147">
        <v>104121951</v>
      </c>
      <c r="C147">
        <v>104124542</v>
      </c>
      <c r="D147">
        <v>33157087</v>
      </c>
      <c r="E147">
        <v>115</v>
      </c>
      <c r="F147">
        <v>1</v>
      </c>
      <c r="G147">
        <v>1</v>
      </c>
      <c r="H147">
        <v>1</v>
      </c>
      <c r="I147" t="s">
        <v>598</v>
      </c>
      <c r="J147" t="s">
        <v>3</v>
      </c>
      <c r="K147" t="s">
        <v>599</v>
      </c>
      <c r="L147">
        <v>1191</v>
      </c>
      <c r="N147">
        <v>1013</v>
      </c>
      <c r="O147" t="s">
        <v>565</v>
      </c>
      <c r="P147" t="s">
        <v>565</v>
      </c>
      <c r="Q147">
        <v>1</v>
      </c>
      <c r="W147">
        <v>0</v>
      </c>
      <c r="X147">
        <v>888410196</v>
      </c>
      <c r="Y147">
        <f>(AT147*ROUND((0.35+1),7))</f>
        <v>2.2680000000000002</v>
      </c>
      <c r="AA147">
        <v>0</v>
      </c>
      <c r="AB147">
        <v>0</v>
      </c>
      <c r="AC147">
        <v>0</v>
      </c>
      <c r="AD147">
        <v>722.05</v>
      </c>
      <c r="AE147">
        <v>0</v>
      </c>
      <c r="AF147">
        <v>0</v>
      </c>
      <c r="AG147">
        <v>0</v>
      </c>
      <c r="AH147">
        <v>722.05</v>
      </c>
      <c r="AI147">
        <v>1</v>
      </c>
      <c r="AJ147">
        <v>1</v>
      </c>
      <c r="AK147">
        <v>1</v>
      </c>
      <c r="AL147">
        <v>1</v>
      </c>
      <c r="AM147">
        <v>-2</v>
      </c>
      <c r="AN147">
        <v>0</v>
      </c>
      <c r="AO147">
        <v>0</v>
      </c>
      <c r="AP147">
        <v>1</v>
      </c>
      <c r="AQ147">
        <v>1</v>
      </c>
      <c r="AR147">
        <v>0</v>
      </c>
      <c r="AS147" t="s">
        <v>3</v>
      </c>
      <c r="AT147">
        <v>1.68</v>
      </c>
      <c r="AU147" t="s">
        <v>312</v>
      </c>
      <c r="AV147">
        <v>1</v>
      </c>
      <c r="AW147">
        <v>2</v>
      </c>
      <c r="AX147">
        <v>104124551</v>
      </c>
      <c r="AY147">
        <v>1</v>
      </c>
      <c r="AZ147">
        <v>0</v>
      </c>
      <c r="BA147">
        <v>152</v>
      </c>
      <c r="BB147">
        <v>1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1213.0439999999999</v>
      </c>
      <c r="BN147">
        <v>1.68</v>
      </c>
      <c r="BO147">
        <v>0</v>
      </c>
      <c r="BP147">
        <v>1</v>
      </c>
      <c r="BQ147">
        <v>0</v>
      </c>
      <c r="BR147">
        <v>0</v>
      </c>
      <c r="BS147">
        <v>0</v>
      </c>
      <c r="BT147">
        <v>1637.6094000000001</v>
      </c>
      <c r="BU147">
        <v>2.2680000000000002</v>
      </c>
      <c r="BV147">
        <v>0</v>
      </c>
      <c r="BW147">
        <v>1</v>
      </c>
      <c r="CU147">
        <f>ROUND(AT147*Source!I222*AH147*AL147,2)</f>
        <v>2426.09</v>
      </c>
      <c r="CV147">
        <f>ROUND(Y147*Source!I222,7)</f>
        <v>4.5359999999999996</v>
      </c>
      <c r="CW147">
        <v>0</v>
      </c>
      <c r="CX147">
        <f>ROUND(Y147*Source!I222,7)</f>
        <v>4.5359999999999996</v>
      </c>
      <c r="CY147">
        <f>AD147</f>
        <v>722.05</v>
      </c>
      <c r="CZ147">
        <f>AH147</f>
        <v>722.05</v>
      </c>
      <c r="DA147">
        <f>AL147</f>
        <v>1</v>
      </c>
      <c r="DB147">
        <f>ROUND((ROUND(AT147*CZ147,2)*ROUND((0.35+1),7)),6)</f>
        <v>1637.604</v>
      </c>
      <c r="DC147">
        <f>ROUND((ROUND(AT147*AG147,2)*ROUND((0.35+1),7)),6)</f>
        <v>0</v>
      </c>
      <c r="DD147" t="s">
        <v>3</v>
      </c>
      <c r="DE147" t="s">
        <v>3</v>
      </c>
      <c r="DF147">
        <f>ROUND(ROUND(AE147,2)*CX147,2)</f>
        <v>0</v>
      </c>
      <c r="DG147">
        <f t="shared" si="45"/>
        <v>0</v>
      </c>
      <c r="DH147">
        <f t="shared" si="35"/>
        <v>0</v>
      </c>
      <c r="DI147">
        <f t="shared" si="36"/>
        <v>3275.22</v>
      </c>
      <c r="DJ147">
        <f>DI147</f>
        <v>3275.22</v>
      </c>
      <c r="DK147">
        <v>1</v>
      </c>
      <c r="DL147" t="s">
        <v>3</v>
      </c>
      <c r="DM147">
        <v>0</v>
      </c>
      <c r="DN147" t="s">
        <v>3</v>
      </c>
      <c r="DO147">
        <v>0</v>
      </c>
    </row>
    <row r="148" spans="1:119" x14ac:dyDescent="0.2">
      <c r="A148">
        <f>ROW(Source!A222)</f>
        <v>222</v>
      </c>
      <c r="B148">
        <v>104121951</v>
      </c>
      <c r="C148">
        <v>104124542</v>
      </c>
      <c r="D148">
        <v>94495683</v>
      </c>
      <c r="E148">
        <v>1</v>
      </c>
      <c r="F148">
        <v>1</v>
      </c>
      <c r="G148">
        <v>1</v>
      </c>
      <c r="H148">
        <v>3</v>
      </c>
      <c r="I148" t="s">
        <v>717</v>
      </c>
      <c r="J148" t="s">
        <v>718</v>
      </c>
      <c r="K148" t="s">
        <v>719</v>
      </c>
      <c r="L148">
        <v>1346</v>
      </c>
      <c r="N148">
        <v>1009</v>
      </c>
      <c r="O148" t="s">
        <v>89</v>
      </c>
      <c r="P148" t="s">
        <v>89</v>
      </c>
      <c r="Q148">
        <v>1</v>
      </c>
      <c r="W148">
        <v>0</v>
      </c>
      <c r="X148">
        <v>456586094</v>
      </c>
      <c r="Y148">
        <f t="shared" ref="Y148:Y154" si="46">AT148</f>
        <v>5.0000000000000001E-4</v>
      </c>
      <c r="AA148">
        <v>409.18</v>
      </c>
      <c r="AB148">
        <v>0</v>
      </c>
      <c r="AC148">
        <v>0</v>
      </c>
      <c r="AD148">
        <v>0</v>
      </c>
      <c r="AE148">
        <v>284.14999999999998</v>
      </c>
      <c r="AF148">
        <v>0</v>
      </c>
      <c r="AG148">
        <v>0</v>
      </c>
      <c r="AH148">
        <v>0</v>
      </c>
      <c r="AI148">
        <v>1.44</v>
      </c>
      <c r="AJ148">
        <v>1</v>
      </c>
      <c r="AK148">
        <v>1</v>
      </c>
      <c r="AL148">
        <v>1</v>
      </c>
      <c r="AM148">
        <v>2</v>
      </c>
      <c r="AN148">
        <v>0</v>
      </c>
      <c r="AO148">
        <v>0</v>
      </c>
      <c r="AP148">
        <v>1</v>
      </c>
      <c r="AQ148">
        <v>1</v>
      </c>
      <c r="AR148">
        <v>0</v>
      </c>
      <c r="AS148" t="s">
        <v>3</v>
      </c>
      <c r="AT148">
        <v>5.0000000000000001E-4</v>
      </c>
      <c r="AU148" t="s">
        <v>3</v>
      </c>
      <c r="AV148">
        <v>0</v>
      </c>
      <c r="AW148">
        <v>2</v>
      </c>
      <c r="AX148">
        <v>104124552</v>
      </c>
      <c r="AY148">
        <v>1</v>
      </c>
      <c r="AZ148">
        <v>0</v>
      </c>
      <c r="BA148">
        <v>153</v>
      </c>
      <c r="BB148">
        <v>1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0.14207499999999998</v>
      </c>
      <c r="BK148">
        <v>0</v>
      </c>
      <c r="BL148">
        <v>0</v>
      </c>
      <c r="BM148">
        <v>0</v>
      </c>
      <c r="BN148">
        <v>0</v>
      </c>
      <c r="BO148">
        <v>0</v>
      </c>
      <c r="BP148">
        <v>1</v>
      </c>
      <c r="BQ148">
        <v>0.14207499999999998</v>
      </c>
      <c r="BR148">
        <v>0</v>
      </c>
      <c r="BS148">
        <v>0</v>
      </c>
      <c r="BT148">
        <v>0</v>
      </c>
      <c r="BU148">
        <v>0</v>
      </c>
      <c r="BV148">
        <v>0</v>
      </c>
      <c r="BW148">
        <v>1</v>
      </c>
      <c r="CV148">
        <v>0</v>
      </c>
      <c r="CW148">
        <v>0</v>
      </c>
      <c r="CX148">
        <f>ROUND(Y148*Source!I222,7)</f>
        <v>1E-3</v>
      </c>
      <c r="CY148">
        <f t="shared" ref="CY148:CY154" si="47">AA148</f>
        <v>409.18</v>
      </c>
      <c r="CZ148">
        <f t="shared" ref="CZ148:CZ154" si="48">AE148</f>
        <v>284.14999999999998</v>
      </c>
      <c r="DA148">
        <f t="shared" ref="DA148:DA154" si="49">AI148</f>
        <v>1.44</v>
      </c>
      <c r="DB148">
        <f t="shared" ref="DB148:DB154" si="50">ROUND(ROUND(AT148*CZ148,2),6)</f>
        <v>0.14000000000000001</v>
      </c>
      <c r="DC148">
        <f t="shared" ref="DC148:DC154" si="51">ROUND(ROUND(AT148*AG148,2),6)</f>
        <v>0</v>
      </c>
      <c r="DD148" t="s">
        <v>3</v>
      </c>
      <c r="DE148" t="s">
        <v>3</v>
      </c>
      <c r="DF148">
        <f>ROUND(ROUND(AE148*AI148,2)*CX148,2)</f>
        <v>0.41</v>
      </c>
      <c r="DG148">
        <f t="shared" si="45"/>
        <v>0</v>
      </c>
      <c r="DH148">
        <f t="shared" si="35"/>
        <v>0</v>
      </c>
      <c r="DI148">
        <f t="shared" si="36"/>
        <v>0</v>
      </c>
      <c r="DJ148">
        <f t="shared" ref="DJ148:DJ154" si="52">DF148</f>
        <v>0.41</v>
      </c>
      <c r="DK148">
        <v>0</v>
      </c>
      <c r="DL148" t="s">
        <v>3</v>
      </c>
      <c r="DM148">
        <v>0</v>
      </c>
      <c r="DN148" t="s">
        <v>3</v>
      </c>
      <c r="DO148">
        <v>0</v>
      </c>
    </row>
    <row r="149" spans="1:119" x14ac:dyDescent="0.2">
      <c r="A149">
        <f>ROW(Source!A222)</f>
        <v>222</v>
      </c>
      <c r="B149">
        <v>104121951</v>
      </c>
      <c r="C149">
        <v>104124542</v>
      </c>
      <c r="D149">
        <v>94498222</v>
      </c>
      <c r="E149">
        <v>1</v>
      </c>
      <c r="F149">
        <v>1</v>
      </c>
      <c r="G149">
        <v>1</v>
      </c>
      <c r="H149">
        <v>3</v>
      </c>
      <c r="I149" t="s">
        <v>573</v>
      </c>
      <c r="J149" t="s">
        <v>574</v>
      </c>
      <c r="K149" t="s">
        <v>575</v>
      </c>
      <c r="L149">
        <v>1383</v>
      </c>
      <c r="N149">
        <v>1013</v>
      </c>
      <c r="O149" t="s">
        <v>576</v>
      </c>
      <c r="P149" t="s">
        <v>576</v>
      </c>
      <c r="Q149">
        <v>1</v>
      </c>
      <c r="W149">
        <v>0</v>
      </c>
      <c r="X149">
        <v>1465295636</v>
      </c>
      <c r="Y149">
        <f t="shared" si="46"/>
        <v>8.3199999999999996E-2</v>
      </c>
      <c r="AA149">
        <v>6.78</v>
      </c>
      <c r="AB149">
        <v>0</v>
      </c>
      <c r="AC149">
        <v>0</v>
      </c>
      <c r="AD149">
        <v>0</v>
      </c>
      <c r="AE149">
        <v>6.78</v>
      </c>
      <c r="AF149">
        <v>0</v>
      </c>
      <c r="AG149">
        <v>0</v>
      </c>
      <c r="AH149">
        <v>0</v>
      </c>
      <c r="AI149">
        <v>1</v>
      </c>
      <c r="AJ149">
        <v>1</v>
      </c>
      <c r="AK149">
        <v>1</v>
      </c>
      <c r="AL149">
        <v>1</v>
      </c>
      <c r="AM149">
        <v>-2</v>
      </c>
      <c r="AN149">
        <v>0</v>
      </c>
      <c r="AO149">
        <v>0</v>
      </c>
      <c r="AP149">
        <v>1</v>
      </c>
      <c r="AQ149">
        <v>1</v>
      </c>
      <c r="AR149">
        <v>0</v>
      </c>
      <c r="AS149" t="s">
        <v>3</v>
      </c>
      <c r="AT149">
        <v>8.3199999999999996E-2</v>
      </c>
      <c r="AU149" t="s">
        <v>3</v>
      </c>
      <c r="AV149">
        <v>0</v>
      </c>
      <c r="AW149">
        <v>2</v>
      </c>
      <c r="AX149">
        <v>104124553</v>
      </c>
      <c r="AY149">
        <v>1</v>
      </c>
      <c r="AZ149">
        <v>0</v>
      </c>
      <c r="BA149">
        <v>154</v>
      </c>
      <c r="BB149">
        <v>1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0.56409600000000004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1</v>
      </c>
      <c r="BQ149">
        <v>0.56409600000000004</v>
      </c>
      <c r="BR149">
        <v>0</v>
      </c>
      <c r="BS149">
        <v>0</v>
      </c>
      <c r="BT149">
        <v>0</v>
      </c>
      <c r="BU149">
        <v>0</v>
      </c>
      <c r="BV149">
        <v>0</v>
      </c>
      <c r="BW149">
        <v>1</v>
      </c>
      <c r="CV149">
        <v>0</v>
      </c>
      <c r="CW149">
        <v>0</v>
      </c>
      <c r="CX149">
        <f>ROUND(Y149*Source!I222,7)</f>
        <v>0.16639999999999999</v>
      </c>
      <c r="CY149">
        <f t="shared" si="47"/>
        <v>6.78</v>
      </c>
      <c r="CZ149">
        <f t="shared" si="48"/>
        <v>6.78</v>
      </c>
      <c r="DA149">
        <f t="shared" si="49"/>
        <v>1</v>
      </c>
      <c r="DB149">
        <f t="shared" si="50"/>
        <v>0.56000000000000005</v>
      </c>
      <c r="DC149">
        <f t="shared" si="51"/>
        <v>0</v>
      </c>
      <c r="DD149" t="s">
        <v>3</v>
      </c>
      <c r="DE149" t="s">
        <v>3</v>
      </c>
      <c r="DF149">
        <f>ROUND(ROUND(AE149,2)*CX149,2)</f>
        <v>1.1299999999999999</v>
      </c>
      <c r="DG149">
        <f t="shared" si="45"/>
        <v>0</v>
      </c>
      <c r="DH149">
        <f t="shared" si="35"/>
        <v>0</v>
      </c>
      <c r="DI149">
        <f t="shared" si="36"/>
        <v>0</v>
      </c>
      <c r="DJ149">
        <f t="shared" si="52"/>
        <v>1.1299999999999999</v>
      </c>
      <c r="DK149">
        <v>1</v>
      </c>
      <c r="DL149" t="s">
        <v>3</v>
      </c>
      <c r="DM149">
        <v>0</v>
      </c>
      <c r="DN149" t="s">
        <v>3</v>
      </c>
      <c r="DO149">
        <v>0</v>
      </c>
    </row>
    <row r="150" spans="1:119" x14ac:dyDescent="0.2">
      <c r="A150">
        <f>ROW(Source!A222)</f>
        <v>222</v>
      </c>
      <c r="B150">
        <v>104121951</v>
      </c>
      <c r="C150">
        <v>104124542</v>
      </c>
      <c r="D150">
        <v>94499788</v>
      </c>
      <c r="E150">
        <v>1</v>
      </c>
      <c r="F150">
        <v>1</v>
      </c>
      <c r="G150">
        <v>1</v>
      </c>
      <c r="H150">
        <v>3</v>
      </c>
      <c r="I150" t="s">
        <v>720</v>
      </c>
      <c r="J150" t="s">
        <v>721</v>
      </c>
      <c r="K150" t="s">
        <v>722</v>
      </c>
      <c r="L150">
        <v>1425</v>
      </c>
      <c r="N150">
        <v>1013</v>
      </c>
      <c r="O150" t="s">
        <v>281</v>
      </c>
      <c r="P150" t="s">
        <v>281</v>
      </c>
      <c r="Q150">
        <v>1</v>
      </c>
      <c r="W150">
        <v>0</v>
      </c>
      <c r="X150">
        <v>639987046</v>
      </c>
      <c r="Y150">
        <f t="shared" si="46"/>
        <v>2.5000000000000001E-2</v>
      </c>
      <c r="AA150">
        <v>1261.74</v>
      </c>
      <c r="AB150">
        <v>0</v>
      </c>
      <c r="AC150">
        <v>0</v>
      </c>
      <c r="AD150">
        <v>0</v>
      </c>
      <c r="AE150">
        <v>978.09</v>
      </c>
      <c r="AF150">
        <v>0</v>
      </c>
      <c r="AG150">
        <v>0</v>
      </c>
      <c r="AH150">
        <v>0</v>
      </c>
      <c r="AI150">
        <v>1.29</v>
      </c>
      <c r="AJ150">
        <v>1</v>
      </c>
      <c r="AK150">
        <v>1</v>
      </c>
      <c r="AL150">
        <v>1</v>
      </c>
      <c r="AM150">
        <v>2</v>
      </c>
      <c r="AN150">
        <v>0</v>
      </c>
      <c r="AO150">
        <v>0</v>
      </c>
      <c r="AP150">
        <v>1</v>
      </c>
      <c r="AQ150">
        <v>1</v>
      </c>
      <c r="AR150">
        <v>0</v>
      </c>
      <c r="AS150" t="s">
        <v>3</v>
      </c>
      <c r="AT150">
        <v>2.5000000000000001E-2</v>
      </c>
      <c r="AU150" t="s">
        <v>3</v>
      </c>
      <c r="AV150">
        <v>0</v>
      </c>
      <c r="AW150">
        <v>2</v>
      </c>
      <c r="AX150">
        <v>104124554</v>
      </c>
      <c r="AY150">
        <v>1</v>
      </c>
      <c r="AZ150">
        <v>0</v>
      </c>
      <c r="BA150">
        <v>155</v>
      </c>
      <c r="BB150">
        <v>1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24.452250000000003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1</v>
      </c>
      <c r="BQ150">
        <v>24.452250000000003</v>
      </c>
      <c r="BR150">
        <v>0</v>
      </c>
      <c r="BS150">
        <v>0</v>
      </c>
      <c r="BT150">
        <v>0</v>
      </c>
      <c r="BU150">
        <v>0</v>
      </c>
      <c r="BV150">
        <v>0</v>
      </c>
      <c r="BW150">
        <v>1</v>
      </c>
      <c r="CV150">
        <v>0</v>
      </c>
      <c r="CW150">
        <v>0</v>
      </c>
      <c r="CX150">
        <f>ROUND(Y150*Source!I222,7)</f>
        <v>0.05</v>
      </c>
      <c r="CY150">
        <f t="shared" si="47"/>
        <v>1261.74</v>
      </c>
      <c r="CZ150">
        <f t="shared" si="48"/>
        <v>978.09</v>
      </c>
      <c r="DA150">
        <f t="shared" si="49"/>
        <v>1.29</v>
      </c>
      <c r="DB150">
        <f t="shared" si="50"/>
        <v>24.45</v>
      </c>
      <c r="DC150">
        <f t="shared" si="51"/>
        <v>0</v>
      </c>
      <c r="DD150" t="s">
        <v>3</v>
      </c>
      <c r="DE150" t="s">
        <v>3</v>
      </c>
      <c r="DF150">
        <f>ROUND(ROUND(AE150*AI150,2)*CX150,2)</f>
        <v>63.09</v>
      </c>
      <c r="DG150">
        <f t="shared" si="45"/>
        <v>0</v>
      </c>
      <c r="DH150">
        <f t="shared" si="35"/>
        <v>0</v>
      </c>
      <c r="DI150">
        <f t="shared" si="36"/>
        <v>0</v>
      </c>
      <c r="DJ150">
        <f t="shared" si="52"/>
        <v>63.09</v>
      </c>
      <c r="DK150">
        <v>0</v>
      </c>
      <c r="DL150" t="s">
        <v>3</v>
      </c>
      <c r="DM150">
        <v>0</v>
      </c>
      <c r="DN150" t="s">
        <v>3</v>
      </c>
      <c r="DO150">
        <v>0</v>
      </c>
    </row>
    <row r="151" spans="1:119" x14ac:dyDescent="0.2">
      <c r="A151">
        <f>ROW(Source!A222)</f>
        <v>222</v>
      </c>
      <c r="B151">
        <v>104121951</v>
      </c>
      <c r="C151">
        <v>104124542</v>
      </c>
      <c r="D151">
        <v>94501700</v>
      </c>
      <c r="E151">
        <v>1</v>
      </c>
      <c r="F151">
        <v>1</v>
      </c>
      <c r="G151">
        <v>1</v>
      </c>
      <c r="H151">
        <v>3</v>
      </c>
      <c r="I151" t="s">
        <v>684</v>
      </c>
      <c r="J151" t="s">
        <v>685</v>
      </c>
      <c r="K151" t="s">
        <v>686</v>
      </c>
      <c r="L151">
        <v>1348</v>
      </c>
      <c r="N151">
        <v>1009</v>
      </c>
      <c r="O151" t="s">
        <v>47</v>
      </c>
      <c r="P151" t="s">
        <v>47</v>
      </c>
      <c r="Q151">
        <v>1000</v>
      </c>
      <c r="W151">
        <v>0</v>
      </c>
      <c r="X151">
        <v>-970727867</v>
      </c>
      <c r="Y151">
        <f t="shared" si="46"/>
        <v>1.0000000000000001E-5</v>
      </c>
      <c r="AA151">
        <v>6073.58</v>
      </c>
      <c r="AB151">
        <v>0</v>
      </c>
      <c r="AC151">
        <v>0</v>
      </c>
      <c r="AD151">
        <v>0</v>
      </c>
      <c r="AE151">
        <v>4338.2700000000004</v>
      </c>
      <c r="AF151">
        <v>0</v>
      </c>
      <c r="AG151">
        <v>0</v>
      </c>
      <c r="AH151">
        <v>0</v>
      </c>
      <c r="AI151">
        <v>1.4</v>
      </c>
      <c r="AJ151">
        <v>1</v>
      </c>
      <c r="AK151">
        <v>1</v>
      </c>
      <c r="AL151">
        <v>1</v>
      </c>
      <c r="AM151">
        <v>2</v>
      </c>
      <c r="AN151">
        <v>0</v>
      </c>
      <c r="AO151">
        <v>0</v>
      </c>
      <c r="AP151">
        <v>1</v>
      </c>
      <c r="AQ151">
        <v>1</v>
      </c>
      <c r="AR151">
        <v>0</v>
      </c>
      <c r="AS151" t="s">
        <v>3</v>
      </c>
      <c r="AT151">
        <v>1.0000000000000001E-5</v>
      </c>
      <c r="AU151" t="s">
        <v>3</v>
      </c>
      <c r="AV151">
        <v>0</v>
      </c>
      <c r="AW151">
        <v>2</v>
      </c>
      <c r="AX151">
        <v>104124555</v>
      </c>
      <c r="AY151">
        <v>1</v>
      </c>
      <c r="AZ151">
        <v>0</v>
      </c>
      <c r="BA151">
        <v>156</v>
      </c>
      <c r="BB151">
        <v>1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4.338270000000001E-2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1</v>
      </c>
      <c r="BQ151">
        <v>4.338270000000001E-2</v>
      </c>
      <c r="BR151">
        <v>0</v>
      </c>
      <c r="BS151">
        <v>0</v>
      </c>
      <c r="BT151">
        <v>0</v>
      </c>
      <c r="BU151">
        <v>0</v>
      </c>
      <c r="BV151">
        <v>0</v>
      </c>
      <c r="BW151">
        <v>1</v>
      </c>
      <c r="CV151">
        <v>0</v>
      </c>
      <c r="CW151">
        <v>0</v>
      </c>
      <c r="CX151">
        <f>ROUND(Y151*Source!I222,7)</f>
        <v>2.0000000000000002E-5</v>
      </c>
      <c r="CY151">
        <f t="shared" si="47"/>
        <v>6073.58</v>
      </c>
      <c r="CZ151">
        <f t="shared" si="48"/>
        <v>4338.2700000000004</v>
      </c>
      <c r="DA151">
        <f t="shared" si="49"/>
        <v>1.4</v>
      </c>
      <c r="DB151">
        <f t="shared" si="50"/>
        <v>0.04</v>
      </c>
      <c r="DC151">
        <f t="shared" si="51"/>
        <v>0</v>
      </c>
      <c r="DD151" t="s">
        <v>3</v>
      </c>
      <c r="DE151" t="s">
        <v>3</v>
      </c>
      <c r="DF151">
        <f>ROUND(ROUND(AE151*AI151,2)*CX151,2)</f>
        <v>0.12</v>
      </c>
      <c r="DG151">
        <f t="shared" si="45"/>
        <v>0</v>
      </c>
      <c r="DH151">
        <f t="shared" si="35"/>
        <v>0</v>
      </c>
      <c r="DI151">
        <f t="shared" si="36"/>
        <v>0</v>
      </c>
      <c r="DJ151">
        <f t="shared" si="52"/>
        <v>0.12</v>
      </c>
      <c r="DK151">
        <v>0</v>
      </c>
      <c r="DL151" t="s">
        <v>3</v>
      </c>
      <c r="DM151">
        <v>0</v>
      </c>
      <c r="DN151" t="s">
        <v>3</v>
      </c>
      <c r="DO151">
        <v>0</v>
      </c>
    </row>
    <row r="152" spans="1:119" x14ac:dyDescent="0.2">
      <c r="A152">
        <f>ROW(Source!A222)</f>
        <v>222</v>
      </c>
      <c r="B152">
        <v>104121951</v>
      </c>
      <c r="C152">
        <v>104124542</v>
      </c>
      <c r="D152">
        <v>94509361</v>
      </c>
      <c r="E152">
        <v>1</v>
      </c>
      <c r="F152">
        <v>1</v>
      </c>
      <c r="G152">
        <v>1</v>
      </c>
      <c r="H152">
        <v>3</v>
      </c>
      <c r="I152" t="s">
        <v>723</v>
      </c>
      <c r="J152" t="s">
        <v>724</v>
      </c>
      <c r="K152" t="s">
        <v>725</v>
      </c>
      <c r="L152">
        <v>1346</v>
      </c>
      <c r="N152">
        <v>1009</v>
      </c>
      <c r="O152" t="s">
        <v>89</v>
      </c>
      <c r="P152" t="s">
        <v>89</v>
      </c>
      <c r="Q152">
        <v>1</v>
      </c>
      <c r="W152">
        <v>0</v>
      </c>
      <c r="X152">
        <v>2103086694</v>
      </c>
      <c r="Y152">
        <f t="shared" si="46"/>
        <v>0.01</v>
      </c>
      <c r="AA152">
        <v>1448.29</v>
      </c>
      <c r="AB152">
        <v>0</v>
      </c>
      <c r="AC152">
        <v>0</v>
      </c>
      <c r="AD152">
        <v>0</v>
      </c>
      <c r="AE152">
        <v>899.56</v>
      </c>
      <c r="AF152">
        <v>0</v>
      </c>
      <c r="AG152">
        <v>0</v>
      </c>
      <c r="AH152">
        <v>0</v>
      </c>
      <c r="AI152">
        <v>1.61</v>
      </c>
      <c r="AJ152">
        <v>1</v>
      </c>
      <c r="AK152">
        <v>1</v>
      </c>
      <c r="AL152">
        <v>1</v>
      </c>
      <c r="AM152">
        <v>2</v>
      </c>
      <c r="AN152">
        <v>0</v>
      </c>
      <c r="AO152">
        <v>0</v>
      </c>
      <c r="AP152">
        <v>1</v>
      </c>
      <c r="AQ152">
        <v>1</v>
      </c>
      <c r="AR152">
        <v>0</v>
      </c>
      <c r="AS152" t="s">
        <v>3</v>
      </c>
      <c r="AT152">
        <v>0.01</v>
      </c>
      <c r="AU152" t="s">
        <v>3</v>
      </c>
      <c r="AV152">
        <v>0</v>
      </c>
      <c r="AW152">
        <v>2</v>
      </c>
      <c r="AX152">
        <v>104124556</v>
      </c>
      <c r="AY152">
        <v>1</v>
      </c>
      <c r="AZ152">
        <v>0</v>
      </c>
      <c r="BA152">
        <v>157</v>
      </c>
      <c r="BB152">
        <v>1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8.9955999999999996</v>
      </c>
      <c r="BK152">
        <v>0</v>
      </c>
      <c r="BL152">
        <v>0</v>
      </c>
      <c r="BM152">
        <v>0</v>
      </c>
      <c r="BN152">
        <v>0</v>
      </c>
      <c r="BO152">
        <v>0</v>
      </c>
      <c r="BP152">
        <v>1</v>
      </c>
      <c r="BQ152">
        <v>8.9955999999999996</v>
      </c>
      <c r="BR152">
        <v>0</v>
      </c>
      <c r="BS152">
        <v>0</v>
      </c>
      <c r="BT152">
        <v>0</v>
      </c>
      <c r="BU152">
        <v>0</v>
      </c>
      <c r="BV152">
        <v>0</v>
      </c>
      <c r="BW152">
        <v>1</v>
      </c>
      <c r="CV152">
        <v>0</v>
      </c>
      <c r="CW152">
        <v>0</v>
      </c>
      <c r="CX152">
        <f>ROUND(Y152*Source!I222,7)</f>
        <v>0.02</v>
      </c>
      <c r="CY152">
        <f t="shared" si="47"/>
        <v>1448.29</v>
      </c>
      <c r="CZ152">
        <f t="shared" si="48"/>
        <v>899.56</v>
      </c>
      <c r="DA152">
        <f t="shared" si="49"/>
        <v>1.61</v>
      </c>
      <c r="DB152">
        <f t="shared" si="50"/>
        <v>9</v>
      </c>
      <c r="DC152">
        <f t="shared" si="51"/>
        <v>0</v>
      </c>
      <c r="DD152" t="s">
        <v>3</v>
      </c>
      <c r="DE152" t="s">
        <v>3</v>
      </c>
      <c r="DF152">
        <f>ROUND(ROUND(AE152*AI152,2)*CX152,2)</f>
        <v>28.97</v>
      </c>
      <c r="DG152">
        <f t="shared" si="45"/>
        <v>0</v>
      </c>
      <c r="DH152">
        <f t="shared" si="35"/>
        <v>0</v>
      </c>
      <c r="DI152">
        <f t="shared" si="36"/>
        <v>0</v>
      </c>
      <c r="DJ152">
        <f t="shared" si="52"/>
        <v>28.97</v>
      </c>
      <c r="DK152">
        <v>0</v>
      </c>
      <c r="DL152" t="s">
        <v>3</v>
      </c>
      <c r="DM152">
        <v>0</v>
      </c>
      <c r="DN152" t="s">
        <v>3</v>
      </c>
      <c r="DO152">
        <v>0</v>
      </c>
    </row>
    <row r="153" spans="1:119" x14ac:dyDescent="0.2">
      <c r="A153">
        <f>ROW(Source!A222)</f>
        <v>222</v>
      </c>
      <c r="B153">
        <v>104121951</v>
      </c>
      <c r="C153">
        <v>104124542</v>
      </c>
      <c r="D153">
        <v>94431477</v>
      </c>
      <c r="E153">
        <v>115</v>
      </c>
      <c r="F153">
        <v>1</v>
      </c>
      <c r="G153">
        <v>1</v>
      </c>
      <c r="H153">
        <v>3</v>
      </c>
      <c r="I153" t="s">
        <v>315</v>
      </c>
      <c r="J153" t="s">
        <v>3</v>
      </c>
      <c r="K153" t="s">
        <v>316</v>
      </c>
      <c r="L153">
        <v>3277935</v>
      </c>
      <c r="N153">
        <v>1013</v>
      </c>
      <c r="O153" t="s">
        <v>317</v>
      </c>
      <c r="P153" t="s">
        <v>317</v>
      </c>
      <c r="Q153">
        <v>1</v>
      </c>
      <c r="W153">
        <v>0</v>
      </c>
      <c r="X153">
        <v>274903907</v>
      </c>
      <c r="Y153">
        <f t="shared" si="46"/>
        <v>2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1</v>
      </c>
      <c r="AJ153">
        <v>1</v>
      </c>
      <c r="AK153">
        <v>1</v>
      </c>
      <c r="AL153">
        <v>1</v>
      </c>
      <c r="AM153">
        <v>-2</v>
      </c>
      <c r="AN153">
        <v>0</v>
      </c>
      <c r="AO153">
        <v>0</v>
      </c>
      <c r="AP153">
        <v>0</v>
      </c>
      <c r="AQ153">
        <v>0</v>
      </c>
      <c r="AR153">
        <v>0</v>
      </c>
      <c r="AS153" t="s">
        <v>3</v>
      </c>
      <c r="AT153">
        <v>2</v>
      </c>
      <c r="AU153" t="s">
        <v>3</v>
      </c>
      <c r="AV153">
        <v>0</v>
      </c>
      <c r="AW153">
        <v>2</v>
      </c>
      <c r="AX153">
        <v>104124557</v>
      </c>
      <c r="AY153">
        <v>1</v>
      </c>
      <c r="AZ153">
        <v>0</v>
      </c>
      <c r="BA153">
        <v>158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0</v>
      </c>
      <c r="BV153">
        <v>0</v>
      </c>
      <c r="BW153">
        <v>0</v>
      </c>
      <c r="CV153">
        <v>0</v>
      </c>
      <c r="CW153">
        <v>0</v>
      </c>
      <c r="CX153">
        <f>ROUND(Y153*Source!I222,7)</f>
        <v>4</v>
      </c>
      <c r="CY153">
        <f t="shared" si="47"/>
        <v>0</v>
      </c>
      <c r="CZ153">
        <f t="shared" si="48"/>
        <v>0</v>
      </c>
      <c r="DA153">
        <f t="shared" si="49"/>
        <v>1</v>
      </c>
      <c r="DB153">
        <f t="shared" si="50"/>
        <v>0</v>
      </c>
      <c r="DC153">
        <f t="shared" si="51"/>
        <v>0</v>
      </c>
      <c r="DD153" t="s">
        <v>3</v>
      </c>
      <c r="DE153" t="s">
        <v>3</v>
      </c>
      <c r="DF153">
        <f>ROUND(ROUND(AE153,2)*CX153,2)</f>
        <v>0</v>
      </c>
      <c r="DG153">
        <f t="shared" si="45"/>
        <v>0</v>
      </c>
      <c r="DH153">
        <f t="shared" si="35"/>
        <v>0</v>
      </c>
      <c r="DI153">
        <f t="shared" si="36"/>
        <v>0</v>
      </c>
      <c r="DJ153">
        <f t="shared" si="52"/>
        <v>0</v>
      </c>
      <c r="DK153">
        <v>0</v>
      </c>
      <c r="DL153" t="s">
        <v>3</v>
      </c>
      <c r="DM153">
        <v>0</v>
      </c>
      <c r="DN153" t="s">
        <v>3</v>
      </c>
      <c r="DO153">
        <v>0</v>
      </c>
    </row>
    <row r="154" spans="1:119" x14ac:dyDescent="0.2">
      <c r="A154">
        <f>ROW(Source!A222)</f>
        <v>222</v>
      </c>
      <c r="B154">
        <v>104121951</v>
      </c>
      <c r="C154">
        <v>104124542</v>
      </c>
      <c r="D154">
        <v>101257548</v>
      </c>
      <c r="E154">
        <v>1</v>
      </c>
      <c r="F154">
        <v>1</v>
      </c>
      <c r="G154">
        <v>1</v>
      </c>
      <c r="H154">
        <v>3</v>
      </c>
      <c r="I154" t="s">
        <v>359</v>
      </c>
      <c r="J154" t="s">
        <v>360</v>
      </c>
      <c r="K154" t="s">
        <v>814</v>
      </c>
      <c r="L154">
        <v>1371</v>
      </c>
      <c r="N154">
        <v>1013</v>
      </c>
      <c r="O154" t="s">
        <v>203</v>
      </c>
      <c r="P154" t="s">
        <v>203</v>
      </c>
      <c r="Q154">
        <v>1</v>
      </c>
      <c r="W154">
        <v>0</v>
      </c>
      <c r="X154">
        <v>-53294403</v>
      </c>
      <c r="Y154">
        <f t="shared" si="46"/>
        <v>1</v>
      </c>
      <c r="AA154">
        <v>1049.1199999999999</v>
      </c>
      <c r="AB154">
        <v>0</v>
      </c>
      <c r="AC154">
        <v>0</v>
      </c>
      <c r="AD154">
        <v>0</v>
      </c>
      <c r="AE154">
        <v>1049.1199999999999</v>
      </c>
      <c r="AF154">
        <v>0</v>
      </c>
      <c r="AG154">
        <v>0</v>
      </c>
      <c r="AH154">
        <v>0</v>
      </c>
      <c r="AI154">
        <v>1</v>
      </c>
      <c r="AJ154">
        <v>1</v>
      </c>
      <c r="AK154">
        <v>1</v>
      </c>
      <c r="AL154">
        <v>1</v>
      </c>
      <c r="AM154">
        <v>-2</v>
      </c>
      <c r="AN154">
        <v>0</v>
      </c>
      <c r="AO154">
        <v>0</v>
      </c>
      <c r="AP154">
        <v>1</v>
      </c>
      <c r="AQ154">
        <v>0</v>
      </c>
      <c r="AR154">
        <v>0</v>
      </c>
      <c r="AS154" t="s">
        <v>3</v>
      </c>
      <c r="AT154">
        <v>1</v>
      </c>
      <c r="AU154" t="s">
        <v>3</v>
      </c>
      <c r="AV154">
        <v>0</v>
      </c>
      <c r="AW154">
        <v>1</v>
      </c>
      <c r="AX154">
        <v>-1</v>
      </c>
      <c r="AY154">
        <v>0</v>
      </c>
      <c r="AZ154">
        <v>0</v>
      </c>
      <c r="BA154" t="s">
        <v>3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0</v>
      </c>
      <c r="BS154">
        <v>0</v>
      </c>
      <c r="BT154">
        <v>0</v>
      </c>
      <c r="BU154">
        <v>0</v>
      </c>
      <c r="BV154">
        <v>0</v>
      </c>
      <c r="BW154">
        <v>0</v>
      </c>
      <c r="CV154">
        <v>0</v>
      </c>
      <c r="CW154">
        <v>0</v>
      </c>
      <c r="CX154">
        <f>ROUND(Y154*Source!I222,7)</f>
        <v>2</v>
      </c>
      <c r="CY154">
        <f t="shared" si="47"/>
        <v>1049.1199999999999</v>
      </c>
      <c r="CZ154">
        <f t="shared" si="48"/>
        <v>1049.1199999999999</v>
      </c>
      <c r="DA154">
        <f t="shared" si="49"/>
        <v>1</v>
      </c>
      <c r="DB154">
        <f t="shared" si="50"/>
        <v>1049.1199999999999</v>
      </c>
      <c r="DC154">
        <f t="shared" si="51"/>
        <v>0</v>
      </c>
      <c r="DD154" t="s">
        <v>3</v>
      </c>
      <c r="DE154" t="s">
        <v>3</v>
      </c>
      <c r="DF154">
        <f>ROUND(ROUND(AE154,2)*CX154,2)</f>
        <v>2098.2399999999998</v>
      </c>
      <c r="DG154">
        <f t="shared" si="45"/>
        <v>0</v>
      </c>
      <c r="DH154">
        <f t="shared" si="35"/>
        <v>0</v>
      </c>
      <c r="DI154">
        <f t="shared" si="36"/>
        <v>0</v>
      </c>
      <c r="DJ154">
        <f t="shared" si="52"/>
        <v>2098.2399999999998</v>
      </c>
      <c r="DK154">
        <v>1</v>
      </c>
      <c r="DL154" t="s">
        <v>3</v>
      </c>
      <c r="DM154">
        <v>0</v>
      </c>
      <c r="DN154" t="s">
        <v>3</v>
      </c>
      <c r="DO154">
        <v>0</v>
      </c>
    </row>
    <row r="155" spans="1:119" x14ac:dyDescent="0.2">
      <c r="A155">
        <f>ROW(Source!A225)</f>
        <v>225</v>
      </c>
      <c r="B155">
        <v>104121951</v>
      </c>
      <c r="C155">
        <v>104124560</v>
      </c>
      <c r="D155">
        <v>33157095</v>
      </c>
      <c r="E155">
        <v>115</v>
      </c>
      <c r="F155">
        <v>1</v>
      </c>
      <c r="G155">
        <v>1</v>
      </c>
      <c r="H155">
        <v>1</v>
      </c>
      <c r="I155" t="s">
        <v>628</v>
      </c>
      <c r="J155" t="s">
        <v>3</v>
      </c>
      <c r="K155" t="s">
        <v>629</v>
      </c>
      <c r="L155">
        <v>1191</v>
      </c>
      <c r="N155">
        <v>1013</v>
      </c>
      <c r="O155" t="s">
        <v>565</v>
      </c>
      <c r="P155" t="s">
        <v>565</v>
      </c>
      <c r="Q155">
        <v>1</v>
      </c>
      <c r="W155">
        <v>0</v>
      </c>
      <c r="X155">
        <v>1733635447</v>
      </c>
      <c r="Y155">
        <f>(AT155*ROUND((0.35+1),7))</f>
        <v>20.52</v>
      </c>
      <c r="AA155">
        <v>0</v>
      </c>
      <c r="AB155">
        <v>0</v>
      </c>
      <c r="AC155">
        <v>0</v>
      </c>
      <c r="AD155">
        <v>689.72</v>
      </c>
      <c r="AE155">
        <v>0</v>
      </c>
      <c r="AF155">
        <v>0</v>
      </c>
      <c r="AG155">
        <v>0</v>
      </c>
      <c r="AH155">
        <v>689.72</v>
      </c>
      <c r="AI155">
        <v>1</v>
      </c>
      <c r="AJ155">
        <v>1</v>
      </c>
      <c r="AK155">
        <v>1</v>
      </c>
      <c r="AL155">
        <v>1</v>
      </c>
      <c r="AM155">
        <v>-2</v>
      </c>
      <c r="AN155">
        <v>0</v>
      </c>
      <c r="AO155">
        <v>0</v>
      </c>
      <c r="AP155">
        <v>1</v>
      </c>
      <c r="AQ155">
        <v>1</v>
      </c>
      <c r="AR155">
        <v>0</v>
      </c>
      <c r="AS155" t="s">
        <v>3</v>
      </c>
      <c r="AT155">
        <v>15.2</v>
      </c>
      <c r="AU155" t="s">
        <v>312</v>
      </c>
      <c r="AV155">
        <v>1</v>
      </c>
      <c r="AW155">
        <v>2</v>
      </c>
      <c r="AX155">
        <v>104124566</v>
      </c>
      <c r="AY155">
        <v>1</v>
      </c>
      <c r="AZ155">
        <v>0</v>
      </c>
      <c r="BA155">
        <v>159</v>
      </c>
      <c r="BB155">
        <v>1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0</v>
      </c>
      <c r="BM155">
        <v>10483.744000000001</v>
      </c>
      <c r="BN155">
        <v>15.2</v>
      </c>
      <c r="BO155">
        <v>0</v>
      </c>
      <c r="BP155">
        <v>1</v>
      </c>
      <c r="BQ155">
        <v>0</v>
      </c>
      <c r="BR155">
        <v>0</v>
      </c>
      <c r="BS155">
        <v>0</v>
      </c>
      <c r="BT155">
        <v>14153.054400000001</v>
      </c>
      <c r="BU155">
        <v>20.52</v>
      </c>
      <c r="BV155">
        <v>0</v>
      </c>
      <c r="BW155">
        <v>1</v>
      </c>
      <c r="CU155">
        <f>ROUND(AT155*Source!I225*AH155*AL155,2)</f>
        <v>2096.75</v>
      </c>
      <c r="CV155">
        <f>ROUND(Y155*Source!I225,7)</f>
        <v>4.1040000000000001</v>
      </c>
      <c r="CW155">
        <v>0</v>
      </c>
      <c r="CX155">
        <f>ROUND(Y155*Source!I225,7)</f>
        <v>4.1040000000000001</v>
      </c>
      <c r="CY155">
        <f>AD155</f>
        <v>689.72</v>
      </c>
      <c r="CZ155">
        <f>AH155</f>
        <v>689.72</v>
      </c>
      <c r="DA155">
        <f>AL155</f>
        <v>1</v>
      </c>
      <c r="DB155">
        <f>ROUND((ROUND(AT155*CZ155,2)*ROUND((0.35+1),7)),6)</f>
        <v>14153.049000000001</v>
      </c>
      <c r="DC155">
        <f>ROUND((ROUND(AT155*AG155,2)*ROUND((0.35+1),7)),6)</f>
        <v>0</v>
      </c>
      <c r="DD155" t="s">
        <v>3</v>
      </c>
      <c r="DE155" t="s">
        <v>3</v>
      </c>
      <c r="DF155">
        <f>ROUND(ROUND(AE155,2)*CX155,2)</f>
        <v>0</v>
      </c>
      <c r="DG155">
        <f t="shared" si="45"/>
        <v>0</v>
      </c>
      <c r="DH155">
        <f t="shared" si="35"/>
        <v>0</v>
      </c>
      <c r="DI155">
        <f t="shared" si="36"/>
        <v>2830.61</v>
      </c>
      <c r="DJ155">
        <f>DI155</f>
        <v>2830.61</v>
      </c>
      <c r="DK155">
        <v>1</v>
      </c>
      <c r="DL155" t="s">
        <v>3</v>
      </c>
      <c r="DM155">
        <v>0</v>
      </c>
      <c r="DN155" t="s">
        <v>3</v>
      </c>
      <c r="DO155">
        <v>0</v>
      </c>
    </row>
    <row r="156" spans="1:119" x14ac:dyDescent="0.2">
      <c r="A156">
        <f>ROW(Source!A225)</f>
        <v>225</v>
      </c>
      <c r="B156">
        <v>104121951</v>
      </c>
      <c r="C156">
        <v>104124560</v>
      </c>
      <c r="D156">
        <v>94498222</v>
      </c>
      <c r="E156">
        <v>1</v>
      </c>
      <c r="F156">
        <v>1</v>
      </c>
      <c r="G156">
        <v>1</v>
      </c>
      <c r="H156">
        <v>3</v>
      </c>
      <c r="I156" t="s">
        <v>573</v>
      </c>
      <c r="J156" t="s">
        <v>574</v>
      </c>
      <c r="K156" t="s">
        <v>575</v>
      </c>
      <c r="L156">
        <v>1383</v>
      </c>
      <c r="N156">
        <v>1013</v>
      </c>
      <c r="O156" t="s">
        <v>576</v>
      </c>
      <c r="P156" t="s">
        <v>576</v>
      </c>
      <c r="Q156">
        <v>1</v>
      </c>
      <c r="W156">
        <v>0</v>
      </c>
      <c r="X156">
        <v>1465295636</v>
      </c>
      <c r="Y156">
        <f>AT156</f>
        <v>5.3376000000000001</v>
      </c>
      <c r="AA156">
        <v>6.78</v>
      </c>
      <c r="AB156">
        <v>0</v>
      </c>
      <c r="AC156">
        <v>0</v>
      </c>
      <c r="AD156">
        <v>0</v>
      </c>
      <c r="AE156">
        <v>6.78</v>
      </c>
      <c r="AF156">
        <v>0</v>
      </c>
      <c r="AG156">
        <v>0</v>
      </c>
      <c r="AH156">
        <v>0</v>
      </c>
      <c r="AI156">
        <v>1</v>
      </c>
      <c r="AJ156">
        <v>1</v>
      </c>
      <c r="AK156">
        <v>1</v>
      </c>
      <c r="AL156">
        <v>1</v>
      </c>
      <c r="AM156">
        <v>-2</v>
      </c>
      <c r="AN156">
        <v>0</v>
      </c>
      <c r="AO156">
        <v>0</v>
      </c>
      <c r="AP156">
        <v>1</v>
      </c>
      <c r="AQ156">
        <v>1</v>
      </c>
      <c r="AR156">
        <v>0</v>
      </c>
      <c r="AS156" t="s">
        <v>3</v>
      </c>
      <c r="AT156">
        <v>5.3376000000000001</v>
      </c>
      <c r="AU156" t="s">
        <v>3</v>
      </c>
      <c r="AV156">
        <v>0</v>
      </c>
      <c r="AW156">
        <v>2</v>
      </c>
      <c r="AX156">
        <v>104124567</v>
      </c>
      <c r="AY156">
        <v>1</v>
      </c>
      <c r="AZ156">
        <v>0</v>
      </c>
      <c r="BA156">
        <v>160</v>
      </c>
      <c r="BB156">
        <v>1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36.188928000000004</v>
      </c>
      <c r="BK156">
        <v>0</v>
      </c>
      <c r="BL156">
        <v>0</v>
      </c>
      <c r="BM156">
        <v>0</v>
      </c>
      <c r="BN156">
        <v>0</v>
      </c>
      <c r="BO156">
        <v>0</v>
      </c>
      <c r="BP156">
        <v>1</v>
      </c>
      <c r="BQ156">
        <v>36.188928000000004</v>
      </c>
      <c r="BR156">
        <v>0</v>
      </c>
      <c r="BS156">
        <v>0</v>
      </c>
      <c r="BT156">
        <v>0</v>
      </c>
      <c r="BU156">
        <v>0</v>
      </c>
      <c r="BV156">
        <v>0</v>
      </c>
      <c r="BW156">
        <v>1</v>
      </c>
      <c r="CV156">
        <v>0</v>
      </c>
      <c r="CW156">
        <v>0</v>
      </c>
      <c r="CX156">
        <f>ROUND(Y156*Source!I225,7)</f>
        <v>1.06752</v>
      </c>
      <c r="CY156">
        <f>AA156</f>
        <v>6.78</v>
      </c>
      <c r="CZ156">
        <f>AE156</f>
        <v>6.78</v>
      </c>
      <c r="DA156">
        <f>AI156</f>
        <v>1</v>
      </c>
      <c r="DB156">
        <f>ROUND(ROUND(AT156*CZ156,2),6)</f>
        <v>36.19</v>
      </c>
      <c r="DC156">
        <f>ROUND(ROUND(AT156*AG156,2),6)</f>
        <v>0</v>
      </c>
      <c r="DD156" t="s">
        <v>3</v>
      </c>
      <c r="DE156" t="s">
        <v>3</v>
      </c>
      <c r="DF156">
        <f>ROUND(ROUND(AE156,2)*CX156,2)</f>
        <v>7.24</v>
      </c>
      <c r="DG156">
        <f t="shared" si="45"/>
        <v>0</v>
      </c>
      <c r="DH156">
        <f t="shared" si="35"/>
        <v>0</v>
      </c>
      <c r="DI156">
        <f t="shared" si="36"/>
        <v>0</v>
      </c>
      <c r="DJ156">
        <f>DF156</f>
        <v>7.24</v>
      </c>
      <c r="DK156">
        <v>1</v>
      </c>
      <c r="DL156" t="s">
        <v>3</v>
      </c>
      <c r="DM156">
        <v>0</v>
      </c>
      <c r="DN156" t="s">
        <v>3</v>
      </c>
      <c r="DO156">
        <v>0</v>
      </c>
    </row>
    <row r="157" spans="1:119" x14ac:dyDescent="0.2">
      <c r="A157">
        <f>ROW(Source!A225)</f>
        <v>225</v>
      </c>
      <c r="B157">
        <v>104121951</v>
      </c>
      <c r="C157">
        <v>104124560</v>
      </c>
      <c r="D157">
        <v>94499828</v>
      </c>
      <c r="E157">
        <v>1</v>
      </c>
      <c r="F157">
        <v>1</v>
      </c>
      <c r="G157">
        <v>1</v>
      </c>
      <c r="H157">
        <v>3</v>
      </c>
      <c r="I157" t="s">
        <v>726</v>
      </c>
      <c r="J157" t="s">
        <v>727</v>
      </c>
      <c r="K157" t="s">
        <v>728</v>
      </c>
      <c r="L157">
        <v>1425</v>
      </c>
      <c r="N157">
        <v>1013</v>
      </c>
      <c r="O157" t="s">
        <v>281</v>
      </c>
      <c r="P157" t="s">
        <v>281</v>
      </c>
      <c r="Q157">
        <v>1</v>
      </c>
      <c r="W157">
        <v>0</v>
      </c>
      <c r="X157">
        <v>1868596182</v>
      </c>
      <c r="Y157">
        <f>AT157</f>
        <v>1.75</v>
      </c>
      <c r="AA157">
        <v>64.900000000000006</v>
      </c>
      <c r="AB157">
        <v>0</v>
      </c>
      <c r="AC157">
        <v>0</v>
      </c>
      <c r="AD157">
        <v>0</v>
      </c>
      <c r="AE157">
        <v>52.34</v>
      </c>
      <c r="AF157">
        <v>0</v>
      </c>
      <c r="AG157">
        <v>0</v>
      </c>
      <c r="AH157">
        <v>0</v>
      </c>
      <c r="AI157">
        <v>1.24</v>
      </c>
      <c r="AJ157">
        <v>1</v>
      </c>
      <c r="AK157">
        <v>1</v>
      </c>
      <c r="AL157">
        <v>1</v>
      </c>
      <c r="AM157">
        <v>2</v>
      </c>
      <c r="AN157">
        <v>0</v>
      </c>
      <c r="AO157">
        <v>0</v>
      </c>
      <c r="AP157">
        <v>1</v>
      </c>
      <c r="AQ157">
        <v>1</v>
      </c>
      <c r="AR157">
        <v>0</v>
      </c>
      <c r="AS157" t="s">
        <v>3</v>
      </c>
      <c r="AT157">
        <v>1.75</v>
      </c>
      <c r="AU157" t="s">
        <v>3</v>
      </c>
      <c r="AV157">
        <v>0</v>
      </c>
      <c r="AW157">
        <v>2</v>
      </c>
      <c r="AX157">
        <v>104124568</v>
      </c>
      <c r="AY157">
        <v>1</v>
      </c>
      <c r="AZ157">
        <v>0</v>
      </c>
      <c r="BA157">
        <v>161</v>
      </c>
      <c r="BB157">
        <v>1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91.594999999999999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1</v>
      </c>
      <c r="BQ157">
        <v>91.594999999999999</v>
      </c>
      <c r="BR157">
        <v>0</v>
      </c>
      <c r="BS157">
        <v>0</v>
      </c>
      <c r="BT157">
        <v>0</v>
      </c>
      <c r="BU157">
        <v>0</v>
      </c>
      <c r="BV157">
        <v>0</v>
      </c>
      <c r="BW157">
        <v>1</v>
      </c>
      <c r="CV157">
        <v>0</v>
      </c>
      <c r="CW157">
        <v>0</v>
      </c>
      <c r="CX157">
        <f>ROUND(Y157*Source!I225,7)</f>
        <v>0.35</v>
      </c>
      <c r="CY157">
        <f>AA157</f>
        <v>64.900000000000006</v>
      </c>
      <c r="CZ157">
        <f>AE157</f>
        <v>52.34</v>
      </c>
      <c r="DA157">
        <f>AI157</f>
        <v>1.24</v>
      </c>
      <c r="DB157">
        <f>ROUND(ROUND(AT157*CZ157,2),6)</f>
        <v>91.6</v>
      </c>
      <c r="DC157">
        <f>ROUND(ROUND(AT157*AG157,2),6)</f>
        <v>0</v>
      </c>
      <c r="DD157" t="s">
        <v>3</v>
      </c>
      <c r="DE157" t="s">
        <v>3</v>
      </c>
      <c r="DF157">
        <f>ROUND(ROUND(AE157*AI157,2)*CX157,2)</f>
        <v>22.72</v>
      </c>
      <c r="DG157">
        <f t="shared" si="45"/>
        <v>0</v>
      </c>
      <c r="DH157">
        <f t="shared" si="35"/>
        <v>0</v>
      </c>
      <c r="DI157">
        <f t="shared" si="36"/>
        <v>0</v>
      </c>
      <c r="DJ157">
        <f>DF157</f>
        <v>22.72</v>
      </c>
      <c r="DK157">
        <v>0</v>
      </c>
      <c r="DL157" t="s">
        <v>3</v>
      </c>
      <c r="DM157">
        <v>0</v>
      </c>
      <c r="DN157" t="s">
        <v>3</v>
      </c>
      <c r="DO157">
        <v>0</v>
      </c>
    </row>
    <row r="158" spans="1:119" x14ac:dyDescent="0.2">
      <c r="A158">
        <f>ROW(Source!A225)</f>
        <v>225</v>
      </c>
      <c r="B158">
        <v>104121951</v>
      </c>
      <c r="C158">
        <v>104124560</v>
      </c>
      <c r="D158">
        <v>101253700</v>
      </c>
      <c r="E158">
        <v>1</v>
      </c>
      <c r="F158">
        <v>1</v>
      </c>
      <c r="G158">
        <v>1</v>
      </c>
      <c r="H158">
        <v>3</v>
      </c>
      <c r="I158" t="s">
        <v>370</v>
      </c>
      <c r="J158" t="s">
        <v>372</v>
      </c>
      <c r="K158" t="s">
        <v>371</v>
      </c>
      <c r="L158">
        <v>1301</v>
      </c>
      <c r="N158">
        <v>1003</v>
      </c>
      <c r="O158" t="s">
        <v>194</v>
      </c>
      <c r="P158" t="s">
        <v>194</v>
      </c>
      <c r="Q158">
        <v>1</v>
      </c>
      <c r="W158">
        <v>0</v>
      </c>
      <c r="X158">
        <v>-379848413</v>
      </c>
      <c r="Y158">
        <f>AT158</f>
        <v>100</v>
      </c>
      <c r="AA158">
        <v>14.34</v>
      </c>
      <c r="AB158">
        <v>0</v>
      </c>
      <c r="AC158">
        <v>0</v>
      </c>
      <c r="AD158">
        <v>0</v>
      </c>
      <c r="AE158">
        <v>15.93</v>
      </c>
      <c r="AF158">
        <v>0</v>
      </c>
      <c r="AG158">
        <v>0</v>
      </c>
      <c r="AH158">
        <v>0</v>
      </c>
      <c r="AI158">
        <v>0.9</v>
      </c>
      <c r="AJ158">
        <v>1</v>
      </c>
      <c r="AK158">
        <v>1</v>
      </c>
      <c r="AL158">
        <v>1</v>
      </c>
      <c r="AM158">
        <v>2</v>
      </c>
      <c r="AN158">
        <v>0</v>
      </c>
      <c r="AO158">
        <v>0</v>
      </c>
      <c r="AP158">
        <v>1</v>
      </c>
      <c r="AQ158">
        <v>0</v>
      </c>
      <c r="AR158">
        <v>0</v>
      </c>
      <c r="AS158" t="s">
        <v>3</v>
      </c>
      <c r="AT158">
        <v>100</v>
      </c>
      <c r="AU158" t="s">
        <v>3</v>
      </c>
      <c r="AV158">
        <v>0</v>
      </c>
      <c r="AW158">
        <v>1</v>
      </c>
      <c r="AX158">
        <v>-1</v>
      </c>
      <c r="AY158">
        <v>0</v>
      </c>
      <c r="AZ158">
        <v>0</v>
      </c>
      <c r="BA158" t="s">
        <v>3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0</v>
      </c>
      <c r="BT158">
        <v>0</v>
      </c>
      <c r="BU158">
        <v>0</v>
      </c>
      <c r="BV158">
        <v>0</v>
      </c>
      <c r="BW158">
        <v>0</v>
      </c>
      <c r="CV158">
        <v>0</v>
      </c>
      <c r="CW158">
        <v>0</v>
      </c>
      <c r="CX158">
        <f>ROUND(Y158*Source!I225,7)</f>
        <v>20</v>
      </c>
      <c r="CY158">
        <f>AA158</f>
        <v>14.34</v>
      </c>
      <c r="CZ158">
        <f>AE158</f>
        <v>15.93</v>
      </c>
      <c r="DA158">
        <f>AI158</f>
        <v>0.9</v>
      </c>
      <c r="DB158">
        <f>ROUND(ROUND(AT158*CZ158,2),6)</f>
        <v>1593</v>
      </c>
      <c r="DC158">
        <f>ROUND(ROUND(AT158*AG158,2),6)</f>
        <v>0</v>
      </c>
      <c r="DD158" t="s">
        <v>3</v>
      </c>
      <c r="DE158" t="s">
        <v>3</v>
      </c>
      <c r="DF158">
        <f>ROUND(ROUND(AE158*AI158,2)*CX158,2)</f>
        <v>286.8</v>
      </c>
      <c r="DG158">
        <f t="shared" si="45"/>
        <v>0</v>
      </c>
      <c r="DH158">
        <f t="shared" si="35"/>
        <v>0</v>
      </c>
      <c r="DI158">
        <f t="shared" si="36"/>
        <v>0</v>
      </c>
      <c r="DJ158">
        <f>DF158</f>
        <v>286.8</v>
      </c>
      <c r="DK158">
        <v>0</v>
      </c>
      <c r="DL158" t="s">
        <v>3</v>
      </c>
      <c r="DM158">
        <v>0</v>
      </c>
      <c r="DN158" t="s">
        <v>3</v>
      </c>
      <c r="DO158">
        <v>0</v>
      </c>
    </row>
    <row r="159" spans="1:119" x14ac:dyDescent="0.2">
      <c r="A159">
        <f>ROW(Source!A225)</f>
        <v>225</v>
      </c>
      <c r="B159">
        <v>104121951</v>
      </c>
      <c r="C159">
        <v>104124560</v>
      </c>
      <c r="D159">
        <v>94431477</v>
      </c>
      <c r="E159">
        <v>115</v>
      </c>
      <c r="F159">
        <v>1</v>
      </c>
      <c r="G159">
        <v>1</v>
      </c>
      <c r="H159">
        <v>3</v>
      </c>
      <c r="I159" t="s">
        <v>315</v>
      </c>
      <c r="J159" t="s">
        <v>3</v>
      </c>
      <c r="K159" t="s">
        <v>316</v>
      </c>
      <c r="L159">
        <v>3277935</v>
      </c>
      <c r="N159">
        <v>1013</v>
      </c>
      <c r="O159" t="s">
        <v>317</v>
      </c>
      <c r="P159" t="s">
        <v>317</v>
      </c>
      <c r="Q159">
        <v>1</v>
      </c>
      <c r="W159">
        <v>0</v>
      </c>
      <c r="X159">
        <v>274903907</v>
      </c>
      <c r="Y159">
        <f>AT159</f>
        <v>2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1</v>
      </c>
      <c r="AJ159">
        <v>1</v>
      </c>
      <c r="AK159">
        <v>1</v>
      </c>
      <c r="AL159">
        <v>1</v>
      </c>
      <c r="AM159">
        <v>-2</v>
      </c>
      <c r="AN159">
        <v>0</v>
      </c>
      <c r="AO159">
        <v>0</v>
      </c>
      <c r="AP159">
        <v>0</v>
      </c>
      <c r="AQ159">
        <v>0</v>
      </c>
      <c r="AR159">
        <v>0</v>
      </c>
      <c r="AS159" t="s">
        <v>3</v>
      </c>
      <c r="AT159">
        <v>2</v>
      </c>
      <c r="AU159" t="s">
        <v>3</v>
      </c>
      <c r="AV159">
        <v>0</v>
      </c>
      <c r="AW159">
        <v>2</v>
      </c>
      <c r="AX159">
        <v>104124569</v>
      </c>
      <c r="AY159">
        <v>1</v>
      </c>
      <c r="AZ159">
        <v>0</v>
      </c>
      <c r="BA159">
        <v>162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0</v>
      </c>
      <c r="BS159">
        <v>0</v>
      </c>
      <c r="BT159">
        <v>0</v>
      </c>
      <c r="BU159">
        <v>0</v>
      </c>
      <c r="BV159">
        <v>0</v>
      </c>
      <c r="BW159">
        <v>0</v>
      </c>
      <c r="CV159">
        <v>0</v>
      </c>
      <c r="CW159">
        <v>0</v>
      </c>
      <c r="CX159">
        <f>ROUND(Y159*Source!I225,7)</f>
        <v>0.4</v>
      </c>
      <c r="CY159">
        <f>AA159</f>
        <v>0</v>
      </c>
      <c r="CZ159">
        <f>AE159</f>
        <v>0</v>
      </c>
      <c r="DA159">
        <f>AI159</f>
        <v>1</v>
      </c>
      <c r="DB159">
        <f>ROUND(ROUND(AT159*CZ159,2),6)</f>
        <v>0</v>
      </c>
      <c r="DC159">
        <f>ROUND(ROUND(AT159*AG159,2),6)</f>
        <v>0</v>
      </c>
      <c r="DD159" t="s">
        <v>3</v>
      </c>
      <c r="DE159" t="s">
        <v>3</v>
      </c>
      <c r="DF159">
        <f>ROUND(ROUND(AE159,2)*CX159,2)</f>
        <v>0</v>
      </c>
      <c r="DG159">
        <f t="shared" si="45"/>
        <v>0</v>
      </c>
      <c r="DH159">
        <f t="shared" si="35"/>
        <v>0</v>
      </c>
      <c r="DI159">
        <f t="shared" si="36"/>
        <v>0</v>
      </c>
      <c r="DJ159">
        <f>DF159</f>
        <v>0</v>
      </c>
      <c r="DK159">
        <v>0</v>
      </c>
      <c r="DL159" t="s">
        <v>3</v>
      </c>
      <c r="DM159">
        <v>0</v>
      </c>
      <c r="DN159" t="s">
        <v>3</v>
      </c>
      <c r="DO159">
        <v>0</v>
      </c>
    </row>
    <row r="160" spans="1:119" x14ac:dyDescent="0.2">
      <c r="A160">
        <f>ROW(Source!A228)</f>
        <v>228</v>
      </c>
      <c r="B160">
        <v>104121951</v>
      </c>
      <c r="C160">
        <v>104124572</v>
      </c>
      <c r="D160">
        <v>33157039</v>
      </c>
      <c r="E160">
        <v>116</v>
      </c>
      <c r="F160">
        <v>1</v>
      </c>
      <c r="G160">
        <v>1</v>
      </c>
      <c r="H160">
        <v>1</v>
      </c>
      <c r="I160" t="s">
        <v>645</v>
      </c>
      <c r="J160" t="s">
        <v>3</v>
      </c>
      <c r="K160" t="s">
        <v>646</v>
      </c>
      <c r="L160">
        <v>1191</v>
      </c>
      <c r="N160">
        <v>1013</v>
      </c>
      <c r="O160" t="s">
        <v>565</v>
      </c>
      <c r="P160" t="s">
        <v>565</v>
      </c>
      <c r="Q160">
        <v>1</v>
      </c>
      <c r="W160">
        <v>0</v>
      </c>
      <c r="X160">
        <v>44848675</v>
      </c>
      <c r="Y160">
        <f>(AT160*ROUND((0.35+1),7))</f>
        <v>8.4915000000000003</v>
      </c>
      <c r="AA160">
        <v>0</v>
      </c>
      <c r="AB160">
        <v>0</v>
      </c>
      <c r="AC160">
        <v>0</v>
      </c>
      <c r="AD160">
        <v>705.88</v>
      </c>
      <c r="AE160">
        <v>0</v>
      </c>
      <c r="AF160">
        <v>0</v>
      </c>
      <c r="AG160">
        <v>0</v>
      </c>
      <c r="AH160">
        <v>705.88</v>
      </c>
      <c r="AI160">
        <v>1</v>
      </c>
      <c r="AJ160">
        <v>1</v>
      </c>
      <c r="AK160">
        <v>1</v>
      </c>
      <c r="AL160">
        <v>1</v>
      </c>
      <c r="AM160">
        <v>-2</v>
      </c>
      <c r="AN160">
        <v>0</v>
      </c>
      <c r="AO160">
        <v>0</v>
      </c>
      <c r="AP160">
        <v>1</v>
      </c>
      <c r="AQ160">
        <v>1</v>
      </c>
      <c r="AR160">
        <v>0</v>
      </c>
      <c r="AS160" t="s">
        <v>3</v>
      </c>
      <c r="AT160">
        <v>6.29</v>
      </c>
      <c r="AU160" t="s">
        <v>312</v>
      </c>
      <c r="AV160">
        <v>1</v>
      </c>
      <c r="AW160">
        <v>2</v>
      </c>
      <c r="AX160">
        <v>104124584</v>
      </c>
      <c r="AY160">
        <v>1</v>
      </c>
      <c r="AZ160">
        <v>0</v>
      </c>
      <c r="BA160">
        <v>163</v>
      </c>
      <c r="BB160">
        <v>1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4439.9852000000001</v>
      </c>
      <c r="BN160">
        <v>6.29</v>
      </c>
      <c r="BO160">
        <v>0</v>
      </c>
      <c r="BP160">
        <v>1</v>
      </c>
      <c r="BQ160">
        <v>0</v>
      </c>
      <c r="BR160">
        <v>0</v>
      </c>
      <c r="BS160">
        <v>0</v>
      </c>
      <c r="BT160">
        <v>5993.98002</v>
      </c>
      <c r="BU160">
        <v>8.4915000000000003</v>
      </c>
      <c r="BV160">
        <v>0</v>
      </c>
      <c r="BW160">
        <v>1</v>
      </c>
      <c r="CU160">
        <f>ROUND(AT160*Source!I228*AH160*AL160,2)</f>
        <v>888</v>
      </c>
      <c r="CV160">
        <f>ROUND(Y160*Source!I228,7)</f>
        <v>1.6982999999999999</v>
      </c>
      <c r="CW160">
        <v>0</v>
      </c>
      <c r="CX160">
        <f>ROUND(Y160*Source!I228,7)</f>
        <v>1.6982999999999999</v>
      </c>
      <c r="CY160">
        <f>AD160</f>
        <v>705.88</v>
      </c>
      <c r="CZ160">
        <f>AH160</f>
        <v>705.88</v>
      </c>
      <c r="DA160">
        <f>AL160</f>
        <v>1</v>
      </c>
      <c r="DB160">
        <f>ROUND((ROUND(AT160*CZ160,2)*ROUND((0.35+1),7)),6)</f>
        <v>5993.9865</v>
      </c>
      <c r="DC160">
        <f>ROUND((ROUND(AT160*AG160,2)*ROUND((0.35+1),7)),6)</f>
        <v>0</v>
      </c>
      <c r="DD160" t="s">
        <v>3</v>
      </c>
      <c r="DE160" t="s">
        <v>3</v>
      </c>
      <c r="DF160">
        <f>ROUND(ROUND(AE160,2)*CX160,2)</f>
        <v>0</v>
      </c>
      <c r="DG160">
        <f t="shared" si="45"/>
        <v>0</v>
      </c>
      <c r="DH160">
        <f t="shared" si="35"/>
        <v>0</v>
      </c>
      <c r="DI160">
        <f t="shared" si="36"/>
        <v>1198.8</v>
      </c>
      <c r="DJ160">
        <f>DI160</f>
        <v>1198.8</v>
      </c>
      <c r="DK160">
        <v>1</v>
      </c>
      <c r="DL160" t="s">
        <v>3</v>
      </c>
      <c r="DM160">
        <v>0</v>
      </c>
      <c r="DN160" t="s">
        <v>3</v>
      </c>
      <c r="DO160">
        <v>0</v>
      </c>
    </row>
    <row r="161" spans="1:119" x14ac:dyDescent="0.2">
      <c r="A161">
        <f>ROW(Source!A228)</f>
        <v>228</v>
      </c>
      <c r="B161">
        <v>104121951</v>
      </c>
      <c r="C161">
        <v>104124572</v>
      </c>
      <c r="D161">
        <v>33157037</v>
      </c>
      <c r="E161">
        <v>116</v>
      </c>
      <c r="F161">
        <v>1</v>
      </c>
      <c r="G161">
        <v>1</v>
      </c>
      <c r="H161">
        <v>1</v>
      </c>
      <c r="I161" t="s">
        <v>566</v>
      </c>
      <c r="J161" t="s">
        <v>3</v>
      </c>
      <c r="K161" t="s">
        <v>567</v>
      </c>
      <c r="L161">
        <v>1191</v>
      </c>
      <c r="N161">
        <v>1013</v>
      </c>
      <c r="O161" t="s">
        <v>565</v>
      </c>
      <c r="P161" t="s">
        <v>565</v>
      </c>
      <c r="Q161">
        <v>1</v>
      </c>
      <c r="W161">
        <v>0</v>
      </c>
      <c r="X161">
        <v>-1417349443</v>
      </c>
      <c r="Y161">
        <f>(AT161*ROUND((0.35+1),7))</f>
        <v>8.1000000000000003E-2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1</v>
      </c>
      <c r="AJ161">
        <v>1</v>
      </c>
      <c r="AK161">
        <v>1</v>
      </c>
      <c r="AL161">
        <v>1</v>
      </c>
      <c r="AM161">
        <v>-2</v>
      </c>
      <c r="AN161">
        <v>0</v>
      </c>
      <c r="AO161">
        <v>0</v>
      </c>
      <c r="AP161">
        <v>1</v>
      </c>
      <c r="AQ161">
        <v>1</v>
      </c>
      <c r="AR161">
        <v>0</v>
      </c>
      <c r="AS161" t="s">
        <v>3</v>
      </c>
      <c r="AT161">
        <v>0.06</v>
      </c>
      <c r="AU161" t="s">
        <v>312</v>
      </c>
      <c r="AV161">
        <v>2</v>
      </c>
      <c r="AW161">
        <v>2</v>
      </c>
      <c r="AX161">
        <v>104124585</v>
      </c>
      <c r="AY161">
        <v>1</v>
      </c>
      <c r="AZ161">
        <v>0</v>
      </c>
      <c r="BA161">
        <v>164</v>
      </c>
      <c r="BB161">
        <v>1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0</v>
      </c>
      <c r="BT161">
        <v>0</v>
      </c>
      <c r="BU161">
        <v>0</v>
      </c>
      <c r="BV161">
        <v>0</v>
      </c>
      <c r="BW161">
        <v>0</v>
      </c>
      <c r="CV161">
        <v>0</v>
      </c>
      <c r="CW161">
        <v>0</v>
      </c>
      <c r="CX161">
        <f>ROUND(Y161*Source!I228,7)</f>
        <v>1.6199999999999999E-2</v>
      </c>
      <c r="CY161">
        <f>AD161</f>
        <v>0</v>
      </c>
      <c r="CZ161">
        <f>AH161</f>
        <v>0</v>
      </c>
      <c r="DA161">
        <f>AL161</f>
        <v>1</v>
      </c>
      <c r="DB161">
        <f>ROUND((ROUND(AT161*CZ161,2)*ROUND((0.35+1),7)),6)</f>
        <v>0</v>
      </c>
      <c r="DC161">
        <f>ROUND((ROUND(AT161*AG161,2)*ROUND((0.35+1),7)),6)</f>
        <v>0</v>
      </c>
      <c r="DD161" t="s">
        <v>3</v>
      </c>
      <c r="DE161" t="s">
        <v>3</v>
      </c>
      <c r="DF161">
        <f>ROUND(ROUND(AE161,2)*CX161,2)</f>
        <v>0</v>
      </c>
      <c r="DG161">
        <f t="shared" si="45"/>
        <v>0</v>
      </c>
      <c r="DH161">
        <f t="shared" si="35"/>
        <v>0</v>
      </c>
      <c r="DI161">
        <f t="shared" si="36"/>
        <v>0</v>
      </c>
      <c r="DJ161">
        <f>DI161</f>
        <v>0</v>
      </c>
      <c r="DK161">
        <v>0</v>
      </c>
      <c r="DL161" t="s">
        <v>3</v>
      </c>
      <c r="DM161">
        <v>0</v>
      </c>
      <c r="DN161" t="s">
        <v>3</v>
      </c>
      <c r="DO161">
        <v>0</v>
      </c>
    </row>
    <row r="162" spans="1:119" x14ac:dyDescent="0.2">
      <c r="A162">
        <f>ROW(Source!A228)</f>
        <v>228</v>
      </c>
      <c r="B162">
        <v>104121951</v>
      </c>
      <c r="C162">
        <v>104124572</v>
      </c>
      <c r="D162">
        <v>98903033</v>
      </c>
      <c r="E162">
        <v>1</v>
      </c>
      <c r="F162">
        <v>1</v>
      </c>
      <c r="G162">
        <v>1</v>
      </c>
      <c r="H162">
        <v>2</v>
      </c>
      <c r="I162" t="s">
        <v>662</v>
      </c>
      <c r="J162" t="s">
        <v>663</v>
      </c>
      <c r="K162" t="s">
        <v>664</v>
      </c>
      <c r="L162">
        <v>1368</v>
      </c>
      <c r="N162">
        <v>1011</v>
      </c>
      <c r="O162" t="s">
        <v>571</v>
      </c>
      <c r="P162" t="s">
        <v>571</v>
      </c>
      <c r="Q162">
        <v>1</v>
      </c>
      <c r="W162">
        <v>0</v>
      </c>
      <c r="X162">
        <v>850633116</v>
      </c>
      <c r="Y162">
        <f>(AT162*ROUND((0.35+1),7))</f>
        <v>4.0500000000000001E-2</v>
      </c>
      <c r="AA162">
        <v>0</v>
      </c>
      <c r="AB162">
        <v>1629.55</v>
      </c>
      <c r="AC162">
        <v>969.91</v>
      </c>
      <c r="AD162">
        <v>0</v>
      </c>
      <c r="AE162">
        <v>0</v>
      </c>
      <c r="AF162">
        <v>1629.55</v>
      </c>
      <c r="AG162">
        <v>969.91</v>
      </c>
      <c r="AH162">
        <v>0</v>
      </c>
      <c r="AI162">
        <v>1</v>
      </c>
      <c r="AJ162">
        <v>1</v>
      </c>
      <c r="AK162">
        <v>1</v>
      </c>
      <c r="AL162">
        <v>1</v>
      </c>
      <c r="AM162">
        <v>-2</v>
      </c>
      <c r="AN162">
        <v>0</v>
      </c>
      <c r="AO162">
        <v>0</v>
      </c>
      <c r="AP162">
        <v>1</v>
      </c>
      <c r="AQ162">
        <v>1</v>
      </c>
      <c r="AR162">
        <v>0</v>
      </c>
      <c r="AS162" t="s">
        <v>3</v>
      </c>
      <c r="AT162">
        <v>0.03</v>
      </c>
      <c r="AU162" t="s">
        <v>312</v>
      </c>
      <c r="AV162">
        <v>1</v>
      </c>
      <c r="AW162">
        <v>2</v>
      </c>
      <c r="AX162">
        <v>104124586</v>
      </c>
      <c r="AY162">
        <v>1</v>
      </c>
      <c r="AZ162">
        <v>0</v>
      </c>
      <c r="BA162">
        <v>165</v>
      </c>
      <c r="BB162">
        <v>1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48.886499999999998</v>
      </c>
      <c r="BL162">
        <v>29.097299999999997</v>
      </c>
      <c r="BM162">
        <v>0</v>
      </c>
      <c r="BN162">
        <v>0</v>
      </c>
      <c r="BO162">
        <v>0.03</v>
      </c>
      <c r="BP162">
        <v>1</v>
      </c>
      <c r="BQ162">
        <v>0</v>
      </c>
      <c r="BR162">
        <v>65.996775</v>
      </c>
      <c r="BS162">
        <v>39.281354999999998</v>
      </c>
      <c r="BT162">
        <v>0</v>
      </c>
      <c r="BU162">
        <v>0</v>
      </c>
      <c r="BV162">
        <v>4.0500000000000001E-2</v>
      </c>
      <c r="BW162">
        <v>1</v>
      </c>
      <c r="CV162">
        <v>0</v>
      </c>
      <c r="CW162">
        <f>ROUND(Y162*Source!I228*DO162,7)</f>
        <v>8.0999999999999996E-3</v>
      </c>
      <c r="CX162">
        <f>ROUND(Y162*Source!I228,7)</f>
        <v>8.0999999999999996E-3</v>
      </c>
      <c r="CY162">
        <f>AB162</f>
        <v>1629.55</v>
      </c>
      <c r="CZ162">
        <f>AF162</f>
        <v>1629.55</v>
      </c>
      <c r="DA162">
        <f>AJ162</f>
        <v>1</v>
      </c>
      <c r="DB162">
        <f>ROUND((ROUND(AT162*CZ162,2)*ROUND((0.35+1),7)),6)</f>
        <v>66.001499999999993</v>
      </c>
      <c r="DC162">
        <f>ROUND((ROUND(AT162*AG162,2)*ROUND((0.35+1),7)),6)</f>
        <v>39.284999999999997</v>
      </c>
      <c r="DD162" t="s">
        <v>3</v>
      </c>
      <c r="DE162" t="s">
        <v>3</v>
      </c>
      <c r="DF162">
        <f>ROUND(ROUND(AE162,2)*CX162,2)</f>
        <v>0</v>
      </c>
      <c r="DG162">
        <f t="shared" si="45"/>
        <v>13.2</v>
      </c>
      <c r="DH162">
        <f t="shared" si="35"/>
        <v>7.86</v>
      </c>
      <c r="DI162">
        <f t="shared" si="36"/>
        <v>0</v>
      </c>
      <c r="DJ162">
        <f>DG162+DH162</f>
        <v>21.06</v>
      </c>
      <c r="DK162">
        <v>1</v>
      </c>
      <c r="DL162" t="s">
        <v>661</v>
      </c>
      <c r="DM162">
        <v>6</v>
      </c>
      <c r="DN162" t="s">
        <v>565</v>
      </c>
      <c r="DO162">
        <v>1</v>
      </c>
    </row>
    <row r="163" spans="1:119" x14ac:dyDescent="0.2">
      <c r="A163">
        <f>ROW(Source!A228)</f>
        <v>228</v>
      </c>
      <c r="B163">
        <v>104121951</v>
      </c>
      <c r="C163">
        <v>104124572</v>
      </c>
      <c r="D163">
        <v>98903925</v>
      </c>
      <c r="E163">
        <v>1</v>
      </c>
      <c r="F163">
        <v>1</v>
      </c>
      <c r="G163">
        <v>1</v>
      </c>
      <c r="H163">
        <v>2</v>
      </c>
      <c r="I163" t="s">
        <v>568</v>
      </c>
      <c r="J163" t="s">
        <v>569</v>
      </c>
      <c r="K163" t="s">
        <v>570</v>
      </c>
      <c r="L163">
        <v>1368</v>
      </c>
      <c r="N163">
        <v>1011</v>
      </c>
      <c r="O163" t="s">
        <v>571</v>
      </c>
      <c r="P163" t="s">
        <v>571</v>
      </c>
      <c r="Q163">
        <v>1</v>
      </c>
      <c r="W163">
        <v>0</v>
      </c>
      <c r="X163">
        <v>-950105757</v>
      </c>
      <c r="Y163">
        <f>(AT163*ROUND((0.35+1),7))</f>
        <v>4.0500000000000001E-2</v>
      </c>
      <c r="AA163">
        <v>0</v>
      </c>
      <c r="AB163">
        <v>643.29</v>
      </c>
      <c r="AC163">
        <v>722.05</v>
      </c>
      <c r="AD163">
        <v>0</v>
      </c>
      <c r="AE163">
        <v>0</v>
      </c>
      <c r="AF163">
        <v>643.29</v>
      </c>
      <c r="AG163">
        <v>722.05</v>
      </c>
      <c r="AH163">
        <v>0</v>
      </c>
      <c r="AI163">
        <v>1</v>
      </c>
      <c r="AJ163">
        <v>1</v>
      </c>
      <c r="AK163">
        <v>1</v>
      </c>
      <c r="AL163">
        <v>1</v>
      </c>
      <c r="AM163">
        <v>-2</v>
      </c>
      <c r="AN163">
        <v>0</v>
      </c>
      <c r="AO163">
        <v>0</v>
      </c>
      <c r="AP163">
        <v>1</v>
      </c>
      <c r="AQ163">
        <v>1</v>
      </c>
      <c r="AR163">
        <v>0</v>
      </c>
      <c r="AS163" t="s">
        <v>3</v>
      </c>
      <c r="AT163">
        <v>0.03</v>
      </c>
      <c r="AU163" t="s">
        <v>312</v>
      </c>
      <c r="AV163">
        <v>1</v>
      </c>
      <c r="AW163">
        <v>2</v>
      </c>
      <c r="AX163">
        <v>104124587</v>
      </c>
      <c r="AY163">
        <v>1</v>
      </c>
      <c r="AZ163">
        <v>0</v>
      </c>
      <c r="BA163">
        <v>166</v>
      </c>
      <c r="BB163">
        <v>1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19.298699999999997</v>
      </c>
      <c r="BL163">
        <v>21.661499999999997</v>
      </c>
      <c r="BM163">
        <v>0</v>
      </c>
      <c r="BN163">
        <v>0</v>
      </c>
      <c r="BO163">
        <v>0.03</v>
      </c>
      <c r="BP163">
        <v>1</v>
      </c>
      <c r="BQ163">
        <v>0</v>
      </c>
      <c r="BR163">
        <v>26.053245</v>
      </c>
      <c r="BS163">
        <v>29.243024999999999</v>
      </c>
      <c r="BT163">
        <v>0</v>
      </c>
      <c r="BU163">
        <v>0</v>
      </c>
      <c r="BV163">
        <v>4.0500000000000001E-2</v>
      </c>
      <c r="BW163">
        <v>1</v>
      </c>
      <c r="CV163">
        <v>0</v>
      </c>
      <c r="CW163">
        <f>ROUND(Y163*Source!I228*DO163,7)</f>
        <v>8.0999999999999996E-3</v>
      </c>
      <c r="CX163">
        <f>ROUND(Y163*Source!I228,7)</f>
        <v>8.0999999999999996E-3</v>
      </c>
      <c r="CY163">
        <f>AB163</f>
        <v>643.29</v>
      </c>
      <c r="CZ163">
        <f>AF163</f>
        <v>643.29</v>
      </c>
      <c r="DA163">
        <f>AJ163</f>
        <v>1</v>
      </c>
      <c r="DB163">
        <f>ROUND((ROUND(AT163*CZ163,2)*ROUND((0.35+1),7)),6)</f>
        <v>26.055</v>
      </c>
      <c r="DC163">
        <f>ROUND((ROUND(AT163*AG163,2)*ROUND((0.35+1),7)),6)</f>
        <v>29.241</v>
      </c>
      <c r="DD163" t="s">
        <v>3</v>
      </c>
      <c r="DE163" t="s">
        <v>3</v>
      </c>
      <c r="DF163">
        <f>ROUND(ROUND(AE163,2)*CX163,2)</f>
        <v>0</v>
      </c>
      <c r="DG163">
        <f t="shared" si="45"/>
        <v>5.21</v>
      </c>
      <c r="DH163">
        <f t="shared" si="35"/>
        <v>5.85</v>
      </c>
      <c r="DI163">
        <f t="shared" si="36"/>
        <v>0</v>
      </c>
      <c r="DJ163">
        <f>DG163+DH163</f>
        <v>11.059999999999999</v>
      </c>
      <c r="DK163">
        <v>1</v>
      </c>
      <c r="DL163" t="s">
        <v>572</v>
      </c>
      <c r="DM163">
        <v>4</v>
      </c>
      <c r="DN163" t="s">
        <v>565</v>
      </c>
      <c r="DO163">
        <v>1</v>
      </c>
    </row>
    <row r="164" spans="1:119" x14ac:dyDescent="0.2">
      <c r="A164">
        <f>ROW(Source!A228)</f>
        <v>228</v>
      </c>
      <c r="B164">
        <v>104121951</v>
      </c>
      <c r="C164">
        <v>104124572</v>
      </c>
      <c r="D164">
        <v>98853977</v>
      </c>
      <c r="E164">
        <v>1</v>
      </c>
      <c r="F164">
        <v>1</v>
      </c>
      <c r="G164">
        <v>1</v>
      </c>
      <c r="H164">
        <v>3</v>
      </c>
      <c r="I164" t="s">
        <v>697</v>
      </c>
      <c r="J164" t="s">
        <v>698</v>
      </c>
      <c r="K164" t="s">
        <v>699</v>
      </c>
      <c r="L164">
        <v>1301</v>
      </c>
      <c r="N164">
        <v>1003</v>
      </c>
      <c r="O164" t="s">
        <v>194</v>
      </c>
      <c r="P164" t="s">
        <v>194</v>
      </c>
      <c r="Q164">
        <v>1</v>
      </c>
      <c r="W164">
        <v>0</v>
      </c>
      <c r="X164">
        <v>1833287488</v>
      </c>
      <c r="Y164">
        <f t="shared" ref="Y164:Y170" si="53">AT164</f>
        <v>26.67</v>
      </c>
      <c r="AA164">
        <v>5.17</v>
      </c>
      <c r="AB164">
        <v>0</v>
      </c>
      <c r="AC164">
        <v>0</v>
      </c>
      <c r="AD164">
        <v>0</v>
      </c>
      <c r="AE164">
        <v>5.87</v>
      </c>
      <c r="AF164">
        <v>0</v>
      </c>
      <c r="AG164">
        <v>0</v>
      </c>
      <c r="AH164">
        <v>0</v>
      </c>
      <c r="AI164">
        <v>0.88</v>
      </c>
      <c r="AJ164">
        <v>1</v>
      </c>
      <c r="AK164">
        <v>1</v>
      </c>
      <c r="AL164">
        <v>1</v>
      </c>
      <c r="AM164">
        <v>2</v>
      </c>
      <c r="AN164">
        <v>0</v>
      </c>
      <c r="AO164">
        <v>0</v>
      </c>
      <c r="AP164">
        <v>1</v>
      </c>
      <c r="AQ164">
        <v>1</v>
      </c>
      <c r="AR164">
        <v>0</v>
      </c>
      <c r="AS164" t="s">
        <v>3</v>
      </c>
      <c r="AT164">
        <v>26.67</v>
      </c>
      <c r="AU164" t="s">
        <v>3</v>
      </c>
      <c r="AV164">
        <v>0</v>
      </c>
      <c r="AW164">
        <v>2</v>
      </c>
      <c r="AX164">
        <v>104124588</v>
      </c>
      <c r="AY164">
        <v>1</v>
      </c>
      <c r="AZ164">
        <v>0</v>
      </c>
      <c r="BA164">
        <v>167</v>
      </c>
      <c r="BB164">
        <v>1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156.55290000000002</v>
      </c>
      <c r="BK164">
        <v>0</v>
      </c>
      <c r="BL164">
        <v>0</v>
      </c>
      <c r="BM164">
        <v>0</v>
      </c>
      <c r="BN164">
        <v>0</v>
      </c>
      <c r="BO164">
        <v>0</v>
      </c>
      <c r="BP164">
        <v>1</v>
      </c>
      <c r="BQ164">
        <v>156.55290000000002</v>
      </c>
      <c r="BR164">
        <v>0</v>
      </c>
      <c r="BS164">
        <v>0</v>
      </c>
      <c r="BT164">
        <v>0</v>
      </c>
      <c r="BU164">
        <v>0</v>
      </c>
      <c r="BV164">
        <v>0</v>
      </c>
      <c r="BW164">
        <v>1</v>
      </c>
      <c r="CV164">
        <v>0</v>
      </c>
      <c r="CW164">
        <v>0</v>
      </c>
      <c r="CX164">
        <f>ROUND(Y164*Source!I228,7)</f>
        <v>5.3339999999999996</v>
      </c>
      <c r="CY164">
        <f t="shared" ref="CY164:CY170" si="54">AA164</f>
        <v>5.17</v>
      </c>
      <c r="CZ164">
        <f t="shared" ref="CZ164:CZ170" si="55">AE164</f>
        <v>5.87</v>
      </c>
      <c r="DA164">
        <f t="shared" ref="DA164:DA170" si="56">AI164</f>
        <v>0.88</v>
      </c>
      <c r="DB164">
        <f t="shared" ref="DB164:DB170" si="57">ROUND(ROUND(AT164*CZ164,2),6)</f>
        <v>156.55000000000001</v>
      </c>
      <c r="DC164">
        <f t="shared" ref="DC164:DC170" si="58">ROUND(ROUND(AT164*AG164,2),6)</f>
        <v>0</v>
      </c>
      <c r="DD164" t="s">
        <v>3</v>
      </c>
      <c r="DE164" t="s">
        <v>3</v>
      </c>
      <c r="DF164">
        <f>ROUND(ROUND(AE164*AI164,2)*CX164,2)</f>
        <v>27.58</v>
      </c>
      <c r="DG164">
        <f t="shared" si="45"/>
        <v>0</v>
      </c>
      <c r="DH164">
        <f t="shared" si="35"/>
        <v>0</v>
      </c>
      <c r="DI164">
        <f t="shared" si="36"/>
        <v>0</v>
      </c>
      <c r="DJ164">
        <f t="shared" ref="DJ164:DJ170" si="59">DF164</f>
        <v>27.58</v>
      </c>
      <c r="DK164">
        <v>0</v>
      </c>
      <c r="DL164" t="s">
        <v>3</v>
      </c>
      <c r="DM164">
        <v>0</v>
      </c>
      <c r="DN164" t="s">
        <v>3</v>
      </c>
      <c r="DO164">
        <v>0</v>
      </c>
    </row>
    <row r="165" spans="1:119" x14ac:dyDescent="0.2">
      <c r="A165">
        <f>ROW(Source!A228)</f>
        <v>228</v>
      </c>
      <c r="B165">
        <v>104121951</v>
      </c>
      <c r="C165">
        <v>104124572</v>
      </c>
      <c r="D165">
        <v>98854143</v>
      </c>
      <c r="E165">
        <v>1</v>
      </c>
      <c r="F165">
        <v>1</v>
      </c>
      <c r="G165">
        <v>1</v>
      </c>
      <c r="H165">
        <v>3</v>
      </c>
      <c r="I165" t="s">
        <v>729</v>
      </c>
      <c r="J165" t="s">
        <v>730</v>
      </c>
      <c r="K165" t="s">
        <v>731</v>
      </c>
      <c r="L165">
        <v>1348</v>
      </c>
      <c r="N165">
        <v>1009</v>
      </c>
      <c r="O165" t="s">
        <v>47</v>
      </c>
      <c r="P165" t="s">
        <v>47</v>
      </c>
      <c r="Q165">
        <v>1000</v>
      </c>
      <c r="W165">
        <v>0</v>
      </c>
      <c r="X165">
        <v>757202774</v>
      </c>
      <c r="Y165">
        <f t="shared" si="53"/>
        <v>1.0499999999999999E-3</v>
      </c>
      <c r="AA165">
        <v>58282.63</v>
      </c>
      <c r="AB165">
        <v>0</v>
      </c>
      <c r="AC165">
        <v>0</v>
      </c>
      <c r="AD165">
        <v>0</v>
      </c>
      <c r="AE165">
        <v>43821.53</v>
      </c>
      <c r="AF165">
        <v>0</v>
      </c>
      <c r="AG165">
        <v>0</v>
      </c>
      <c r="AH165">
        <v>0</v>
      </c>
      <c r="AI165">
        <v>1.33</v>
      </c>
      <c r="AJ165">
        <v>1</v>
      </c>
      <c r="AK165">
        <v>1</v>
      </c>
      <c r="AL165">
        <v>1</v>
      </c>
      <c r="AM165">
        <v>2</v>
      </c>
      <c r="AN165">
        <v>0</v>
      </c>
      <c r="AO165">
        <v>0</v>
      </c>
      <c r="AP165">
        <v>1</v>
      </c>
      <c r="AQ165">
        <v>1</v>
      </c>
      <c r="AR165">
        <v>0</v>
      </c>
      <c r="AS165" t="s">
        <v>3</v>
      </c>
      <c r="AT165">
        <v>1.0499999999999999E-3</v>
      </c>
      <c r="AU165" t="s">
        <v>3</v>
      </c>
      <c r="AV165">
        <v>0</v>
      </c>
      <c r="AW165">
        <v>2</v>
      </c>
      <c r="AX165">
        <v>104124589</v>
      </c>
      <c r="AY165">
        <v>1</v>
      </c>
      <c r="AZ165">
        <v>0</v>
      </c>
      <c r="BA165">
        <v>168</v>
      </c>
      <c r="BB165">
        <v>1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46.012606499999997</v>
      </c>
      <c r="BK165">
        <v>0</v>
      </c>
      <c r="BL165">
        <v>0</v>
      </c>
      <c r="BM165">
        <v>0</v>
      </c>
      <c r="BN165">
        <v>0</v>
      </c>
      <c r="BO165">
        <v>0</v>
      </c>
      <c r="BP165">
        <v>1</v>
      </c>
      <c r="BQ165">
        <v>46.012606499999997</v>
      </c>
      <c r="BR165">
        <v>0</v>
      </c>
      <c r="BS165">
        <v>0</v>
      </c>
      <c r="BT165">
        <v>0</v>
      </c>
      <c r="BU165">
        <v>0</v>
      </c>
      <c r="BV165">
        <v>0</v>
      </c>
      <c r="BW165">
        <v>1</v>
      </c>
      <c r="CV165">
        <v>0</v>
      </c>
      <c r="CW165">
        <v>0</v>
      </c>
      <c r="CX165">
        <f>ROUND(Y165*Source!I228,7)</f>
        <v>2.1000000000000001E-4</v>
      </c>
      <c r="CY165">
        <f t="shared" si="54"/>
        <v>58282.63</v>
      </c>
      <c r="CZ165">
        <f t="shared" si="55"/>
        <v>43821.53</v>
      </c>
      <c r="DA165">
        <f t="shared" si="56"/>
        <v>1.33</v>
      </c>
      <c r="DB165">
        <f t="shared" si="57"/>
        <v>46.01</v>
      </c>
      <c r="DC165">
        <f t="shared" si="58"/>
        <v>0</v>
      </c>
      <c r="DD165" t="s">
        <v>3</v>
      </c>
      <c r="DE165" t="s">
        <v>3</v>
      </c>
      <c r="DF165">
        <f>ROUND(ROUND(AE165*AI165,2)*CX165,2)</f>
        <v>12.24</v>
      </c>
      <c r="DG165">
        <f t="shared" si="45"/>
        <v>0</v>
      </c>
      <c r="DH165">
        <f t="shared" si="35"/>
        <v>0</v>
      </c>
      <c r="DI165">
        <f t="shared" si="36"/>
        <v>0</v>
      </c>
      <c r="DJ165">
        <f t="shared" si="59"/>
        <v>12.24</v>
      </c>
      <c r="DK165">
        <v>0</v>
      </c>
      <c r="DL165" t="s">
        <v>3</v>
      </c>
      <c r="DM165">
        <v>0</v>
      </c>
      <c r="DN165" t="s">
        <v>3</v>
      </c>
      <c r="DO165">
        <v>0</v>
      </c>
    </row>
    <row r="166" spans="1:119" x14ac:dyDescent="0.2">
      <c r="A166">
        <f>ROW(Source!A228)</f>
        <v>228</v>
      </c>
      <c r="B166">
        <v>104121951</v>
      </c>
      <c r="C166">
        <v>104124572</v>
      </c>
      <c r="D166">
        <v>98872677</v>
      </c>
      <c r="E166">
        <v>1</v>
      </c>
      <c r="F166">
        <v>1</v>
      </c>
      <c r="G166">
        <v>1</v>
      </c>
      <c r="H166">
        <v>3</v>
      </c>
      <c r="I166" t="s">
        <v>732</v>
      </c>
      <c r="J166" t="s">
        <v>733</v>
      </c>
      <c r="K166" t="s">
        <v>734</v>
      </c>
      <c r="L166">
        <v>1346</v>
      </c>
      <c r="N166">
        <v>1009</v>
      </c>
      <c r="O166" t="s">
        <v>89</v>
      </c>
      <c r="P166" t="s">
        <v>89</v>
      </c>
      <c r="Q166">
        <v>1</v>
      </c>
      <c r="W166">
        <v>0</v>
      </c>
      <c r="X166">
        <v>1223394749</v>
      </c>
      <c r="Y166">
        <f t="shared" si="53"/>
        <v>0.02</v>
      </c>
      <c r="AA166">
        <v>111.83</v>
      </c>
      <c r="AB166">
        <v>0</v>
      </c>
      <c r="AC166">
        <v>0</v>
      </c>
      <c r="AD166">
        <v>0</v>
      </c>
      <c r="AE166">
        <v>79.88</v>
      </c>
      <c r="AF166">
        <v>0</v>
      </c>
      <c r="AG166">
        <v>0</v>
      </c>
      <c r="AH166">
        <v>0</v>
      </c>
      <c r="AI166">
        <v>1.4</v>
      </c>
      <c r="AJ166">
        <v>1</v>
      </c>
      <c r="AK166">
        <v>1</v>
      </c>
      <c r="AL166">
        <v>1</v>
      </c>
      <c r="AM166">
        <v>2</v>
      </c>
      <c r="AN166">
        <v>0</v>
      </c>
      <c r="AO166">
        <v>0</v>
      </c>
      <c r="AP166">
        <v>1</v>
      </c>
      <c r="AQ166">
        <v>1</v>
      </c>
      <c r="AR166">
        <v>0</v>
      </c>
      <c r="AS166" t="s">
        <v>3</v>
      </c>
      <c r="AT166">
        <v>0.02</v>
      </c>
      <c r="AU166" t="s">
        <v>3</v>
      </c>
      <c r="AV166">
        <v>0</v>
      </c>
      <c r="AW166">
        <v>2</v>
      </c>
      <c r="AX166">
        <v>104124590</v>
      </c>
      <c r="AY166">
        <v>1</v>
      </c>
      <c r="AZ166">
        <v>0</v>
      </c>
      <c r="BA166">
        <v>169</v>
      </c>
      <c r="BB166">
        <v>1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1.5975999999999999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1</v>
      </c>
      <c r="BQ166">
        <v>1.5975999999999999</v>
      </c>
      <c r="BR166">
        <v>0</v>
      </c>
      <c r="BS166">
        <v>0</v>
      </c>
      <c r="BT166">
        <v>0</v>
      </c>
      <c r="BU166">
        <v>0</v>
      </c>
      <c r="BV166">
        <v>0</v>
      </c>
      <c r="BW166">
        <v>1</v>
      </c>
      <c r="CV166">
        <v>0</v>
      </c>
      <c r="CW166">
        <v>0</v>
      </c>
      <c r="CX166">
        <f>ROUND(Y166*Source!I228,7)</f>
        <v>4.0000000000000001E-3</v>
      </c>
      <c r="CY166">
        <f t="shared" si="54"/>
        <v>111.83</v>
      </c>
      <c r="CZ166">
        <f t="shared" si="55"/>
        <v>79.88</v>
      </c>
      <c r="DA166">
        <f t="shared" si="56"/>
        <v>1.4</v>
      </c>
      <c r="DB166">
        <f t="shared" si="57"/>
        <v>1.6</v>
      </c>
      <c r="DC166">
        <f t="shared" si="58"/>
        <v>0</v>
      </c>
      <c r="DD166" t="s">
        <v>3</v>
      </c>
      <c r="DE166" t="s">
        <v>3</v>
      </c>
      <c r="DF166">
        <f>ROUND(ROUND(AE166*AI166,2)*CX166,2)</f>
        <v>0.45</v>
      </c>
      <c r="DG166">
        <f t="shared" si="45"/>
        <v>0</v>
      </c>
      <c r="DH166">
        <f t="shared" si="35"/>
        <v>0</v>
      </c>
      <c r="DI166">
        <f t="shared" si="36"/>
        <v>0</v>
      </c>
      <c r="DJ166">
        <f t="shared" si="59"/>
        <v>0.45</v>
      </c>
      <c r="DK166">
        <v>0</v>
      </c>
      <c r="DL166" t="s">
        <v>3</v>
      </c>
      <c r="DM166">
        <v>0</v>
      </c>
      <c r="DN166" t="s">
        <v>3</v>
      </c>
      <c r="DO166">
        <v>0</v>
      </c>
    </row>
    <row r="167" spans="1:119" x14ac:dyDescent="0.2">
      <c r="A167">
        <f>ROW(Source!A228)</f>
        <v>228</v>
      </c>
      <c r="B167">
        <v>104121951</v>
      </c>
      <c r="C167">
        <v>104124572</v>
      </c>
      <c r="D167">
        <v>98880247</v>
      </c>
      <c r="E167">
        <v>1</v>
      </c>
      <c r="F167">
        <v>1</v>
      </c>
      <c r="G167">
        <v>1</v>
      </c>
      <c r="H167">
        <v>3</v>
      </c>
      <c r="I167" t="s">
        <v>735</v>
      </c>
      <c r="J167" t="s">
        <v>736</v>
      </c>
      <c r="K167" t="s">
        <v>737</v>
      </c>
      <c r="L167">
        <v>1425</v>
      </c>
      <c r="N167">
        <v>1013</v>
      </c>
      <c r="O167" t="s">
        <v>281</v>
      </c>
      <c r="P167" t="s">
        <v>281</v>
      </c>
      <c r="Q167">
        <v>1</v>
      </c>
      <c r="W167">
        <v>0</v>
      </c>
      <c r="X167">
        <v>-2064076855</v>
      </c>
      <c r="Y167">
        <f t="shared" si="53"/>
        <v>0.05</v>
      </c>
      <c r="AA167">
        <v>1525.13</v>
      </c>
      <c r="AB167">
        <v>0</v>
      </c>
      <c r="AC167">
        <v>0</v>
      </c>
      <c r="AD167">
        <v>0</v>
      </c>
      <c r="AE167">
        <v>1239.94</v>
      </c>
      <c r="AF167">
        <v>0</v>
      </c>
      <c r="AG167">
        <v>0</v>
      </c>
      <c r="AH167">
        <v>0</v>
      </c>
      <c r="AI167">
        <v>1.23</v>
      </c>
      <c r="AJ167">
        <v>1</v>
      </c>
      <c r="AK167">
        <v>1</v>
      </c>
      <c r="AL167">
        <v>1</v>
      </c>
      <c r="AM167">
        <v>2</v>
      </c>
      <c r="AN167">
        <v>0</v>
      </c>
      <c r="AO167">
        <v>0</v>
      </c>
      <c r="AP167">
        <v>1</v>
      </c>
      <c r="AQ167">
        <v>1</v>
      </c>
      <c r="AR167">
        <v>0</v>
      </c>
      <c r="AS167" t="s">
        <v>3</v>
      </c>
      <c r="AT167">
        <v>0.05</v>
      </c>
      <c r="AU167" t="s">
        <v>3</v>
      </c>
      <c r="AV167">
        <v>0</v>
      </c>
      <c r="AW167">
        <v>2</v>
      </c>
      <c r="AX167">
        <v>104124591</v>
      </c>
      <c r="AY167">
        <v>1</v>
      </c>
      <c r="AZ167">
        <v>0</v>
      </c>
      <c r="BA167">
        <v>170</v>
      </c>
      <c r="BB167">
        <v>1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61.997000000000007</v>
      </c>
      <c r="BK167">
        <v>0</v>
      </c>
      <c r="BL167">
        <v>0</v>
      </c>
      <c r="BM167">
        <v>0</v>
      </c>
      <c r="BN167">
        <v>0</v>
      </c>
      <c r="BO167">
        <v>0</v>
      </c>
      <c r="BP167">
        <v>1</v>
      </c>
      <c r="BQ167">
        <v>61.997000000000007</v>
      </c>
      <c r="BR167">
        <v>0</v>
      </c>
      <c r="BS167">
        <v>0</v>
      </c>
      <c r="BT167">
        <v>0</v>
      </c>
      <c r="BU167">
        <v>0</v>
      </c>
      <c r="BV167">
        <v>0</v>
      </c>
      <c r="BW167">
        <v>1</v>
      </c>
      <c r="CV167">
        <v>0</v>
      </c>
      <c r="CW167">
        <v>0</v>
      </c>
      <c r="CX167">
        <f>ROUND(Y167*Source!I228,7)</f>
        <v>0.01</v>
      </c>
      <c r="CY167">
        <f t="shared" si="54"/>
        <v>1525.13</v>
      </c>
      <c r="CZ167">
        <f t="shared" si="55"/>
        <v>1239.94</v>
      </c>
      <c r="DA167">
        <f t="shared" si="56"/>
        <v>1.23</v>
      </c>
      <c r="DB167">
        <f t="shared" si="57"/>
        <v>62</v>
      </c>
      <c r="DC167">
        <f t="shared" si="58"/>
        <v>0</v>
      </c>
      <c r="DD167" t="s">
        <v>3</v>
      </c>
      <c r="DE167" t="s">
        <v>3</v>
      </c>
      <c r="DF167">
        <f>ROUND(ROUND(AE167*AI167,2)*CX167,2)</f>
        <v>15.25</v>
      </c>
      <c r="DG167">
        <f t="shared" si="45"/>
        <v>0</v>
      </c>
      <c r="DH167">
        <f t="shared" si="35"/>
        <v>0</v>
      </c>
      <c r="DI167">
        <f t="shared" si="36"/>
        <v>0</v>
      </c>
      <c r="DJ167">
        <f t="shared" si="59"/>
        <v>15.25</v>
      </c>
      <c r="DK167">
        <v>0</v>
      </c>
      <c r="DL167" t="s">
        <v>3</v>
      </c>
      <c r="DM167">
        <v>0</v>
      </c>
      <c r="DN167" t="s">
        <v>3</v>
      </c>
      <c r="DO167">
        <v>0</v>
      </c>
    </row>
    <row r="168" spans="1:119" x14ac:dyDescent="0.2">
      <c r="A168">
        <f>ROW(Source!A228)</f>
        <v>228</v>
      </c>
      <c r="B168">
        <v>104121951</v>
      </c>
      <c r="C168">
        <v>104124572</v>
      </c>
      <c r="D168">
        <v>98880295</v>
      </c>
      <c r="E168">
        <v>1</v>
      </c>
      <c r="F168">
        <v>1</v>
      </c>
      <c r="G168">
        <v>1</v>
      </c>
      <c r="H168">
        <v>3</v>
      </c>
      <c r="I168" t="s">
        <v>738</v>
      </c>
      <c r="J168" t="s">
        <v>739</v>
      </c>
      <c r="K168" t="s">
        <v>740</v>
      </c>
      <c r="L168">
        <v>1407</v>
      </c>
      <c r="N168">
        <v>1013</v>
      </c>
      <c r="O168" t="s">
        <v>328</v>
      </c>
      <c r="P168" t="s">
        <v>328</v>
      </c>
      <c r="Q168">
        <v>1</v>
      </c>
      <c r="W168">
        <v>0</v>
      </c>
      <c r="X168">
        <v>1044442022</v>
      </c>
      <c r="Y168">
        <f t="shared" si="53"/>
        <v>1.2200000000000001E-2</v>
      </c>
      <c r="AA168">
        <v>2872.81</v>
      </c>
      <c r="AB168">
        <v>0</v>
      </c>
      <c r="AC168">
        <v>0</v>
      </c>
      <c r="AD168">
        <v>0</v>
      </c>
      <c r="AE168">
        <v>2316.7800000000002</v>
      </c>
      <c r="AF168">
        <v>0</v>
      </c>
      <c r="AG168">
        <v>0</v>
      </c>
      <c r="AH168">
        <v>0</v>
      </c>
      <c r="AI168">
        <v>1.24</v>
      </c>
      <c r="AJ168">
        <v>1</v>
      </c>
      <c r="AK168">
        <v>1</v>
      </c>
      <c r="AL168">
        <v>1</v>
      </c>
      <c r="AM168">
        <v>2</v>
      </c>
      <c r="AN168">
        <v>0</v>
      </c>
      <c r="AO168">
        <v>0</v>
      </c>
      <c r="AP168">
        <v>1</v>
      </c>
      <c r="AQ168">
        <v>1</v>
      </c>
      <c r="AR168">
        <v>0</v>
      </c>
      <c r="AS168" t="s">
        <v>3</v>
      </c>
      <c r="AT168">
        <v>1.2200000000000001E-2</v>
      </c>
      <c r="AU168" t="s">
        <v>3</v>
      </c>
      <c r="AV168">
        <v>0</v>
      </c>
      <c r="AW168">
        <v>2</v>
      </c>
      <c r="AX168">
        <v>104124592</v>
      </c>
      <c r="AY168">
        <v>1</v>
      </c>
      <c r="AZ168">
        <v>0</v>
      </c>
      <c r="BA168">
        <v>171</v>
      </c>
      <c r="BB168">
        <v>1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28.264716000000004</v>
      </c>
      <c r="BK168">
        <v>0</v>
      </c>
      <c r="BL168">
        <v>0</v>
      </c>
      <c r="BM168">
        <v>0</v>
      </c>
      <c r="BN168">
        <v>0</v>
      </c>
      <c r="BO168">
        <v>0</v>
      </c>
      <c r="BP168">
        <v>1</v>
      </c>
      <c r="BQ168">
        <v>28.264716000000004</v>
      </c>
      <c r="BR168">
        <v>0</v>
      </c>
      <c r="BS168">
        <v>0</v>
      </c>
      <c r="BT168">
        <v>0</v>
      </c>
      <c r="BU168">
        <v>0</v>
      </c>
      <c r="BV168">
        <v>0</v>
      </c>
      <c r="BW168">
        <v>1</v>
      </c>
      <c r="CV168">
        <v>0</v>
      </c>
      <c r="CW168">
        <v>0</v>
      </c>
      <c r="CX168">
        <f>ROUND(Y168*Source!I228,7)</f>
        <v>2.4399999999999999E-3</v>
      </c>
      <c r="CY168">
        <f t="shared" si="54"/>
        <v>2872.81</v>
      </c>
      <c r="CZ168">
        <f t="shared" si="55"/>
        <v>2316.7800000000002</v>
      </c>
      <c r="DA168">
        <f t="shared" si="56"/>
        <v>1.24</v>
      </c>
      <c r="DB168">
        <f t="shared" si="57"/>
        <v>28.26</v>
      </c>
      <c r="DC168">
        <f t="shared" si="58"/>
        <v>0</v>
      </c>
      <c r="DD168" t="s">
        <v>3</v>
      </c>
      <c r="DE168" t="s">
        <v>3</v>
      </c>
      <c r="DF168">
        <f>ROUND(ROUND(AE168*AI168,2)*CX168,2)</f>
        <v>7.01</v>
      </c>
      <c r="DG168">
        <f t="shared" si="45"/>
        <v>0</v>
      </c>
      <c r="DH168">
        <f t="shared" si="35"/>
        <v>0</v>
      </c>
      <c r="DI168">
        <f t="shared" si="36"/>
        <v>0</v>
      </c>
      <c r="DJ168">
        <f t="shared" si="59"/>
        <v>7.01</v>
      </c>
      <c r="DK168">
        <v>0</v>
      </c>
      <c r="DL168" t="s">
        <v>3</v>
      </c>
      <c r="DM168">
        <v>0</v>
      </c>
      <c r="DN168" t="s">
        <v>3</v>
      </c>
      <c r="DO168">
        <v>0</v>
      </c>
    </row>
    <row r="169" spans="1:119" x14ac:dyDescent="0.2">
      <c r="A169">
        <f>ROW(Source!A228)</f>
        <v>228</v>
      </c>
      <c r="B169">
        <v>104121951</v>
      </c>
      <c r="C169">
        <v>104124572</v>
      </c>
      <c r="D169">
        <v>101244056</v>
      </c>
      <c r="E169">
        <v>1</v>
      </c>
      <c r="F169">
        <v>1</v>
      </c>
      <c r="G169">
        <v>1</v>
      </c>
      <c r="H169">
        <v>3</v>
      </c>
      <c r="I169" t="s">
        <v>379</v>
      </c>
      <c r="J169" t="s">
        <v>382</v>
      </c>
      <c r="K169" t="s">
        <v>380</v>
      </c>
      <c r="L169">
        <v>1477</v>
      </c>
      <c r="N169">
        <v>1013</v>
      </c>
      <c r="O169" t="s">
        <v>381</v>
      </c>
      <c r="P169" t="s">
        <v>383</v>
      </c>
      <c r="Q169">
        <v>1</v>
      </c>
      <c r="W169">
        <v>0</v>
      </c>
      <c r="X169">
        <v>1901007357</v>
      </c>
      <c r="Y169">
        <f t="shared" si="53"/>
        <v>0.1</v>
      </c>
      <c r="AA169">
        <v>70449.91</v>
      </c>
      <c r="AB169">
        <v>0</v>
      </c>
      <c r="AC169">
        <v>0</v>
      </c>
      <c r="AD169">
        <v>0</v>
      </c>
      <c r="AE169">
        <v>70449.91</v>
      </c>
      <c r="AF169">
        <v>0</v>
      </c>
      <c r="AG169">
        <v>0</v>
      </c>
      <c r="AH169">
        <v>0</v>
      </c>
      <c r="AI169">
        <v>1</v>
      </c>
      <c r="AJ169">
        <v>1</v>
      </c>
      <c r="AK169">
        <v>1</v>
      </c>
      <c r="AL169">
        <v>1</v>
      </c>
      <c r="AM169">
        <v>2</v>
      </c>
      <c r="AN169">
        <v>0</v>
      </c>
      <c r="AO169">
        <v>0</v>
      </c>
      <c r="AP169">
        <v>0</v>
      </c>
      <c r="AQ169">
        <v>0</v>
      </c>
      <c r="AR169">
        <v>0</v>
      </c>
      <c r="AS169" t="s">
        <v>3</v>
      </c>
      <c r="AT169">
        <v>0.1</v>
      </c>
      <c r="AU169" t="s">
        <v>3</v>
      </c>
      <c r="AV169">
        <v>0</v>
      </c>
      <c r="AW169">
        <v>1</v>
      </c>
      <c r="AX169">
        <v>-1</v>
      </c>
      <c r="AY169">
        <v>0</v>
      </c>
      <c r="AZ169">
        <v>0</v>
      </c>
      <c r="BA169" t="s">
        <v>3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0</v>
      </c>
      <c r="BN169">
        <v>0</v>
      </c>
      <c r="BO169">
        <v>0</v>
      </c>
      <c r="BP169">
        <v>0</v>
      </c>
      <c r="BQ169">
        <v>0</v>
      </c>
      <c r="BR169">
        <v>0</v>
      </c>
      <c r="BS169">
        <v>0</v>
      </c>
      <c r="BT169">
        <v>0</v>
      </c>
      <c r="BU169">
        <v>0</v>
      </c>
      <c r="BV169">
        <v>0</v>
      </c>
      <c r="BW169">
        <v>0</v>
      </c>
      <c r="CV169">
        <v>0</v>
      </c>
      <c r="CW169">
        <v>0</v>
      </c>
      <c r="CX169">
        <f>ROUND(Y169*Source!I228,7)</f>
        <v>0.02</v>
      </c>
      <c r="CY169">
        <f t="shared" si="54"/>
        <v>70449.91</v>
      </c>
      <c r="CZ169">
        <f t="shared" si="55"/>
        <v>70449.91</v>
      </c>
      <c r="DA169">
        <f t="shared" si="56"/>
        <v>1</v>
      </c>
      <c r="DB169">
        <f t="shared" si="57"/>
        <v>7044.99</v>
      </c>
      <c r="DC169">
        <f t="shared" si="58"/>
        <v>0</v>
      </c>
      <c r="DD169" t="s">
        <v>3</v>
      </c>
      <c r="DE169" t="s">
        <v>3</v>
      </c>
      <c r="DF169">
        <f t="shared" ref="DF169:DF174" si="60">ROUND(ROUND(AE169,2)*CX169,2)</f>
        <v>1409</v>
      </c>
      <c r="DG169">
        <f t="shared" si="45"/>
        <v>0</v>
      </c>
      <c r="DH169">
        <f t="shared" si="35"/>
        <v>0</v>
      </c>
      <c r="DI169">
        <f t="shared" si="36"/>
        <v>0</v>
      </c>
      <c r="DJ169">
        <f t="shared" si="59"/>
        <v>1409</v>
      </c>
      <c r="DK169">
        <v>1</v>
      </c>
      <c r="DL169" t="s">
        <v>3</v>
      </c>
      <c r="DM169">
        <v>0</v>
      </c>
      <c r="DN169" t="s">
        <v>3</v>
      </c>
      <c r="DO169">
        <v>0</v>
      </c>
    </row>
    <row r="170" spans="1:119" x14ac:dyDescent="0.2">
      <c r="A170">
        <f>ROW(Source!A228)</f>
        <v>228</v>
      </c>
      <c r="B170">
        <v>104121951</v>
      </c>
      <c r="C170">
        <v>104124572</v>
      </c>
      <c r="D170">
        <v>98787835</v>
      </c>
      <c r="E170">
        <v>116</v>
      </c>
      <c r="F170">
        <v>1</v>
      </c>
      <c r="G170">
        <v>1</v>
      </c>
      <c r="H170">
        <v>3</v>
      </c>
      <c r="I170" t="s">
        <v>315</v>
      </c>
      <c r="J170" t="s">
        <v>3</v>
      </c>
      <c r="K170" t="s">
        <v>316</v>
      </c>
      <c r="L170">
        <v>3277935</v>
      </c>
      <c r="N170">
        <v>1013</v>
      </c>
      <c r="O170" t="s">
        <v>317</v>
      </c>
      <c r="P170" t="s">
        <v>317</v>
      </c>
      <c r="Q170">
        <v>1</v>
      </c>
      <c r="W170">
        <v>0</v>
      </c>
      <c r="X170">
        <v>274903907</v>
      </c>
      <c r="Y170">
        <f t="shared" si="53"/>
        <v>2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1</v>
      </c>
      <c r="AJ170">
        <v>1</v>
      </c>
      <c r="AK170">
        <v>1</v>
      </c>
      <c r="AL170">
        <v>1</v>
      </c>
      <c r="AM170">
        <v>-2</v>
      </c>
      <c r="AN170">
        <v>0</v>
      </c>
      <c r="AO170">
        <v>0</v>
      </c>
      <c r="AP170">
        <v>0</v>
      </c>
      <c r="AQ170">
        <v>0</v>
      </c>
      <c r="AR170">
        <v>0</v>
      </c>
      <c r="AS170" t="s">
        <v>3</v>
      </c>
      <c r="AT170">
        <v>2</v>
      </c>
      <c r="AU170" t="s">
        <v>3</v>
      </c>
      <c r="AV170">
        <v>0</v>
      </c>
      <c r="AW170">
        <v>2</v>
      </c>
      <c r="AX170">
        <v>104124593</v>
      </c>
      <c r="AY170">
        <v>1</v>
      </c>
      <c r="AZ170">
        <v>0</v>
      </c>
      <c r="BA170">
        <v>172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0</v>
      </c>
      <c r="BQ170">
        <v>0</v>
      </c>
      <c r="BR170">
        <v>0</v>
      </c>
      <c r="BS170">
        <v>0</v>
      </c>
      <c r="BT170">
        <v>0</v>
      </c>
      <c r="BU170">
        <v>0</v>
      </c>
      <c r="BV170">
        <v>0</v>
      </c>
      <c r="BW170">
        <v>0</v>
      </c>
      <c r="CV170">
        <v>0</v>
      </c>
      <c r="CW170">
        <v>0</v>
      </c>
      <c r="CX170">
        <f>ROUND(Y170*Source!I228,7)</f>
        <v>0.4</v>
      </c>
      <c r="CY170">
        <f t="shared" si="54"/>
        <v>0</v>
      </c>
      <c r="CZ170">
        <f t="shared" si="55"/>
        <v>0</v>
      </c>
      <c r="DA170">
        <f t="shared" si="56"/>
        <v>1</v>
      </c>
      <c r="DB170">
        <f t="shared" si="57"/>
        <v>0</v>
      </c>
      <c r="DC170">
        <f t="shared" si="58"/>
        <v>0</v>
      </c>
      <c r="DD170" t="s">
        <v>3</v>
      </c>
      <c r="DE170" t="s">
        <v>3</v>
      </c>
      <c r="DF170">
        <f t="shared" si="60"/>
        <v>0</v>
      </c>
      <c r="DG170">
        <f t="shared" si="45"/>
        <v>0</v>
      </c>
      <c r="DH170">
        <f t="shared" si="35"/>
        <v>0</v>
      </c>
      <c r="DI170">
        <f t="shared" si="36"/>
        <v>0</v>
      </c>
      <c r="DJ170">
        <f t="shared" si="59"/>
        <v>0</v>
      </c>
      <c r="DK170">
        <v>0</v>
      </c>
      <c r="DL170" t="s">
        <v>3</v>
      </c>
      <c r="DM170">
        <v>0</v>
      </c>
      <c r="DN170" t="s">
        <v>3</v>
      </c>
      <c r="DO170">
        <v>0</v>
      </c>
    </row>
    <row r="171" spans="1:119" x14ac:dyDescent="0.2">
      <c r="A171">
        <f>ROW(Source!A231)</f>
        <v>231</v>
      </c>
      <c r="B171">
        <v>104121951</v>
      </c>
      <c r="C171">
        <v>104124599</v>
      </c>
      <c r="D171">
        <v>33157082</v>
      </c>
      <c r="E171">
        <v>115</v>
      </c>
      <c r="F171">
        <v>1</v>
      </c>
      <c r="G171">
        <v>1</v>
      </c>
      <c r="H171">
        <v>1</v>
      </c>
      <c r="I171" t="s">
        <v>690</v>
      </c>
      <c r="J171" t="s">
        <v>3</v>
      </c>
      <c r="K171" t="s">
        <v>691</v>
      </c>
      <c r="L171">
        <v>1191</v>
      </c>
      <c r="N171">
        <v>1013</v>
      </c>
      <c r="O171" t="s">
        <v>565</v>
      </c>
      <c r="P171" t="s">
        <v>565</v>
      </c>
      <c r="Q171">
        <v>1</v>
      </c>
      <c r="W171">
        <v>0</v>
      </c>
      <c r="X171">
        <v>-1088579471</v>
      </c>
      <c r="Y171">
        <f>(AT171*ROUND((0.35+1),7))</f>
        <v>21.991500000000002</v>
      </c>
      <c r="AA171">
        <v>0</v>
      </c>
      <c r="AB171">
        <v>0</v>
      </c>
      <c r="AC171">
        <v>0</v>
      </c>
      <c r="AD171">
        <v>713.96</v>
      </c>
      <c r="AE171">
        <v>0</v>
      </c>
      <c r="AF171">
        <v>0</v>
      </c>
      <c r="AG171">
        <v>0</v>
      </c>
      <c r="AH171">
        <v>713.96</v>
      </c>
      <c r="AI171">
        <v>1</v>
      </c>
      <c r="AJ171">
        <v>1</v>
      </c>
      <c r="AK171">
        <v>1</v>
      </c>
      <c r="AL171">
        <v>1</v>
      </c>
      <c r="AM171">
        <v>-2</v>
      </c>
      <c r="AN171">
        <v>0</v>
      </c>
      <c r="AO171">
        <v>0</v>
      </c>
      <c r="AP171">
        <v>1</v>
      </c>
      <c r="AQ171">
        <v>1</v>
      </c>
      <c r="AR171">
        <v>0</v>
      </c>
      <c r="AS171" t="s">
        <v>3</v>
      </c>
      <c r="AT171">
        <v>16.29</v>
      </c>
      <c r="AU171" t="s">
        <v>312</v>
      </c>
      <c r="AV171">
        <v>1</v>
      </c>
      <c r="AW171">
        <v>2</v>
      </c>
      <c r="AX171">
        <v>104124608</v>
      </c>
      <c r="AY171">
        <v>1</v>
      </c>
      <c r="AZ171">
        <v>0</v>
      </c>
      <c r="BA171">
        <v>173</v>
      </c>
      <c r="BB171">
        <v>1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0</v>
      </c>
      <c r="BL171">
        <v>0</v>
      </c>
      <c r="BM171">
        <v>11630.4084</v>
      </c>
      <c r="BN171">
        <v>16.29</v>
      </c>
      <c r="BO171">
        <v>0</v>
      </c>
      <c r="BP171">
        <v>1</v>
      </c>
      <c r="BQ171">
        <v>0</v>
      </c>
      <c r="BR171">
        <v>0</v>
      </c>
      <c r="BS171">
        <v>0</v>
      </c>
      <c r="BT171">
        <v>15701.051340000002</v>
      </c>
      <c r="BU171">
        <v>21.991500000000002</v>
      </c>
      <c r="BV171">
        <v>0</v>
      </c>
      <c r="BW171">
        <v>1</v>
      </c>
      <c r="CU171">
        <f>ROUND(AT171*Source!I231*AH171*AL171,2)</f>
        <v>2907.6</v>
      </c>
      <c r="CV171">
        <f>ROUND(Y171*Source!I231,7)</f>
        <v>5.4978749999999996</v>
      </c>
      <c r="CW171">
        <v>0</v>
      </c>
      <c r="CX171">
        <f>ROUND(Y171*Source!I231,7)</f>
        <v>5.4978749999999996</v>
      </c>
      <c r="CY171">
        <f>AD171</f>
        <v>713.96</v>
      </c>
      <c r="CZ171">
        <f>AH171</f>
        <v>713.96</v>
      </c>
      <c r="DA171">
        <f>AL171</f>
        <v>1</v>
      </c>
      <c r="DB171">
        <f>ROUND((ROUND(AT171*CZ171,2)*ROUND((0.35+1),7)),6)</f>
        <v>15701.0535</v>
      </c>
      <c r="DC171">
        <f>ROUND((ROUND(AT171*AG171,2)*ROUND((0.35+1),7)),6)</f>
        <v>0</v>
      </c>
      <c r="DD171" t="s">
        <v>3</v>
      </c>
      <c r="DE171" t="s">
        <v>3</v>
      </c>
      <c r="DF171">
        <f t="shared" si="60"/>
        <v>0</v>
      </c>
      <c r="DG171">
        <f t="shared" si="45"/>
        <v>0</v>
      </c>
      <c r="DH171">
        <f t="shared" si="35"/>
        <v>0</v>
      </c>
      <c r="DI171">
        <f t="shared" si="36"/>
        <v>3925.26</v>
      </c>
      <c r="DJ171">
        <f>DI171</f>
        <v>3925.26</v>
      </c>
      <c r="DK171">
        <v>1</v>
      </c>
      <c r="DL171" t="s">
        <v>3</v>
      </c>
      <c r="DM171">
        <v>0</v>
      </c>
      <c r="DN171" t="s">
        <v>3</v>
      </c>
      <c r="DO171">
        <v>0</v>
      </c>
    </row>
    <row r="172" spans="1:119" x14ac:dyDescent="0.2">
      <c r="A172">
        <f>ROW(Source!A231)</f>
        <v>231</v>
      </c>
      <c r="B172">
        <v>104121951</v>
      </c>
      <c r="C172">
        <v>104124599</v>
      </c>
      <c r="D172">
        <v>33157037</v>
      </c>
      <c r="E172">
        <v>115</v>
      </c>
      <c r="F172">
        <v>1</v>
      </c>
      <c r="G172">
        <v>1</v>
      </c>
      <c r="H172">
        <v>1</v>
      </c>
      <c r="I172" t="s">
        <v>566</v>
      </c>
      <c r="J172" t="s">
        <v>3</v>
      </c>
      <c r="K172" t="s">
        <v>567</v>
      </c>
      <c r="L172">
        <v>1191</v>
      </c>
      <c r="N172">
        <v>1013</v>
      </c>
      <c r="O172" t="s">
        <v>565</v>
      </c>
      <c r="P172" t="s">
        <v>565</v>
      </c>
      <c r="Q172">
        <v>1</v>
      </c>
      <c r="W172">
        <v>0</v>
      </c>
      <c r="X172">
        <v>-1417349443</v>
      </c>
      <c r="Y172">
        <f>(AT172*ROUND((0.35+1),7))</f>
        <v>1.3500000000000002E-2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1</v>
      </c>
      <c r="AJ172">
        <v>1</v>
      </c>
      <c r="AK172">
        <v>1</v>
      </c>
      <c r="AL172">
        <v>1</v>
      </c>
      <c r="AM172">
        <v>-2</v>
      </c>
      <c r="AN172">
        <v>0</v>
      </c>
      <c r="AO172">
        <v>0</v>
      </c>
      <c r="AP172">
        <v>1</v>
      </c>
      <c r="AQ172">
        <v>1</v>
      </c>
      <c r="AR172">
        <v>0</v>
      </c>
      <c r="AS172" t="s">
        <v>3</v>
      </c>
      <c r="AT172">
        <v>0.01</v>
      </c>
      <c r="AU172" t="s">
        <v>312</v>
      </c>
      <c r="AV172">
        <v>2</v>
      </c>
      <c r="AW172">
        <v>2</v>
      </c>
      <c r="AX172">
        <v>104124609</v>
      </c>
      <c r="AY172">
        <v>1</v>
      </c>
      <c r="AZ172">
        <v>0</v>
      </c>
      <c r="BA172">
        <v>174</v>
      </c>
      <c r="BB172">
        <v>1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0</v>
      </c>
      <c r="BL172">
        <v>0</v>
      </c>
      <c r="BM172">
        <v>0</v>
      </c>
      <c r="BN172">
        <v>0</v>
      </c>
      <c r="BO172">
        <v>0</v>
      </c>
      <c r="BP172">
        <v>0</v>
      </c>
      <c r="BQ172">
        <v>0</v>
      </c>
      <c r="BR172">
        <v>0</v>
      </c>
      <c r="BS172">
        <v>0</v>
      </c>
      <c r="BT172">
        <v>0</v>
      </c>
      <c r="BU172">
        <v>0</v>
      </c>
      <c r="BV172">
        <v>0</v>
      </c>
      <c r="BW172">
        <v>0</v>
      </c>
      <c r="CV172">
        <v>0</v>
      </c>
      <c r="CW172">
        <v>0</v>
      </c>
      <c r="CX172">
        <f>ROUND(Y172*Source!I231,7)</f>
        <v>3.375E-3</v>
      </c>
      <c r="CY172">
        <f>AD172</f>
        <v>0</v>
      </c>
      <c r="CZ172">
        <f>AH172</f>
        <v>0</v>
      </c>
      <c r="DA172">
        <f>AL172</f>
        <v>1</v>
      </c>
      <c r="DB172">
        <f>ROUND((ROUND(AT172*CZ172,2)*ROUND((0.35+1),7)),6)</f>
        <v>0</v>
      </c>
      <c r="DC172">
        <f>ROUND((ROUND(AT172*AG172,2)*ROUND((0.35+1),7)),6)</f>
        <v>0</v>
      </c>
      <c r="DD172" t="s">
        <v>3</v>
      </c>
      <c r="DE172" t="s">
        <v>3</v>
      </c>
      <c r="DF172">
        <f t="shared" si="60"/>
        <v>0</v>
      </c>
      <c r="DG172">
        <f t="shared" si="45"/>
        <v>0</v>
      </c>
      <c r="DH172">
        <f t="shared" si="35"/>
        <v>0</v>
      </c>
      <c r="DI172">
        <f t="shared" si="36"/>
        <v>0</v>
      </c>
      <c r="DJ172">
        <f>DI172</f>
        <v>0</v>
      </c>
      <c r="DK172">
        <v>0</v>
      </c>
      <c r="DL172" t="s">
        <v>3</v>
      </c>
      <c r="DM172">
        <v>0</v>
      </c>
      <c r="DN172" t="s">
        <v>3</v>
      </c>
      <c r="DO172">
        <v>0</v>
      </c>
    </row>
    <row r="173" spans="1:119" x14ac:dyDescent="0.2">
      <c r="A173">
        <f>ROW(Source!A231)</f>
        <v>231</v>
      </c>
      <c r="B173">
        <v>104121951</v>
      </c>
      <c r="C173">
        <v>104124599</v>
      </c>
      <c r="D173">
        <v>94548087</v>
      </c>
      <c r="E173">
        <v>1</v>
      </c>
      <c r="F173">
        <v>1</v>
      </c>
      <c r="G173">
        <v>1</v>
      </c>
      <c r="H173">
        <v>2</v>
      </c>
      <c r="I173" t="s">
        <v>582</v>
      </c>
      <c r="J173" t="s">
        <v>583</v>
      </c>
      <c r="K173" t="s">
        <v>584</v>
      </c>
      <c r="L173">
        <v>1368</v>
      </c>
      <c r="N173">
        <v>1011</v>
      </c>
      <c r="O173" t="s">
        <v>571</v>
      </c>
      <c r="P173" t="s">
        <v>571</v>
      </c>
      <c r="Q173">
        <v>1</v>
      </c>
      <c r="W173">
        <v>0</v>
      </c>
      <c r="X173">
        <v>-184590531</v>
      </c>
      <c r="Y173">
        <f>(AT173*ROUND((0.35+1),7))</f>
        <v>1.3500000000000002E-2</v>
      </c>
      <c r="AA173">
        <v>0</v>
      </c>
      <c r="AB173">
        <v>57.47</v>
      </c>
      <c r="AC173">
        <v>641.22</v>
      </c>
      <c r="AD173">
        <v>0</v>
      </c>
      <c r="AE173">
        <v>0</v>
      </c>
      <c r="AF173">
        <v>37.32</v>
      </c>
      <c r="AG173">
        <v>641.22</v>
      </c>
      <c r="AH173">
        <v>0</v>
      </c>
      <c r="AI173">
        <v>1</v>
      </c>
      <c r="AJ173">
        <v>1.54</v>
      </c>
      <c r="AK173">
        <v>1</v>
      </c>
      <c r="AL173">
        <v>1</v>
      </c>
      <c r="AM173">
        <v>2</v>
      </c>
      <c r="AN173">
        <v>0</v>
      </c>
      <c r="AO173">
        <v>0</v>
      </c>
      <c r="AP173">
        <v>1</v>
      </c>
      <c r="AQ173">
        <v>1</v>
      </c>
      <c r="AR173">
        <v>0</v>
      </c>
      <c r="AS173" t="s">
        <v>3</v>
      </c>
      <c r="AT173">
        <v>0.01</v>
      </c>
      <c r="AU173" t="s">
        <v>312</v>
      </c>
      <c r="AV173">
        <v>1</v>
      </c>
      <c r="AW173">
        <v>2</v>
      </c>
      <c r="AX173">
        <v>104124610</v>
      </c>
      <c r="AY173">
        <v>1</v>
      </c>
      <c r="AZ173">
        <v>0</v>
      </c>
      <c r="BA173">
        <v>175</v>
      </c>
      <c r="BB173">
        <v>1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K173">
        <v>0.37320000000000003</v>
      </c>
      <c r="BL173">
        <v>6.4122000000000003</v>
      </c>
      <c r="BM173">
        <v>0</v>
      </c>
      <c r="BN173">
        <v>0</v>
      </c>
      <c r="BO173">
        <v>0.01</v>
      </c>
      <c r="BP173">
        <v>1</v>
      </c>
      <c r="BQ173">
        <v>0</v>
      </c>
      <c r="BR173">
        <v>0.50382000000000005</v>
      </c>
      <c r="BS173">
        <v>8.6564700000000006</v>
      </c>
      <c r="BT173">
        <v>0</v>
      </c>
      <c r="BU173">
        <v>0</v>
      </c>
      <c r="BV173">
        <v>1.3500000000000002E-2</v>
      </c>
      <c r="BW173">
        <v>1</v>
      </c>
      <c r="CV173">
        <v>0</v>
      </c>
      <c r="CW173">
        <f>ROUND(Y173*Source!I231*DO173,7)</f>
        <v>3.375E-3</v>
      </c>
      <c r="CX173">
        <f>ROUND(Y173*Source!I231,7)</f>
        <v>3.375E-3</v>
      </c>
      <c r="CY173">
        <f>AB173</f>
        <v>57.47</v>
      </c>
      <c r="CZ173">
        <f>AF173</f>
        <v>37.32</v>
      </c>
      <c r="DA173">
        <f>AJ173</f>
        <v>1.54</v>
      </c>
      <c r="DB173">
        <f>ROUND((ROUND(AT173*CZ173,2)*ROUND((0.35+1),7)),6)</f>
        <v>0.4995</v>
      </c>
      <c r="DC173">
        <f>ROUND((ROUND(AT173*AG173,2)*ROUND((0.35+1),7)),6)</f>
        <v>8.6534999999999993</v>
      </c>
      <c r="DD173" t="s">
        <v>3</v>
      </c>
      <c r="DE173" t="s">
        <v>3</v>
      </c>
      <c r="DF173">
        <f t="shared" si="60"/>
        <v>0</v>
      </c>
      <c r="DG173">
        <f>ROUND(ROUND(AF173*AJ173,2)*CX173,2)</f>
        <v>0.19</v>
      </c>
      <c r="DH173">
        <f t="shared" si="35"/>
        <v>2.16</v>
      </c>
      <c r="DI173">
        <f t="shared" si="36"/>
        <v>0</v>
      </c>
      <c r="DJ173">
        <f>DG173+DH173</f>
        <v>2.35</v>
      </c>
      <c r="DK173">
        <v>0</v>
      </c>
      <c r="DL173" t="s">
        <v>585</v>
      </c>
      <c r="DM173">
        <v>3</v>
      </c>
      <c r="DN173" t="s">
        <v>565</v>
      </c>
      <c r="DO173">
        <v>1</v>
      </c>
    </row>
    <row r="174" spans="1:119" x14ac:dyDescent="0.2">
      <c r="A174">
        <f>ROW(Source!A231)</f>
        <v>231</v>
      </c>
      <c r="B174">
        <v>104121951</v>
      </c>
      <c r="C174">
        <v>104124599</v>
      </c>
      <c r="D174">
        <v>94498222</v>
      </c>
      <c r="E174">
        <v>1</v>
      </c>
      <c r="F174">
        <v>1</v>
      </c>
      <c r="G174">
        <v>1</v>
      </c>
      <c r="H174">
        <v>3</v>
      </c>
      <c r="I174" t="s">
        <v>573</v>
      </c>
      <c r="J174" t="s">
        <v>574</v>
      </c>
      <c r="K174" t="s">
        <v>575</v>
      </c>
      <c r="L174">
        <v>1383</v>
      </c>
      <c r="N174">
        <v>1013</v>
      </c>
      <c r="O174" t="s">
        <v>576</v>
      </c>
      <c r="P174" t="s">
        <v>576</v>
      </c>
      <c r="Q174">
        <v>1</v>
      </c>
      <c r="W174">
        <v>0</v>
      </c>
      <c r="X174">
        <v>1465295636</v>
      </c>
      <c r="Y174">
        <f>AT174</f>
        <v>6.5663999999999998</v>
      </c>
      <c r="AA174">
        <v>6.78</v>
      </c>
      <c r="AB174">
        <v>0</v>
      </c>
      <c r="AC174">
        <v>0</v>
      </c>
      <c r="AD174">
        <v>0</v>
      </c>
      <c r="AE174">
        <v>6.78</v>
      </c>
      <c r="AF174">
        <v>0</v>
      </c>
      <c r="AG174">
        <v>0</v>
      </c>
      <c r="AH174">
        <v>0</v>
      </c>
      <c r="AI174">
        <v>1</v>
      </c>
      <c r="AJ174">
        <v>1</v>
      </c>
      <c r="AK174">
        <v>1</v>
      </c>
      <c r="AL174">
        <v>1</v>
      </c>
      <c r="AM174">
        <v>-2</v>
      </c>
      <c r="AN174">
        <v>0</v>
      </c>
      <c r="AO174">
        <v>0</v>
      </c>
      <c r="AP174">
        <v>1</v>
      </c>
      <c r="AQ174">
        <v>1</v>
      </c>
      <c r="AR174">
        <v>0</v>
      </c>
      <c r="AS174" t="s">
        <v>3</v>
      </c>
      <c r="AT174">
        <v>6.5663999999999998</v>
      </c>
      <c r="AU174" t="s">
        <v>3</v>
      </c>
      <c r="AV174">
        <v>0</v>
      </c>
      <c r="AW174">
        <v>2</v>
      </c>
      <c r="AX174">
        <v>104124611</v>
      </c>
      <c r="AY174">
        <v>1</v>
      </c>
      <c r="AZ174">
        <v>0</v>
      </c>
      <c r="BA174">
        <v>176</v>
      </c>
      <c r="BB174">
        <v>1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44.520192000000002</v>
      </c>
      <c r="BK174">
        <v>0</v>
      </c>
      <c r="BL174">
        <v>0</v>
      </c>
      <c r="BM174">
        <v>0</v>
      </c>
      <c r="BN174">
        <v>0</v>
      </c>
      <c r="BO174">
        <v>0</v>
      </c>
      <c r="BP174">
        <v>1</v>
      </c>
      <c r="BQ174">
        <v>44.520192000000002</v>
      </c>
      <c r="BR174">
        <v>0</v>
      </c>
      <c r="BS174">
        <v>0</v>
      </c>
      <c r="BT174">
        <v>0</v>
      </c>
      <c r="BU174">
        <v>0</v>
      </c>
      <c r="BV174">
        <v>0</v>
      </c>
      <c r="BW174">
        <v>1</v>
      </c>
      <c r="CV174">
        <v>0</v>
      </c>
      <c r="CW174">
        <v>0</v>
      </c>
      <c r="CX174">
        <f>ROUND(Y174*Source!I231,7)</f>
        <v>1.6415999999999999</v>
      </c>
      <c r="CY174">
        <f>AA174</f>
        <v>6.78</v>
      </c>
      <c r="CZ174">
        <f>AE174</f>
        <v>6.78</v>
      </c>
      <c r="DA174">
        <f>AI174</f>
        <v>1</v>
      </c>
      <c r="DB174">
        <f>ROUND(ROUND(AT174*CZ174,2),6)</f>
        <v>44.52</v>
      </c>
      <c r="DC174">
        <f>ROUND(ROUND(AT174*AG174,2),6)</f>
        <v>0</v>
      </c>
      <c r="DD174" t="s">
        <v>3</v>
      </c>
      <c r="DE174" t="s">
        <v>3</v>
      </c>
      <c r="DF174">
        <f t="shared" si="60"/>
        <v>11.13</v>
      </c>
      <c r="DG174">
        <f t="shared" ref="DG174:DG180" si="61">ROUND(ROUND(AF174,2)*CX174,2)</f>
        <v>0</v>
      </c>
      <c r="DH174">
        <f t="shared" si="35"/>
        <v>0</v>
      </c>
      <c r="DI174">
        <f t="shared" si="36"/>
        <v>0</v>
      </c>
      <c r="DJ174">
        <f>DF174</f>
        <v>11.13</v>
      </c>
      <c r="DK174">
        <v>1</v>
      </c>
      <c r="DL174" t="s">
        <v>3</v>
      </c>
      <c r="DM174">
        <v>0</v>
      </c>
      <c r="DN174" t="s">
        <v>3</v>
      </c>
      <c r="DO174">
        <v>0</v>
      </c>
    </row>
    <row r="175" spans="1:119" x14ac:dyDescent="0.2">
      <c r="A175">
        <f>ROW(Source!A231)</f>
        <v>231</v>
      </c>
      <c r="B175">
        <v>104121951</v>
      </c>
      <c r="C175">
        <v>104124599</v>
      </c>
      <c r="D175">
        <v>94499792</v>
      </c>
      <c r="E175">
        <v>1</v>
      </c>
      <c r="F175">
        <v>1</v>
      </c>
      <c r="G175">
        <v>1</v>
      </c>
      <c r="H175">
        <v>3</v>
      </c>
      <c r="I175" t="s">
        <v>600</v>
      </c>
      <c r="J175" t="s">
        <v>601</v>
      </c>
      <c r="K175" t="s">
        <v>602</v>
      </c>
      <c r="L175">
        <v>1407</v>
      </c>
      <c r="N175">
        <v>1013</v>
      </c>
      <c r="O175" t="s">
        <v>328</v>
      </c>
      <c r="P175" t="s">
        <v>328</v>
      </c>
      <c r="Q175">
        <v>1</v>
      </c>
      <c r="W175">
        <v>0</v>
      </c>
      <c r="X175">
        <v>2103078678</v>
      </c>
      <c r="Y175">
        <f>AT175</f>
        <v>0.2</v>
      </c>
      <c r="AA175">
        <v>336.81</v>
      </c>
      <c r="AB175">
        <v>0</v>
      </c>
      <c r="AC175">
        <v>0</v>
      </c>
      <c r="AD175">
        <v>0</v>
      </c>
      <c r="AE175">
        <v>261.08999999999997</v>
      </c>
      <c r="AF175">
        <v>0</v>
      </c>
      <c r="AG175">
        <v>0</v>
      </c>
      <c r="AH175">
        <v>0</v>
      </c>
      <c r="AI175">
        <v>1.29</v>
      </c>
      <c r="AJ175">
        <v>1</v>
      </c>
      <c r="AK175">
        <v>1</v>
      </c>
      <c r="AL175">
        <v>1</v>
      </c>
      <c r="AM175">
        <v>2</v>
      </c>
      <c r="AN175">
        <v>0</v>
      </c>
      <c r="AO175">
        <v>0</v>
      </c>
      <c r="AP175">
        <v>1</v>
      </c>
      <c r="AQ175">
        <v>1</v>
      </c>
      <c r="AR175">
        <v>0</v>
      </c>
      <c r="AS175" t="s">
        <v>3</v>
      </c>
      <c r="AT175">
        <v>0.2</v>
      </c>
      <c r="AU175" t="s">
        <v>3</v>
      </c>
      <c r="AV175">
        <v>0</v>
      </c>
      <c r="AW175">
        <v>2</v>
      </c>
      <c r="AX175">
        <v>104124612</v>
      </c>
      <c r="AY175">
        <v>1</v>
      </c>
      <c r="AZ175">
        <v>0</v>
      </c>
      <c r="BA175">
        <v>177</v>
      </c>
      <c r="BB175">
        <v>1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52.217999999999996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1</v>
      </c>
      <c r="BQ175">
        <v>52.217999999999996</v>
      </c>
      <c r="BR175">
        <v>0</v>
      </c>
      <c r="BS175">
        <v>0</v>
      </c>
      <c r="BT175">
        <v>0</v>
      </c>
      <c r="BU175">
        <v>0</v>
      </c>
      <c r="BV175">
        <v>0</v>
      </c>
      <c r="BW175">
        <v>1</v>
      </c>
      <c r="CV175">
        <v>0</v>
      </c>
      <c r="CW175">
        <v>0</v>
      </c>
      <c r="CX175">
        <f>ROUND(Y175*Source!I231,7)</f>
        <v>0.05</v>
      </c>
      <c r="CY175">
        <f>AA175</f>
        <v>336.81</v>
      </c>
      <c r="CZ175">
        <f>AE175</f>
        <v>261.08999999999997</v>
      </c>
      <c r="DA175">
        <f>AI175</f>
        <v>1.29</v>
      </c>
      <c r="DB175">
        <f>ROUND(ROUND(AT175*CZ175,2),6)</f>
        <v>52.22</v>
      </c>
      <c r="DC175">
        <f>ROUND(ROUND(AT175*AG175,2),6)</f>
        <v>0</v>
      </c>
      <c r="DD175" t="s">
        <v>3</v>
      </c>
      <c r="DE175" t="s">
        <v>3</v>
      </c>
      <c r="DF175">
        <f>ROUND(ROUND(AE175*AI175,2)*CX175,2)</f>
        <v>16.84</v>
      </c>
      <c r="DG175">
        <f t="shared" si="61"/>
        <v>0</v>
      </c>
      <c r="DH175">
        <f t="shared" si="35"/>
        <v>0</v>
      </c>
      <c r="DI175">
        <f t="shared" si="36"/>
        <v>0</v>
      </c>
      <c r="DJ175">
        <f>DF175</f>
        <v>16.84</v>
      </c>
      <c r="DK175">
        <v>0</v>
      </c>
      <c r="DL175" t="s">
        <v>3</v>
      </c>
      <c r="DM175">
        <v>0</v>
      </c>
      <c r="DN175" t="s">
        <v>3</v>
      </c>
      <c r="DO175">
        <v>0</v>
      </c>
    </row>
    <row r="176" spans="1:119" x14ac:dyDescent="0.2">
      <c r="A176">
        <f>ROW(Source!A231)</f>
        <v>231</v>
      </c>
      <c r="B176">
        <v>104121951</v>
      </c>
      <c r="C176">
        <v>104124599</v>
      </c>
      <c r="D176">
        <v>94500073</v>
      </c>
      <c r="E176">
        <v>1</v>
      </c>
      <c r="F176">
        <v>1</v>
      </c>
      <c r="G176">
        <v>1</v>
      </c>
      <c r="H176">
        <v>3</v>
      </c>
      <c r="I176" t="s">
        <v>681</v>
      </c>
      <c r="J176" t="s">
        <v>682</v>
      </c>
      <c r="K176" t="s">
        <v>683</v>
      </c>
      <c r="L176">
        <v>1348</v>
      </c>
      <c r="N176">
        <v>1009</v>
      </c>
      <c r="O176" t="s">
        <v>47</v>
      </c>
      <c r="P176" t="s">
        <v>47</v>
      </c>
      <c r="Q176">
        <v>1000</v>
      </c>
      <c r="W176">
        <v>0</v>
      </c>
      <c r="X176">
        <v>-760973918</v>
      </c>
      <c r="Y176">
        <f>AT176</f>
        <v>1E-3</v>
      </c>
      <c r="AA176">
        <v>127956.34</v>
      </c>
      <c r="AB176">
        <v>0</v>
      </c>
      <c r="AC176">
        <v>0</v>
      </c>
      <c r="AD176">
        <v>0</v>
      </c>
      <c r="AE176">
        <v>99190.96</v>
      </c>
      <c r="AF176">
        <v>0</v>
      </c>
      <c r="AG176">
        <v>0</v>
      </c>
      <c r="AH176">
        <v>0</v>
      </c>
      <c r="AI176">
        <v>1.29</v>
      </c>
      <c r="AJ176">
        <v>1</v>
      </c>
      <c r="AK176">
        <v>1</v>
      </c>
      <c r="AL176">
        <v>1</v>
      </c>
      <c r="AM176">
        <v>2</v>
      </c>
      <c r="AN176">
        <v>0</v>
      </c>
      <c r="AO176">
        <v>0</v>
      </c>
      <c r="AP176">
        <v>1</v>
      </c>
      <c r="AQ176">
        <v>1</v>
      </c>
      <c r="AR176">
        <v>0</v>
      </c>
      <c r="AS176" t="s">
        <v>3</v>
      </c>
      <c r="AT176">
        <v>1E-3</v>
      </c>
      <c r="AU176" t="s">
        <v>3</v>
      </c>
      <c r="AV176">
        <v>0</v>
      </c>
      <c r="AW176">
        <v>2</v>
      </c>
      <c r="AX176">
        <v>104124613</v>
      </c>
      <c r="AY176">
        <v>1</v>
      </c>
      <c r="AZ176">
        <v>0</v>
      </c>
      <c r="BA176">
        <v>178</v>
      </c>
      <c r="BB176">
        <v>1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99.190960000000004</v>
      </c>
      <c r="BK176">
        <v>0</v>
      </c>
      <c r="BL176">
        <v>0</v>
      </c>
      <c r="BM176">
        <v>0</v>
      </c>
      <c r="BN176">
        <v>0</v>
      </c>
      <c r="BO176">
        <v>0</v>
      </c>
      <c r="BP176">
        <v>1</v>
      </c>
      <c r="BQ176">
        <v>99.190960000000004</v>
      </c>
      <c r="BR176">
        <v>0</v>
      </c>
      <c r="BS176">
        <v>0</v>
      </c>
      <c r="BT176">
        <v>0</v>
      </c>
      <c r="BU176">
        <v>0</v>
      </c>
      <c r="BV176">
        <v>0</v>
      </c>
      <c r="BW176">
        <v>1</v>
      </c>
      <c r="CV176">
        <v>0</v>
      </c>
      <c r="CW176">
        <v>0</v>
      </c>
      <c r="CX176">
        <f>ROUND(Y176*Source!I231,7)</f>
        <v>2.5000000000000001E-4</v>
      </c>
      <c r="CY176">
        <f>AA176</f>
        <v>127956.34</v>
      </c>
      <c r="CZ176">
        <f>AE176</f>
        <v>99190.96</v>
      </c>
      <c r="DA176">
        <f>AI176</f>
        <v>1.29</v>
      </c>
      <c r="DB176">
        <f>ROUND(ROUND(AT176*CZ176,2),6)</f>
        <v>99.19</v>
      </c>
      <c r="DC176">
        <f>ROUND(ROUND(AT176*AG176,2),6)</f>
        <v>0</v>
      </c>
      <c r="DD176" t="s">
        <v>3</v>
      </c>
      <c r="DE176" t="s">
        <v>3</v>
      </c>
      <c r="DF176">
        <f>ROUND(ROUND(AE176*AI176,2)*CX176,2)</f>
        <v>31.99</v>
      </c>
      <c r="DG176">
        <f t="shared" si="61"/>
        <v>0</v>
      </c>
      <c r="DH176">
        <f t="shared" si="35"/>
        <v>0</v>
      </c>
      <c r="DI176">
        <f t="shared" si="36"/>
        <v>0</v>
      </c>
      <c r="DJ176">
        <f>DF176</f>
        <v>31.99</v>
      </c>
      <c r="DK176">
        <v>0</v>
      </c>
      <c r="DL176" t="s">
        <v>3</v>
      </c>
      <c r="DM176">
        <v>0</v>
      </c>
      <c r="DN176" t="s">
        <v>3</v>
      </c>
      <c r="DO176">
        <v>0</v>
      </c>
    </row>
    <row r="177" spans="1:119" x14ac:dyDescent="0.2">
      <c r="A177">
        <f>ROW(Source!A231)</f>
        <v>231</v>
      </c>
      <c r="B177">
        <v>104121951</v>
      </c>
      <c r="C177">
        <v>104124599</v>
      </c>
      <c r="D177">
        <v>101239082</v>
      </c>
      <c r="E177">
        <v>1</v>
      </c>
      <c r="F177">
        <v>1</v>
      </c>
      <c r="G177">
        <v>1</v>
      </c>
      <c r="H177">
        <v>3</v>
      </c>
      <c r="I177" t="s">
        <v>388</v>
      </c>
      <c r="J177" t="s">
        <v>390</v>
      </c>
      <c r="K177" t="s">
        <v>389</v>
      </c>
      <c r="L177">
        <v>1308</v>
      </c>
      <c r="N177">
        <v>1003</v>
      </c>
      <c r="O177" t="s">
        <v>22</v>
      </c>
      <c r="P177" t="s">
        <v>22</v>
      </c>
      <c r="Q177">
        <v>100</v>
      </c>
      <c r="W177">
        <v>0</v>
      </c>
      <c r="X177">
        <v>29290346</v>
      </c>
      <c r="Y177">
        <f>AT177</f>
        <v>1</v>
      </c>
      <c r="AA177">
        <v>4825.08</v>
      </c>
      <c r="AB177">
        <v>0</v>
      </c>
      <c r="AC177">
        <v>0</v>
      </c>
      <c r="AD177">
        <v>0</v>
      </c>
      <c r="AE177">
        <v>3891.19</v>
      </c>
      <c r="AF177">
        <v>0</v>
      </c>
      <c r="AG177">
        <v>0</v>
      </c>
      <c r="AH177">
        <v>0</v>
      </c>
      <c r="AI177">
        <v>1.24</v>
      </c>
      <c r="AJ177">
        <v>1</v>
      </c>
      <c r="AK177">
        <v>1</v>
      </c>
      <c r="AL177">
        <v>1</v>
      </c>
      <c r="AM177">
        <v>2</v>
      </c>
      <c r="AN177">
        <v>0</v>
      </c>
      <c r="AO177">
        <v>0</v>
      </c>
      <c r="AP177">
        <v>1</v>
      </c>
      <c r="AQ177">
        <v>0</v>
      </c>
      <c r="AR177">
        <v>0</v>
      </c>
      <c r="AS177" t="s">
        <v>3</v>
      </c>
      <c r="AT177">
        <v>1</v>
      </c>
      <c r="AU177" t="s">
        <v>3</v>
      </c>
      <c r="AV177">
        <v>0</v>
      </c>
      <c r="AW177">
        <v>1</v>
      </c>
      <c r="AX177">
        <v>-1</v>
      </c>
      <c r="AY177">
        <v>0</v>
      </c>
      <c r="AZ177">
        <v>0</v>
      </c>
      <c r="BA177" t="s">
        <v>3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0</v>
      </c>
      <c r="BP177">
        <v>0</v>
      </c>
      <c r="BQ177">
        <v>0</v>
      </c>
      <c r="BR177">
        <v>0</v>
      </c>
      <c r="BS177">
        <v>0</v>
      </c>
      <c r="BT177">
        <v>0</v>
      </c>
      <c r="BU177">
        <v>0</v>
      </c>
      <c r="BV177">
        <v>0</v>
      </c>
      <c r="BW177">
        <v>0</v>
      </c>
      <c r="CV177">
        <v>0</v>
      </c>
      <c r="CW177">
        <v>0</v>
      </c>
      <c r="CX177">
        <f>ROUND(Y177*Source!I231,7)</f>
        <v>0.25</v>
      </c>
      <c r="CY177">
        <f>AA177</f>
        <v>4825.08</v>
      </c>
      <c r="CZ177">
        <f>AE177</f>
        <v>3891.19</v>
      </c>
      <c r="DA177">
        <f>AI177</f>
        <v>1.24</v>
      </c>
      <c r="DB177">
        <f>ROUND(ROUND(AT177*CZ177,2),6)</f>
        <v>3891.19</v>
      </c>
      <c r="DC177">
        <f>ROUND(ROUND(AT177*AG177,2),6)</f>
        <v>0</v>
      </c>
      <c r="DD177" t="s">
        <v>3</v>
      </c>
      <c r="DE177" t="s">
        <v>3</v>
      </c>
      <c r="DF177">
        <f>ROUND(ROUND(AE177*AI177,2)*CX177,2)</f>
        <v>1206.27</v>
      </c>
      <c r="DG177">
        <f t="shared" si="61"/>
        <v>0</v>
      </c>
      <c r="DH177">
        <f t="shared" si="35"/>
        <v>0</v>
      </c>
      <c r="DI177">
        <f t="shared" si="36"/>
        <v>0</v>
      </c>
      <c r="DJ177">
        <f>DF177</f>
        <v>1206.27</v>
      </c>
      <c r="DK177">
        <v>0</v>
      </c>
      <c r="DL177" t="s">
        <v>3</v>
      </c>
      <c r="DM177">
        <v>0</v>
      </c>
      <c r="DN177" t="s">
        <v>3</v>
      </c>
      <c r="DO177">
        <v>0</v>
      </c>
    </row>
    <row r="178" spans="1:119" x14ac:dyDescent="0.2">
      <c r="A178">
        <f>ROW(Source!A231)</f>
        <v>231</v>
      </c>
      <c r="B178">
        <v>104121951</v>
      </c>
      <c r="C178">
        <v>104124599</v>
      </c>
      <c r="D178">
        <v>76475048</v>
      </c>
      <c r="E178">
        <v>1</v>
      </c>
      <c r="F178">
        <v>1</v>
      </c>
      <c r="G178">
        <v>1</v>
      </c>
      <c r="H178">
        <v>3</v>
      </c>
      <c r="I178" t="s">
        <v>315</v>
      </c>
      <c r="J178" t="s">
        <v>3</v>
      </c>
      <c r="K178" t="s">
        <v>316</v>
      </c>
      <c r="L178">
        <v>3277935</v>
      </c>
      <c r="N178">
        <v>1013</v>
      </c>
      <c r="O178" t="s">
        <v>317</v>
      </c>
      <c r="P178" t="s">
        <v>317</v>
      </c>
      <c r="Q178">
        <v>1</v>
      </c>
      <c r="W178">
        <v>0</v>
      </c>
      <c r="X178">
        <v>274903907</v>
      </c>
      <c r="Y178">
        <f>AT178</f>
        <v>2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1</v>
      </c>
      <c r="AJ178">
        <v>1</v>
      </c>
      <c r="AK178">
        <v>1</v>
      </c>
      <c r="AL178">
        <v>1</v>
      </c>
      <c r="AM178">
        <v>-2</v>
      </c>
      <c r="AN178">
        <v>0</v>
      </c>
      <c r="AO178">
        <v>0</v>
      </c>
      <c r="AP178">
        <v>0</v>
      </c>
      <c r="AQ178">
        <v>0</v>
      </c>
      <c r="AR178">
        <v>0</v>
      </c>
      <c r="AS178" t="s">
        <v>3</v>
      </c>
      <c r="AT178">
        <v>2</v>
      </c>
      <c r="AU178" t="s">
        <v>3</v>
      </c>
      <c r="AV178">
        <v>0</v>
      </c>
      <c r="AW178">
        <v>2</v>
      </c>
      <c r="AX178">
        <v>104124614</v>
      </c>
      <c r="AY178">
        <v>1</v>
      </c>
      <c r="AZ178">
        <v>0</v>
      </c>
      <c r="BA178">
        <v>179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0</v>
      </c>
      <c r="BS178">
        <v>0</v>
      </c>
      <c r="BT178">
        <v>0</v>
      </c>
      <c r="BU178">
        <v>0</v>
      </c>
      <c r="BV178">
        <v>0</v>
      </c>
      <c r="BW178">
        <v>0</v>
      </c>
      <c r="CV178">
        <v>0</v>
      </c>
      <c r="CW178">
        <v>0</v>
      </c>
      <c r="CX178">
        <f>ROUND(Y178*Source!I231,7)</f>
        <v>0.5</v>
      </c>
      <c r="CY178">
        <f>AA178</f>
        <v>0</v>
      </c>
      <c r="CZ178">
        <f>AE178</f>
        <v>0</v>
      </c>
      <c r="DA178">
        <f>AI178</f>
        <v>1</v>
      </c>
      <c r="DB178">
        <f>ROUND(ROUND(AT178*CZ178,2),6)</f>
        <v>0</v>
      </c>
      <c r="DC178">
        <f>ROUND(ROUND(AT178*AG178,2),6)</f>
        <v>0</v>
      </c>
      <c r="DD178" t="s">
        <v>3</v>
      </c>
      <c r="DE178" t="s">
        <v>3</v>
      </c>
      <c r="DF178">
        <f>ROUND(ROUND(AE178,2)*CX178,2)</f>
        <v>0</v>
      </c>
      <c r="DG178">
        <f t="shared" si="61"/>
        <v>0</v>
      </c>
      <c r="DH178">
        <f t="shared" si="35"/>
        <v>0</v>
      </c>
      <c r="DI178">
        <f t="shared" si="36"/>
        <v>0</v>
      </c>
      <c r="DJ178">
        <f>DF178</f>
        <v>0</v>
      </c>
      <c r="DK178">
        <v>0</v>
      </c>
      <c r="DL178" t="s">
        <v>3</v>
      </c>
      <c r="DM178">
        <v>0</v>
      </c>
      <c r="DN178" t="s">
        <v>3</v>
      </c>
      <c r="DO178">
        <v>0</v>
      </c>
    </row>
    <row r="179" spans="1:119" x14ac:dyDescent="0.2">
      <c r="A179">
        <f>ROW(Source!A234)</f>
        <v>234</v>
      </c>
      <c r="B179">
        <v>104121951</v>
      </c>
      <c r="C179">
        <v>104124617</v>
      </c>
      <c r="D179">
        <v>33157082</v>
      </c>
      <c r="E179">
        <v>115</v>
      </c>
      <c r="F179">
        <v>1</v>
      </c>
      <c r="G179">
        <v>1</v>
      </c>
      <c r="H179">
        <v>1</v>
      </c>
      <c r="I179" t="s">
        <v>690</v>
      </c>
      <c r="J179" t="s">
        <v>3</v>
      </c>
      <c r="K179" t="s">
        <v>691</v>
      </c>
      <c r="L179">
        <v>1191</v>
      </c>
      <c r="N179">
        <v>1013</v>
      </c>
      <c r="O179" t="s">
        <v>565</v>
      </c>
      <c r="P179" t="s">
        <v>565</v>
      </c>
      <c r="Q179">
        <v>1</v>
      </c>
      <c r="W179">
        <v>0</v>
      </c>
      <c r="X179">
        <v>-1088579471</v>
      </c>
      <c r="Y179">
        <f>(AT179*ROUND((0.35+1),7))</f>
        <v>27.445499999999999</v>
      </c>
      <c r="AA179">
        <v>0</v>
      </c>
      <c r="AB179">
        <v>0</v>
      </c>
      <c r="AC179">
        <v>0</v>
      </c>
      <c r="AD179">
        <v>713.96</v>
      </c>
      <c r="AE179">
        <v>0</v>
      </c>
      <c r="AF179">
        <v>0</v>
      </c>
      <c r="AG179">
        <v>0</v>
      </c>
      <c r="AH179">
        <v>713.96</v>
      </c>
      <c r="AI179">
        <v>1</v>
      </c>
      <c r="AJ179">
        <v>1</v>
      </c>
      <c r="AK179">
        <v>1</v>
      </c>
      <c r="AL179">
        <v>1</v>
      </c>
      <c r="AM179">
        <v>-2</v>
      </c>
      <c r="AN179">
        <v>0</v>
      </c>
      <c r="AO179">
        <v>0</v>
      </c>
      <c r="AP179">
        <v>1</v>
      </c>
      <c r="AQ179">
        <v>1</v>
      </c>
      <c r="AR179">
        <v>0</v>
      </c>
      <c r="AS179" t="s">
        <v>3</v>
      </c>
      <c r="AT179">
        <v>20.329999999999998</v>
      </c>
      <c r="AU179" t="s">
        <v>312</v>
      </c>
      <c r="AV179">
        <v>1</v>
      </c>
      <c r="AW179">
        <v>2</v>
      </c>
      <c r="AX179">
        <v>104124626</v>
      </c>
      <c r="AY179">
        <v>1</v>
      </c>
      <c r="AZ179">
        <v>0</v>
      </c>
      <c r="BA179">
        <v>180</v>
      </c>
      <c r="BB179">
        <v>1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14514.8068</v>
      </c>
      <c r="BN179">
        <v>20.329999999999998</v>
      </c>
      <c r="BO179">
        <v>0</v>
      </c>
      <c r="BP179">
        <v>1</v>
      </c>
      <c r="BQ179">
        <v>0</v>
      </c>
      <c r="BR179">
        <v>0</v>
      </c>
      <c r="BS179">
        <v>0</v>
      </c>
      <c r="BT179">
        <v>19594.98918</v>
      </c>
      <c r="BU179">
        <v>27.445499999999999</v>
      </c>
      <c r="BV179">
        <v>0</v>
      </c>
      <c r="BW179">
        <v>1</v>
      </c>
      <c r="CU179">
        <f>ROUND(AT179*Source!I234*AH179*AL179,2)</f>
        <v>1451.48</v>
      </c>
      <c r="CV179">
        <f>ROUND(Y179*Source!I234,7)</f>
        <v>2.7445499999999998</v>
      </c>
      <c r="CW179">
        <v>0</v>
      </c>
      <c r="CX179">
        <f>ROUND(Y179*Source!I234,7)</f>
        <v>2.7445499999999998</v>
      </c>
      <c r="CY179">
        <f>AD179</f>
        <v>713.96</v>
      </c>
      <c r="CZ179">
        <f>AH179</f>
        <v>713.96</v>
      </c>
      <c r="DA179">
        <f>AL179</f>
        <v>1</v>
      </c>
      <c r="DB179">
        <f>ROUND((ROUND(AT179*CZ179,2)*ROUND((0.35+1),7)),6)</f>
        <v>19594.9935</v>
      </c>
      <c r="DC179">
        <f>ROUND((ROUND(AT179*AG179,2)*ROUND((0.35+1),7)),6)</f>
        <v>0</v>
      </c>
      <c r="DD179" t="s">
        <v>3</v>
      </c>
      <c r="DE179" t="s">
        <v>3</v>
      </c>
      <c r="DF179">
        <f>ROUND(ROUND(AE179,2)*CX179,2)</f>
        <v>0</v>
      </c>
      <c r="DG179">
        <f t="shared" si="61"/>
        <v>0</v>
      </c>
      <c r="DH179">
        <f t="shared" si="35"/>
        <v>0</v>
      </c>
      <c r="DI179">
        <f t="shared" si="36"/>
        <v>1959.5</v>
      </c>
      <c r="DJ179">
        <f>DI179</f>
        <v>1959.5</v>
      </c>
      <c r="DK179">
        <v>1</v>
      </c>
      <c r="DL179" t="s">
        <v>3</v>
      </c>
      <c r="DM179">
        <v>0</v>
      </c>
      <c r="DN179" t="s">
        <v>3</v>
      </c>
      <c r="DO179">
        <v>0</v>
      </c>
    </row>
    <row r="180" spans="1:119" x14ac:dyDescent="0.2">
      <c r="A180">
        <f>ROW(Source!A234)</f>
        <v>234</v>
      </c>
      <c r="B180">
        <v>104121951</v>
      </c>
      <c r="C180">
        <v>104124617</v>
      </c>
      <c r="D180">
        <v>33157037</v>
      </c>
      <c r="E180">
        <v>115</v>
      </c>
      <c r="F180">
        <v>1</v>
      </c>
      <c r="G180">
        <v>1</v>
      </c>
      <c r="H180">
        <v>1</v>
      </c>
      <c r="I180" t="s">
        <v>566</v>
      </c>
      <c r="J180" t="s">
        <v>3</v>
      </c>
      <c r="K180" t="s">
        <v>567</v>
      </c>
      <c r="L180">
        <v>1191</v>
      </c>
      <c r="N180">
        <v>1013</v>
      </c>
      <c r="O180" t="s">
        <v>565</v>
      </c>
      <c r="P180" t="s">
        <v>565</v>
      </c>
      <c r="Q180">
        <v>1</v>
      </c>
      <c r="W180">
        <v>0</v>
      </c>
      <c r="X180">
        <v>-1417349443</v>
      </c>
      <c r="Y180">
        <f>(AT180*ROUND((0.35+1),7))</f>
        <v>1.3500000000000002E-2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1</v>
      </c>
      <c r="AJ180">
        <v>1</v>
      </c>
      <c r="AK180">
        <v>1</v>
      </c>
      <c r="AL180">
        <v>1</v>
      </c>
      <c r="AM180">
        <v>-2</v>
      </c>
      <c r="AN180">
        <v>0</v>
      </c>
      <c r="AO180">
        <v>0</v>
      </c>
      <c r="AP180">
        <v>1</v>
      </c>
      <c r="AQ180">
        <v>1</v>
      </c>
      <c r="AR180">
        <v>0</v>
      </c>
      <c r="AS180" t="s">
        <v>3</v>
      </c>
      <c r="AT180">
        <v>0.01</v>
      </c>
      <c r="AU180" t="s">
        <v>312</v>
      </c>
      <c r="AV180">
        <v>2</v>
      </c>
      <c r="AW180">
        <v>2</v>
      </c>
      <c r="AX180">
        <v>104124627</v>
      </c>
      <c r="AY180">
        <v>1</v>
      </c>
      <c r="AZ180">
        <v>0</v>
      </c>
      <c r="BA180">
        <v>181</v>
      </c>
      <c r="BB180">
        <v>1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0</v>
      </c>
      <c r="BT180">
        <v>0</v>
      </c>
      <c r="BU180">
        <v>0</v>
      </c>
      <c r="BV180">
        <v>0</v>
      </c>
      <c r="BW180">
        <v>0</v>
      </c>
      <c r="CV180">
        <v>0</v>
      </c>
      <c r="CW180">
        <v>0</v>
      </c>
      <c r="CX180">
        <f>ROUND(Y180*Source!I234,7)</f>
        <v>1.3500000000000001E-3</v>
      </c>
      <c r="CY180">
        <f>AD180</f>
        <v>0</v>
      </c>
      <c r="CZ180">
        <f>AH180</f>
        <v>0</v>
      </c>
      <c r="DA180">
        <f>AL180</f>
        <v>1</v>
      </c>
      <c r="DB180">
        <f>ROUND((ROUND(AT180*CZ180,2)*ROUND((0.35+1),7)),6)</f>
        <v>0</v>
      </c>
      <c r="DC180">
        <f>ROUND((ROUND(AT180*AG180,2)*ROUND((0.35+1),7)),6)</f>
        <v>0</v>
      </c>
      <c r="DD180" t="s">
        <v>3</v>
      </c>
      <c r="DE180" t="s">
        <v>3</v>
      </c>
      <c r="DF180">
        <f>ROUND(ROUND(AE180,2)*CX180,2)</f>
        <v>0</v>
      </c>
      <c r="DG180">
        <f t="shared" si="61"/>
        <v>0</v>
      </c>
      <c r="DH180">
        <f t="shared" si="35"/>
        <v>0</v>
      </c>
      <c r="DI180">
        <f t="shared" si="36"/>
        <v>0</v>
      </c>
      <c r="DJ180">
        <f>DI180</f>
        <v>0</v>
      </c>
      <c r="DK180">
        <v>0</v>
      </c>
      <c r="DL180" t="s">
        <v>3</v>
      </c>
      <c r="DM180">
        <v>0</v>
      </c>
      <c r="DN180" t="s">
        <v>3</v>
      </c>
      <c r="DO180">
        <v>0</v>
      </c>
    </row>
    <row r="181" spans="1:119" x14ac:dyDescent="0.2">
      <c r="A181">
        <f>ROW(Source!A234)</f>
        <v>234</v>
      </c>
      <c r="B181">
        <v>104121951</v>
      </c>
      <c r="C181">
        <v>104124617</v>
      </c>
      <c r="D181">
        <v>94548087</v>
      </c>
      <c r="E181">
        <v>1</v>
      </c>
      <c r="F181">
        <v>1</v>
      </c>
      <c r="G181">
        <v>1</v>
      </c>
      <c r="H181">
        <v>2</v>
      </c>
      <c r="I181" t="s">
        <v>582</v>
      </c>
      <c r="J181" t="s">
        <v>583</v>
      </c>
      <c r="K181" t="s">
        <v>584</v>
      </c>
      <c r="L181">
        <v>1368</v>
      </c>
      <c r="N181">
        <v>1011</v>
      </c>
      <c r="O181" t="s">
        <v>571</v>
      </c>
      <c r="P181" t="s">
        <v>571</v>
      </c>
      <c r="Q181">
        <v>1</v>
      </c>
      <c r="W181">
        <v>0</v>
      </c>
      <c r="X181">
        <v>-184590531</v>
      </c>
      <c r="Y181">
        <f>(AT181*ROUND((0.35+1),7))</f>
        <v>1.3500000000000002E-2</v>
      </c>
      <c r="AA181">
        <v>0</v>
      </c>
      <c r="AB181">
        <v>57.47</v>
      </c>
      <c r="AC181">
        <v>641.22</v>
      </c>
      <c r="AD181">
        <v>0</v>
      </c>
      <c r="AE181">
        <v>0</v>
      </c>
      <c r="AF181">
        <v>37.32</v>
      </c>
      <c r="AG181">
        <v>641.22</v>
      </c>
      <c r="AH181">
        <v>0</v>
      </c>
      <c r="AI181">
        <v>1</v>
      </c>
      <c r="AJ181">
        <v>1.54</v>
      </c>
      <c r="AK181">
        <v>1</v>
      </c>
      <c r="AL181">
        <v>1</v>
      </c>
      <c r="AM181">
        <v>2</v>
      </c>
      <c r="AN181">
        <v>0</v>
      </c>
      <c r="AO181">
        <v>0</v>
      </c>
      <c r="AP181">
        <v>1</v>
      </c>
      <c r="AQ181">
        <v>1</v>
      </c>
      <c r="AR181">
        <v>0</v>
      </c>
      <c r="AS181" t="s">
        <v>3</v>
      </c>
      <c r="AT181">
        <v>0.01</v>
      </c>
      <c r="AU181" t="s">
        <v>312</v>
      </c>
      <c r="AV181">
        <v>1</v>
      </c>
      <c r="AW181">
        <v>2</v>
      </c>
      <c r="AX181">
        <v>104124628</v>
      </c>
      <c r="AY181">
        <v>1</v>
      </c>
      <c r="AZ181">
        <v>0</v>
      </c>
      <c r="BA181">
        <v>182</v>
      </c>
      <c r="BB181">
        <v>1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0.37320000000000003</v>
      </c>
      <c r="BL181">
        <v>6.4122000000000003</v>
      </c>
      <c r="BM181">
        <v>0</v>
      </c>
      <c r="BN181">
        <v>0</v>
      </c>
      <c r="BO181">
        <v>0.01</v>
      </c>
      <c r="BP181">
        <v>1</v>
      </c>
      <c r="BQ181">
        <v>0</v>
      </c>
      <c r="BR181">
        <v>0.50382000000000005</v>
      </c>
      <c r="BS181">
        <v>8.6564700000000006</v>
      </c>
      <c r="BT181">
        <v>0</v>
      </c>
      <c r="BU181">
        <v>0</v>
      </c>
      <c r="BV181">
        <v>1.3500000000000002E-2</v>
      </c>
      <c r="BW181">
        <v>1</v>
      </c>
      <c r="CV181">
        <v>0</v>
      </c>
      <c r="CW181">
        <f>ROUND(Y181*Source!I234*DO181,7)</f>
        <v>1.3500000000000001E-3</v>
      </c>
      <c r="CX181">
        <f>ROUND(Y181*Source!I234,7)</f>
        <v>1.3500000000000001E-3</v>
      </c>
      <c r="CY181">
        <f>AB181</f>
        <v>57.47</v>
      </c>
      <c r="CZ181">
        <f>AF181</f>
        <v>37.32</v>
      </c>
      <c r="DA181">
        <f>AJ181</f>
        <v>1.54</v>
      </c>
      <c r="DB181">
        <f>ROUND((ROUND(AT181*CZ181,2)*ROUND((0.35+1),7)),6)</f>
        <v>0.4995</v>
      </c>
      <c r="DC181">
        <f>ROUND((ROUND(AT181*AG181,2)*ROUND((0.35+1),7)),6)</f>
        <v>8.6534999999999993</v>
      </c>
      <c r="DD181" t="s">
        <v>3</v>
      </c>
      <c r="DE181" t="s">
        <v>3</v>
      </c>
      <c r="DF181">
        <f>ROUND(ROUND(AE181,2)*CX181,2)</f>
        <v>0</v>
      </c>
      <c r="DG181">
        <f>ROUND(ROUND(AF181*AJ181,2)*CX181,2)</f>
        <v>0.08</v>
      </c>
      <c r="DH181">
        <f t="shared" si="35"/>
        <v>0.87</v>
      </c>
      <c r="DI181">
        <f t="shared" si="36"/>
        <v>0</v>
      </c>
      <c r="DJ181">
        <f>DG181+DH181</f>
        <v>0.95</v>
      </c>
      <c r="DK181">
        <v>0</v>
      </c>
      <c r="DL181" t="s">
        <v>585</v>
      </c>
      <c r="DM181">
        <v>3</v>
      </c>
      <c r="DN181" t="s">
        <v>565</v>
      </c>
      <c r="DO181">
        <v>1</v>
      </c>
    </row>
    <row r="182" spans="1:119" x14ac:dyDescent="0.2">
      <c r="A182">
        <f>ROW(Source!A234)</f>
        <v>234</v>
      </c>
      <c r="B182">
        <v>104121951</v>
      </c>
      <c r="C182">
        <v>104124617</v>
      </c>
      <c r="D182">
        <v>94498222</v>
      </c>
      <c r="E182">
        <v>1</v>
      </c>
      <c r="F182">
        <v>1</v>
      </c>
      <c r="G182">
        <v>1</v>
      </c>
      <c r="H182">
        <v>3</v>
      </c>
      <c r="I182" t="s">
        <v>573</v>
      </c>
      <c r="J182" t="s">
        <v>574</v>
      </c>
      <c r="K182" t="s">
        <v>575</v>
      </c>
      <c r="L182">
        <v>1383</v>
      </c>
      <c r="N182">
        <v>1013</v>
      </c>
      <c r="O182" t="s">
        <v>576</v>
      </c>
      <c r="P182" t="s">
        <v>576</v>
      </c>
      <c r="Q182">
        <v>1</v>
      </c>
      <c r="W182">
        <v>0</v>
      </c>
      <c r="X182">
        <v>1465295636</v>
      </c>
      <c r="Y182">
        <f>AT182</f>
        <v>8.2403999999999993</v>
      </c>
      <c r="AA182">
        <v>6.78</v>
      </c>
      <c r="AB182">
        <v>0</v>
      </c>
      <c r="AC182">
        <v>0</v>
      </c>
      <c r="AD182">
        <v>0</v>
      </c>
      <c r="AE182">
        <v>6.78</v>
      </c>
      <c r="AF182">
        <v>0</v>
      </c>
      <c r="AG182">
        <v>0</v>
      </c>
      <c r="AH182">
        <v>0</v>
      </c>
      <c r="AI182">
        <v>1</v>
      </c>
      <c r="AJ182">
        <v>1</v>
      </c>
      <c r="AK182">
        <v>1</v>
      </c>
      <c r="AL182">
        <v>1</v>
      </c>
      <c r="AM182">
        <v>-2</v>
      </c>
      <c r="AN182">
        <v>0</v>
      </c>
      <c r="AO182">
        <v>0</v>
      </c>
      <c r="AP182">
        <v>1</v>
      </c>
      <c r="AQ182">
        <v>1</v>
      </c>
      <c r="AR182">
        <v>0</v>
      </c>
      <c r="AS182" t="s">
        <v>3</v>
      </c>
      <c r="AT182">
        <v>8.2403999999999993</v>
      </c>
      <c r="AU182" t="s">
        <v>3</v>
      </c>
      <c r="AV182">
        <v>0</v>
      </c>
      <c r="AW182">
        <v>2</v>
      </c>
      <c r="AX182">
        <v>104124629</v>
      </c>
      <c r="AY182">
        <v>1</v>
      </c>
      <c r="AZ182">
        <v>0</v>
      </c>
      <c r="BA182">
        <v>183</v>
      </c>
      <c r="BB182">
        <v>1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55.869911999999999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1</v>
      </c>
      <c r="BQ182">
        <v>55.869911999999999</v>
      </c>
      <c r="BR182">
        <v>0</v>
      </c>
      <c r="BS182">
        <v>0</v>
      </c>
      <c r="BT182">
        <v>0</v>
      </c>
      <c r="BU182">
        <v>0</v>
      </c>
      <c r="BV182">
        <v>0</v>
      </c>
      <c r="BW182">
        <v>1</v>
      </c>
      <c r="CV182">
        <v>0</v>
      </c>
      <c r="CW182">
        <v>0</v>
      </c>
      <c r="CX182">
        <f>ROUND(Y182*Source!I234,7)</f>
        <v>0.82403999999999999</v>
      </c>
      <c r="CY182">
        <f>AA182</f>
        <v>6.78</v>
      </c>
      <c r="CZ182">
        <f>AE182</f>
        <v>6.78</v>
      </c>
      <c r="DA182">
        <f>AI182</f>
        <v>1</v>
      </c>
      <c r="DB182">
        <f>ROUND(ROUND(AT182*CZ182,2),6)</f>
        <v>55.87</v>
      </c>
      <c r="DC182">
        <f>ROUND(ROUND(AT182*AG182,2),6)</f>
        <v>0</v>
      </c>
      <c r="DD182" t="s">
        <v>3</v>
      </c>
      <c r="DE182" t="s">
        <v>3</v>
      </c>
      <c r="DF182">
        <f>ROUND(ROUND(AE182,2)*CX182,2)</f>
        <v>5.59</v>
      </c>
      <c r="DG182">
        <f t="shared" ref="DG182:DG222" si="62">ROUND(ROUND(AF182,2)*CX182,2)</f>
        <v>0</v>
      </c>
      <c r="DH182">
        <f t="shared" si="35"/>
        <v>0</v>
      </c>
      <c r="DI182">
        <f t="shared" si="36"/>
        <v>0</v>
      </c>
      <c r="DJ182">
        <f>DF182</f>
        <v>5.59</v>
      </c>
      <c r="DK182">
        <v>1</v>
      </c>
      <c r="DL182" t="s">
        <v>3</v>
      </c>
      <c r="DM182">
        <v>0</v>
      </c>
      <c r="DN182" t="s">
        <v>3</v>
      </c>
      <c r="DO182">
        <v>0</v>
      </c>
    </row>
    <row r="183" spans="1:119" x14ac:dyDescent="0.2">
      <c r="A183">
        <f>ROW(Source!A234)</f>
        <v>234</v>
      </c>
      <c r="B183">
        <v>104121951</v>
      </c>
      <c r="C183">
        <v>104124617</v>
      </c>
      <c r="D183">
        <v>94499792</v>
      </c>
      <c r="E183">
        <v>1</v>
      </c>
      <c r="F183">
        <v>1</v>
      </c>
      <c r="G183">
        <v>1</v>
      </c>
      <c r="H183">
        <v>3</v>
      </c>
      <c r="I183" t="s">
        <v>600</v>
      </c>
      <c r="J183" t="s">
        <v>601</v>
      </c>
      <c r="K183" t="s">
        <v>602</v>
      </c>
      <c r="L183">
        <v>1407</v>
      </c>
      <c r="N183">
        <v>1013</v>
      </c>
      <c r="O183" t="s">
        <v>328</v>
      </c>
      <c r="P183" t="s">
        <v>328</v>
      </c>
      <c r="Q183">
        <v>1</v>
      </c>
      <c r="W183">
        <v>0</v>
      </c>
      <c r="X183">
        <v>2103078678</v>
      </c>
      <c r="Y183">
        <f>AT183</f>
        <v>0.4</v>
      </c>
      <c r="AA183">
        <v>336.81</v>
      </c>
      <c r="AB183">
        <v>0</v>
      </c>
      <c r="AC183">
        <v>0</v>
      </c>
      <c r="AD183">
        <v>0</v>
      </c>
      <c r="AE183">
        <v>261.08999999999997</v>
      </c>
      <c r="AF183">
        <v>0</v>
      </c>
      <c r="AG183">
        <v>0</v>
      </c>
      <c r="AH183">
        <v>0</v>
      </c>
      <c r="AI183">
        <v>1.29</v>
      </c>
      <c r="AJ183">
        <v>1</v>
      </c>
      <c r="AK183">
        <v>1</v>
      </c>
      <c r="AL183">
        <v>1</v>
      </c>
      <c r="AM183">
        <v>2</v>
      </c>
      <c r="AN183">
        <v>0</v>
      </c>
      <c r="AO183">
        <v>0</v>
      </c>
      <c r="AP183">
        <v>1</v>
      </c>
      <c r="AQ183">
        <v>1</v>
      </c>
      <c r="AR183">
        <v>0</v>
      </c>
      <c r="AS183" t="s">
        <v>3</v>
      </c>
      <c r="AT183">
        <v>0.4</v>
      </c>
      <c r="AU183" t="s">
        <v>3</v>
      </c>
      <c r="AV183">
        <v>0</v>
      </c>
      <c r="AW183">
        <v>2</v>
      </c>
      <c r="AX183">
        <v>104124630</v>
      </c>
      <c r="AY183">
        <v>1</v>
      </c>
      <c r="AZ183">
        <v>0</v>
      </c>
      <c r="BA183">
        <v>184</v>
      </c>
      <c r="BB183">
        <v>1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104.43599999999999</v>
      </c>
      <c r="BK183">
        <v>0</v>
      </c>
      <c r="BL183">
        <v>0</v>
      </c>
      <c r="BM183">
        <v>0</v>
      </c>
      <c r="BN183">
        <v>0</v>
      </c>
      <c r="BO183">
        <v>0</v>
      </c>
      <c r="BP183">
        <v>1</v>
      </c>
      <c r="BQ183">
        <v>104.43599999999999</v>
      </c>
      <c r="BR183">
        <v>0</v>
      </c>
      <c r="BS183">
        <v>0</v>
      </c>
      <c r="BT183">
        <v>0</v>
      </c>
      <c r="BU183">
        <v>0</v>
      </c>
      <c r="BV183">
        <v>0</v>
      </c>
      <c r="BW183">
        <v>1</v>
      </c>
      <c r="CV183">
        <v>0</v>
      </c>
      <c r="CW183">
        <v>0</v>
      </c>
      <c r="CX183">
        <f>ROUND(Y183*Source!I234,7)</f>
        <v>0.04</v>
      </c>
      <c r="CY183">
        <f>AA183</f>
        <v>336.81</v>
      </c>
      <c r="CZ183">
        <f>AE183</f>
        <v>261.08999999999997</v>
      </c>
      <c r="DA183">
        <f>AI183</f>
        <v>1.29</v>
      </c>
      <c r="DB183">
        <f>ROUND(ROUND(AT183*CZ183,2),6)</f>
        <v>104.44</v>
      </c>
      <c r="DC183">
        <f>ROUND(ROUND(AT183*AG183,2),6)</f>
        <v>0</v>
      </c>
      <c r="DD183" t="s">
        <v>3</v>
      </c>
      <c r="DE183" t="s">
        <v>3</v>
      </c>
      <c r="DF183">
        <f>ROUND(ROUND(AE183*AI183,2)*CX183,2)</f>
        <v>13.47</v>
      </c>
      <c r="DG183">
        <f t="shared" si="62"/>
        <v>0</v>
      </c>
      <c r="DH183">
        <f t="shared" si="35"/>
        <v>0</v>
      </c>
      <c r="DI183">
        <f t="shared" si="36"/>
        <v>0</v>
      </c>
      <c r="DJ183">
        <f>DF183</f>
        <v>13.47</v>
      </c>
      <c r="DK183">
        <v>0</v>
      </c>
      <c r="DL183" t="s">
        <v>3</v>
      </c>
      <c r="DM183">
        <v>0</v>
      </c>
      <c r="DN183" t="s">
        <v>3</v>
      </c>
      <c r="DO183">
        <v>0</v>
      </c>
    </row>
    <row r="184" spans="1:119" x14ac:dyDescent="0.2">
      <c r="A184">
        <f>ROW(Source!A234)</f>
        <v>234</v>
      </c>
      <c r="B184">
        <v>104121951</v>
      </c>
      <c r="C184">
        <v>104124617</v>
      </c>
      <c r="D184">
        <v>94500073</v>
      </c>
      <c r="E184">
        <v>1</v>
      </c>
      <c r="F184">
        <v>1</v>
      </c>
      <c r="G184">
        <v>1</v>
      </c>
      <c r="H184">
        <v>3</v>
      </c>
      <c r="I184" t="s">
        <v>681</v>
      </c>
      <c r="J184" t="s">
        <v>682</v>
      </c>
      <c r="K184" t="s">
        <v>683</v>
      </c>
      <c r="L184">
        <v>1348</v>
      </c>
      <c r="N184">
        <v>1009</v>
      </c>
      <c r="O184" t="s">
        <v>47</v>
      </c>
      <c r="P184" t="s">
        <v>47</v>
      </c>
      <c r="Q184">
        <v>1000</v>
      </c>
      <c r="W184">
        <v>0</v>
      </c>
      <c r="X184">
        <v>-760973918</v>
      </c>
      <c r="Y184">
        <f>AT184</f>
        <v>1.4E-3</v>
      </c>
      <c r="AA184">
        <v>127956.34</v>
      </c>
      <c r="AB184">
        <v>0</v>
      </c>
      <c r="AC184">
        <v>0</v>
      </c>
      <c r="AD184">
        <v>0</v>
      </c>
      <c r="AE184">
        <v>99190.96</v>
      </c>
      <c r="AF184">
        <v>0</v>
      </c>
      <c r="AG184">
        <v>0</v>
      </c>
      <c r="AH184">
        <v>0</v>
      </c>
      <c r="AI184">
        <v>1.29</v>
      </c>
      <c r="AJ184">
        <v>1</v>
      </c>
      <c r="AK184">
        <v>1</v>
      </c>
      <c r="AL184">
        <v>1</v>
      </c>
      <c r="AM184">
        <v>2</v>
      </c>
      <c r="AN184">
        <v>0</v>
      </c>
      <c r="AO184">
        <v>0</v>
      </c>
      <c r="AP184">
        <v>1</v>
      </c>
      <c r="AQ184">
        <v>1</v>
      </c>
      <c r="AR184">
        <v>0</v>
      </c>
      <c r="AS184" t="s">
        <v>3</v>
      </c>
      <c r="AT184">
        <v>1.4E-3</v>
      </c>
      <c r="AU184" t="s">
        <v>3</v>
      </c>
      <c r="AV184">
        <v>0</v>
      </c>
      <c r="AW184">
        <v>2</v>
      </c>
      <c r="AX184">
        <v>104124631</v>
      </c>
      <c r="AY184">
        <v>1</v>
      </c>
      <c r="AZ184">
        <v>0</v>
      </c>
      <c r="BA184">
        <v>185</v>
      </c>
      <c r="BB184">
        <v>1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138.867344</v>
      </c>
      <c r="BK184">
        <v>0</v>
      </c>
      <c r="BL184">
        <v>0</v>
      </c>
      <c r="BM184">
        <v>0</v>
      </c>
      <c r="BN184">
        <v>0</v>
      </c>
      <c r="BO184">
        <v>0</v>
      </c>
      <c r="BP184">
        <v>1</v>
      </c>
      <c r="BQ184">
        <v>138.867344</v>
      </c>
      <c r="BR184">
        <v>0</v>
      </c>
      <c r="BS184">
        <v>0</v>
      </c>
      <c r="BT184">
        <v>0</v>
      </c>
      <c r="BU184">
        <v>0</v>
      </c>
      <c r="BV184">
        <v>0</v>
      </c>
      <c r="BW184">
        <v>1</v>
      </c>
      <c r="CV184">
        <v>0</v>
      </c>
      <c r="CW184">
        <v>0</v>
      </c>
      <c r="CX184">
        <f>ROUND(Y184*Source!I234,7)</f>
        <v>1.3999999999999999E-4</v>
      </c>
      <c r="CY184">
        <f>AA184</f>
        <v>127956.34</v>
      </c>
      <c r="CZ184">
        <f>AE184</f>
        <v>99190.96</v>
      </c>
      <c r="DA184">
        <f>AI184</f>
        <v>1.29</v>
      </c>
      <c r="DB184">
        <f>ROUND(ROUND(AT184*CZ184,2),6)</f>
        <v>138.87</v>
      </c>
      <c r="DC184">
        <f>ROUND(ROUND(AT184*AG184,2),6)</f>
        <v>0</v>
      </c>
      <c r="DD184" t="s">
        <v>3</v>
      </c>
      <c r="DE184" t="s">
        <v>3</v>
      </c>
      <c r="DF184">
        <f>ROUND(ROUND(AE184*AI184,2)*CX184,2)</f>
        <v>17.91</v>
      </c>
      <c r="DG184">
        <f t="shared" si="62"/>
        <v>0</v>
      </c>
      <c r="DH184">
        <f t="shared" si="35"/>
        <v>0</v>
      </c>
      <c r="DI184">
        <f t="shared" si="36"/>
        <v>0</v>
      </c>
      <c r="DJ184">
        <f>DF184</f>
        <v>17.91</v>
      </c>
      <c r="DK184">
        <v>0</v>
      </c>
      <c r="DL184" t="s">
        <v>3</v>
      </c>
      <c r="DM184">
        <v>0</v>
      </c>
      <c r="DN184" t="s">
        <v>3</v>
      </c>
      <c r="DO184">
        <v>0</v>
      </c>
    </row>
    <row r="185" spans="1:119" x14ac:dyDescent="0.2">
      <c r="A185">
        <f>ROW(Source!A234)</f>
        <v>234</v>
      </c>
      <c r="B185">
        <v>104121951</v>
      </c>
      <c r="C185">
        <v>104124617</v>
      </c>
      <c r="D185">
        <v>101239092</v>
      </c>
      <c r="E185">
        <v>1</v>
      </c>
      <c r="F185">
        <v>1</v>
      </c>
      <c r="G185">
        <v>1</v>
      </c>
      <c r="H185">
        <v>3</v>
      </c>
      <c r="I185" t="s">
        <v>397</v>
      </c>
      <c r="J185" t="s">
        <v>399</v>
      </c>
      <c r="K185" t="s">
        <v>398</v>
      </c>
      <c r="L185">
        <v>1308</v>
      </c>
      <c r="N185">
        <v>1003</v>
      </c>
      <c r="O185" t="s">
        <v>22</v>
      </c>
      <c r="P185" t="s">
        <v>22</v>
      </c>
      <c r="Q185">
        <v>100</v>
      </c>
      <c r="W185">
        <v>0</v>
      </c>
      <c r="X185">
        <v>1205926029</v>
      </c>
      <c r="Y185">
        <f>AT185</f>
        <v>1</v>
      </c>
      <c r="AA185">
        <v>34949.339999999997</v>
      </c>
      <c r="AB185">
        <v>0</v>
      </c>
      <c r="AC185">
        <v>0</v>
      </c>
      <c r="AD185">
        <v>0</v>
      </c>
      <c r="AE185">
        <v>28184.95</v>
      </c>
      <c r="AF185">
        <v>0</v>
      </c>
      <c r="AG185">
        <v>0</v>
      </c>
      <c r="AH185">
        <v>0</v>
      </c>
      <c r="AI185">
        <v>1.24</v>
      </c>
      <c r="AJ185">
        <v>1</v>
      </c>
      <c r="AK185">
        <v>1</v>
      </c>
      <c r="AL185">
        <v>1</v>
      </c>
      <c r="AM185">
        <v>2</v>
      </c>
      <c r="AN185">
        <v>0</v>
      </c>
      <c r="AO185">
        <v>0</v>
      </c>
      <c r="AP185">
        <v>1</v>
      </c>
      <c r="AQ185">
        <v>0</v>
      </c>
      <c r="AR185">
        <v>0</v>
      </c>
      <c r="AS185" t="s">
        <v>3</v>
      </c>
      <c r="AT185">
        <v>1</v>
      </c>
      <c r="AU185" t="s">
        <v>3</v>
      </c>
      <c r="AV185">
        <v>0</v>
      </c>
      <c r="AW185">
        <v>1</v>
      </c>
      <c r="AX185">
        <v>-1</v>
      </c>
      <c r="AY185">
        <v>0</v>
      </c>
      <c r="AZ185">
        <v>0</v>
      </c>
      <c r="BA185" t="s">
        <v>3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0</v>
      </c>
      <c r="BL185">
        <v>0</v>
      </c>
      <c r="BM185">
        <v>0</v>
      </c>
      <c r="BN185">
        <v>0</v>
      </c>
      <c r="BO185">
        <v>0</v>
      </c>
      <c r="BP185">
        <v>0</v>
      </c>
      <c r="BQ185">
        <v>0</v>
      </c>
      <c r="BR185">
        <v>0</v>
      </c>
      <c r="BS185">
        <v>0</v>
      </c>
      <c r="BT185">
        <v>0</v>
      </c>
      <c r="BU185">
        <v>0</v>
      </c>
      <c r="BV185">
        <v>0</v>
      </c>
      <c r="BW185">
        <v>0</v>
      </c>
      <c r="CV185">
        <v>0</v>
      </c>
      <c r="CW185">
        <v>0</v>
      </c>
      <c r="CX185">
        <f>ROUND(Y185*Source!I234,7)</f>
        <v>0.1</v>
      </c>
      <c r="CY185">
        <f>AA185</f>
        <v>34949.339999999997</v>
      </c>
      <c r="CZ185">
        <f>AE185</f>
        <v>28184.95</v>
      </c>
      <c r="DA185">
        <f>AI185</f>
        <v>1.24</v>
      </c>
      <c r="DB185">
        <f>ROUND(ROUND(AT185*CZ185,2),6)</f>
        <v>28184.95</v>
      </c>
      <c r="DC185">
        <f>ROUND(ROUND(AT185*AG185,2),6)</f>
        <v>0</v>
      </c>
      <c r="DD185" t="s">
        <v>3</v>
      </c>
      <c r="DE185" t="s">
        <v>3</v>
      </c>
      <c r="DF185">
        <f>ROUND(ROUND(AE185*AI185,2)*CX185,2)</f>
        <v>3494.93</v>
      </c>
      <c r="DG185">
        <f t="shared" si="62"/>
        <v>0</v>
      </c>
      <c r="DH185">
        <f t="shared" si="35"/>
        <v>0</v>
      </c>
      <c r="DI185">
        <f t="shared" si="36"/>
        <v>0</v>
      </c>
      <c r="DJ185">
        <f>DF185</f>
        <v>3494.93</v>
      </c>
      <c r="DK185">
        <v>0</v>
      </c>
      <c r="DL185" t="s">
        <v>3</v>
      </c>
      <c r="DM185">
        <v>0</v>
      </c>
      <c r="DN185" t="s">
        <v>3</v>
      </c>
      <c r="DO185">
        <v>0</v>
      </c>
    </row>
    <row r="186" spans="1:119" x14ac:dyDescent="0.2">
      <c r="A186">
        <f>ROW(Source!A234)</f>
        <v>234</v>
      </c>
      <c r="B186">
        <v>104121951</v>
      </c>
      <c r="C186">
        <v>104124617</v>
      </c>
      <c r="D186">
        <v>76475048</v>
      </c>
      <c r="E186">
        <v>1</v>
      </c>
      <c r="F186">
        <v>1</v>
      </c>
      <c r="G186">
        <v>1</v>
      </c>
      <c r="H186">
        <v>3</v>
      </c>
      <c r="I186" t="s">
        <v>315</v>
      </c>
      <c r="J186" t="s">
        <v>3</v>
      </c>
      <c r="K186" t="s">
        <v>316</v>
      </c>
      <c r="L186">
        <v>3277935</v>
      </c>
      <c r="N186">
        <v>1013</v>
      </c>
      <c r="O186" t="s">
        <v>317</v>
      </c>
      <c r="P186" t="s">
        <v>317</v>
      </c>
      <c r="Q186">
        <v>1</v>
      </c>
      <c r="W186">
        <v>0</v>
      </c>
      <c r="X186">
        <v>274903907</v>
      </c>
      <c r="Y186">
        <f>AT186</f>
        <v>2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1</v>
      </c>
      <c r="AJ186">
        <v>1</v>
      </c>
      <c r="AK186">
        <v>1</v>
      </c>
      <c r="AL186">
        <v>1</v>
      </c>
      <c r="AM186">
        <v>-2</v>
      </c>
      <c r="AN186">
        <v>0</v>
      </c>
      <c r="AO186">
        <v>0</v>
      </c>
      <c r="AP186">
        <v>0</v>
      </c>
      <c r="AQ186">
        <v>0</v>
      </c>
      <c r="AR186">
        <v>0</v>
      </c>
      <c r="AS186" t="s">
        <v>3</v>
      </c>
      <c r="AT186">
        <v>2</v>
      </c>
      <c r="AU186" t="s">
        <v>3</v>
      </c>
      <c r="AV186">
        <v>0</v>
      </c>
      <c r="AW186">
        <v>2</v>
      </c>
      <c r="AX186">
        <v>104124632</v>
      </c>
      <c r="AY186">
        <v>1</v>
      </c>
      <c r="AZ186">
        <v>0</v>
      </c>
      <c r="BA186">
        <v>186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0</v>
      </c>
      <c r="BP186">
        <v>0</v>
      </c>
      <c r="BQ186">
        <v>0</v>
      </c>
      <c r="BR186">
        <v>0</v>
      </c>
      <c r="BS186">
        <v>0</v>
      </c>
      <c r="BT186">
        <v>0</v>
      </c>
      <c r="BU186">
        <v>0</v>
      </c>
      <c r="BV186">
        <v>0</v>
      </c>
      <c r="BW186">
        <v>0</v>
      </c>
      <c r="CV186">
        <v>0</v>
      </c>
      <c r="CW186">
        <v>0</v>
      </c>
      <c r="CX186">
        <f>ROUND(Y186*Source!I234,7)</f>
        <v>0.2</v>
      </c>
      <c r="CY186">
        <f>AA186</f>
        <v>0</v>
      </c>
      <c r="CZ186">
        <f>AE186</f>
        <v>0</v>
      </c>
      <c r="DA186">
        <f>AI186</f>
        <v>1</v>
      </c>
      <c r="DB186">
        <f>ROUND(ROUND(AT186*CZ186,2),6)</f>
        <v>0</v>
      </c>
      <c r="DC186">
        <f>ROUND(ROUND(AT186*AG186,2),6)</f>
        <v>0</v>
      </c>
      <c r="DD186" t="s">
        <v>3</v>
      </c>
      <c r="DE186" t="s">
        <v>3</v>
      </c>
      <c r="DF186">
        <f>ROUND(ROUND(AE186,2)*CX186,2)</f>
        <v>0</v>
      </c>
      <c r="DG186">
        <f t="shared" si="62"/>
        <v>0</v>
      </c>
      <c r="DH186">
        <f t="shared" si="35"/>
        <v>0</v>
      </c>
      <c r="DI186">
        <f t="shared" si="36"/>
        <v>0</v>
      </c>
      <c r="DJ186">
        <f>DF186</f>
        <v>0</v>
      </c>
      <c r="DK186">
        <v>0</v>
      </c>
      <c r="DL186" t="s">
        <v>3</v>
      </c>
      <c r="DM186">
        <v>0</v>
      </c>
      <c r="DN186" t="s">
        <v>3</v>
      </c>
      <c r="DO186">
        <v>0</v>
      </c>
    </row>
    <row r="187" spans="1:119" x14ac:dyDescent="0.2">
      <c r="A187">
        <f>ROW(Source!A237)</f>
        <v>237</v>
      </c>
      <c r="B187">
        <v>104121951</v>
      </c>
      <c r="C187">
        <v>104123675</v>
      </c>
      <c r="D187">
        <v>101137798</v>
      </c>
      <c r="E187">
        <v>117</v>
      </c>
      <c r="F187">
        <v>1</v>
      </c>
      <c r="G187">
        <v>1</v>
      </c>
      <c r="H187">
        <v>1</v>
      </c>
      <c r="I187" t="s">
        <v>645</v>
      </c>
      <c r="J187" t="s">
        <v>3</v>
      </c>
      <c r="K187" t="s">
        <v>646</v>
      </c>
      <c r="L187">
        <v>1191</v>
      </c>
      <c r="N187">
        <v>1013</v>
      </c>
      <c r="O187" t="s">
        <v>565</v>
      </c>
      <c r="P187" t="s">
        <v>565</v>
      </c>
      <c r="Q187">
        <v>1</v>
      </c>
      <c r="W187">
        <v>0</v>
      </c>
      <c r="X187">
        <v>44848675</v>
      </c>
      <c r="Y187">
        <f>(AT187*ROUND((0.35+1),7))</f>
        <v>3.8069999999999999</v>
      </c>
      <c r="AA187">
        <v>0</v>
      </c>
      <c r="AB187">
        <v>0</v>
      </c>
      <c r="AC187">
        <v>0</v>
      </c>
      <c r="AD187">
        <v>705.88</v>
      </c>
      <c r="AE187">
        <v>0</v>
      </c>
      <c r="AF187">
        <v>0</v>
      </c>
      <c r="AG187">
        <v>0</v>
      </c>
      <c r="AH187">
        <v>705.88</v>
      </c>
      <c r="AI187">
        <v>1</v>
      </c>
      <c r="AJ187">
        <v>1</v>
      </c>
      <c r="AK187">
        <v>1</v>
      </c>
      <c r="AL187">
        <v>1</v>
      </c>
      <c r="AM187">
        <v>-2</v>
      </c>
      <c r="AN187">
        <v>0</v>
      </c>
      <c r="AO187">
        <v>0</v>
      </c>
      <c r="AP187">
        <v>1</v>
      </c>
      <c r="AQ187">
        <v>1</v>
      </c>
      <c r="AR187">
        <v>0</v>
      </c>
      <c r="AS187" t="s">
        <v>3</v>
      </c>
      <c r="AT187">
        <v>2.82</v>
      </c>
      <c r="AU187" t="s">
        <v>312</v>
      </c>
      <c r="AV187">
        <v>1</v>
      </c>
      <c r="AW187">
        <v>2</v>
      </c>
      <c r="AX187">
        <v>104124635</v>
      </c>
      <c r="AY187">
        <v>1</v>
      </c>
      <c r="AZ187">
        <v>0</v>
      </c>
      <c r="BA187">
        <v>187</v>
      </c>
      <c r="BB187">
        <v>1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1990.5816</v>
      </c>
      <c r="BN187">
        <v>2.82</v>
      </c>
      <c r="BO187">
        <v>0</v>
      </c>
      <c r="BP187">
        <v>1</v>
      </c>
      <c r="BQ187">
        <v>0</v>
      </c>
      <c r="BR187">
        <v>0</v>
      </c>
      <c r="BS187">
        <v>0</v>
      </c>
      <c r="BT187">
        <v>2687.2851599999999</v>
      </c>
      <c r="BU187">
        <v>3.8069999999999999</v>
      </c>
      <c r="BV187">
        <v>0</v>
      </c>
      <c r="BW187">
        <v>1</v>
      </c>
      <c r="CU187">
        <f>ROUND(AT187*Source!I237*AH187*AL187,2)</f>
        <v>597.16999999999996</v>
      </c>
      <c r="CV187">
        <f>ROUND(Y187*Source!I237,7)</f>
        <v>1.1420999999999999</v>
      </c>
      <c r="CW187">
        <v>0</v>
      </c>
      <c r="CX187">
        <f>ROUND(Y187*Source!I237,7)</f>
        <v>1.1420999999999999</v>
      </c>
      <c r="CY187">
        <f>AD187</f>
        <v>705.88</v>
      </c>
      <c r="CZ187">
        <f>AH187</f>
        <v>705.88</v>
      </c>
      <c r="DA187">
        <f>AL187</f>
        <v>1</v>
      </c>
      <c r="DB187">
        <f>ROUND((ROUND(AT187*CZ187,2)*ROUND((0.35+1),7)),6)</f>
        <v>2687.2829999999999</v>
      </c>
      <c r="DC187">
        <f>ROUND((ROUND(AT187*AG187,2)*ROUND((0.35+1),7)),6)</f>
        <v>0</v>
      </c>
      <c r="DD187" t="s">
        <v>3</v>
      </c>
      <c r="DE187" t="s">
        <v>3</v>
      </c>
      <c r="DF187">
        <f>ROUND(ROUND(AE187,2)*CX187,2)</f>
        <v>0</v>
      </c>
      <c r="DG187">
        <f t="shared" si="62"/>
        <v>0</v>
      </c>
      <c r="DH187">
        <f t="shared" si="35"/>
        <v>0</v>
      </c>
      <c r="DI187">
        <f t="shared" si="36"/>
        <v>806.19</v>
      </c>
      <c r="DJ187">
        <f>DI187</f>
        <v>806.19</v>
      </c>
      <c r="DK187">
        <v>1</v>
      </c>
      <c r="DL187" t="s">
        <v>3</v>
      </c>
      <c r="DM187">
        <v>0</v>
      </c>
      <c r="DN187" t="s">
        <v>3</v>
      </c>
      <c r="DO187">
        <v>0</v>
      </c>
    </row>
    <row r="188" spans="1:119" x14ac:dyDescent="0.2">
      <c r="A188">
        <f>ROW(Source!A237)</f>
        <v>237</v>
      </c>
      <c r="B188">
        <v>104121951</v>
      </c>
      <c r="C188">
        <v>104123675</v>
      </c>
      <c r="D188">
        <v>101137974</v>
      </c>
      <c r="E188">
        <v>117</v>
      </c>
      <c r="F188">
        <v>1</v>
      </c>
      <c r="G188">
        <v>1</v>
      </c>
      <c r="H188">
        <v>1</v>
      </c>
      <c r="I188" t="s">
        <v>566</v>
      </c>
      <c r="J188" t="s">
        <v>3</v>
      </c>
      <c r="K188" t="s">
        <v>567</v>
      </c>
      <c r="L188">
        <v>1191</v>
      </c>
      <c r="N188">
        <v>1013</v>
      </c>
      <c r="O188" t="s">
        <v>565</v>
      </c>
      <c r="P188" t="s">
        <v>565</v>
      </c>
      <c r="Q188">
        <v>1</v>
      </c>
      <c r="W188">
        <v>0</v>
      </c>
      <c r="X188">
        <v>-1417349443</v>
      </c>
      <c r="Y188">
        <f>(AT188*ROUND((0.35+1),7))</f>
        <v>2.7000000000000003E-2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1</v>
      </c>
      <c r="AJ188">
        <v>1</v>
      </c>
      <c r="AK188">
        <v>1</v>
      </c>
      <c r="AL188">
        <v>1</v>
      </c>
      <c r="AM188">
        <v>-2</v>
      </c>
      <c r="AN188">
        <v>0</v>
      </c>
      <c r="AO188">
        <v>0</v>
      </c>
      <c r="AP188">
        <v>1</v>
      </c>
      <c r="AQ188">
        <v>1</v>
      </c>
      <c r="AR188">
        <v>0</v>
      </c>
      <c r="AS188" t="s">
        <v>3</v>
      </c>
      <c r="AT188">
        <v>0.02</v>
      </c>
      <c r="AU188" t="s">
        <v>312</v>
      </c>
      <c r="AV188">
        <v>2</v>
      </c>
      <c r="AW188">
        <v>2</v>
      </c>
      <c r="AX188">
        <v>104124636</v>
      </c>
      <c r="AY188">
        <v>1</v>
      </c>
      <c r="AZ188">
        <v>0</v>
      </c>
      <c r="BA188">
        <v>188</v>
      </c>
      <c r="BB188">
        <v>1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0</v>
      </c>
      <c r="BQ188">
        <v>0</v>
      </c>
      <c r="BR188">
        <v>0</v>
      </c>
      <c r="BS188">
        <v>0</v>
      </c>
      <c r="BT188">
        <v>0</v>
      </c>
      <c r="BU188">
        <v>0</v>
      </c>
      <c r="BV188">
        <v>0</v>
      </c>
      <c r="BW188">
        <v>0</v>
      </c>
      <c r="CV188">
        <v>0</v>
      </c>
      <c r="CW188">
        <v>0</v>
      </c>
      <c r="CX188">
        <f>ROUND(Y188*Source!I237,7)</f>
        <v>8.0999999999999996E-3</v>
      </c>
      <c r="CY188">
        <f>AD188</f>
        <v>0</v>
      </c>
      <c r="CZ188">
        <f>AH188</f>
        <v>0</v>
      </c>
      <c r="DA188">
        <f>AL188</f>
        <v>1</v>
      </c>
      <c r="DB188">
        <f>ROUND((ROUND(AT188*CZ188,2)*ROUND((0.35+1),7)),6)</f>
        <v>0</v>
      </c>
      <c r="DC188">
        <f>ROUND((ROUND(AT188*AG188,2)*ROUND((0.35+1),7)),6)</f>
        <v>0</v>
      </c>
      <c r="DD188" t="s">
        <v>3</v>
      </c>
      <c r="DE188" t="s">
        <v>3</v>
      </c>
      <c r="DF188">
        <f>ROUND(ROUND(AE188,2)*CX188,2)</f>
        <v>0</v>
      </c>
      <c r="DG188">
        <f t="shared" si="62"/>
        <v>0</v>
      </c>
      <c r="DH188">
        <f t="shared" si="35"/>
        <v>0</v>
      </c>
      <c r="DI188">
        <f t="shared" si="36"/>
        <v>0</v>
      </c>
      <c r="DJ188">
        <f>DI188</f>
        <v>0</v>
      </c>
      <c r="DK188">
        <v>0</v>
      </c>
      <c r="DL188" t="s">
        <v>3</v>
      </c>
      <c r="DM188">
        <v>0</v>
      </c>
      <c r="DN188" t="s">
        <v>3</v>
      </c>
      <c r="DO188">
        <v>0</v>
      </c>
    </row>
    <row r="189" spans="1:119" x14ac:dyDescent="0.2">
      <c r="A189">
        <f>ROW(Source!A237)</f>
        <v>237</v>
      </c>
      <c r="B189">
        <v>104121951</v>
      </c>
      <c r="C189">
        <v>104123675</v>
      </c>
      <c r="D189">
        <v>101144463</v>
      </c>
      <c r="E189">
        <v>1</v>
      </c>
      <c r="F189">
        <v>1</v>
      </c>
      <c r="G189">
        <v>1</v>
      </c>
      <c r="H189">
        <v>2</v>
      </c>
      <c r="I189" t="s">
        <v>662</v>
      </c>
      <c r="J189" t="s">
        <v>663</v>
      </c>
      <c r="K189" t="s">
        <v>664</v>
      </c>
      <c r="L189">
        <v>1368</v>
      </c>
      <c r="N189">
        <v>1011</v>
      </c>
      <c r="O189" t="s">
        <v>571</v>
      </c>
      <c r="P189" t="s">
        <v>571</v>
      </c>
      <c r="Q189">
        <v>1</v>
      </c>
      <c r="W189">
        <v>0</v>
      </c>
      <c r="X189">
        <v>639918019</v>
      </c>
      <c r="Y189">
        <f>(AT189*ROUND((0.35+1),7))</f>
        <v>1.3500000000000002E-2</v>
      </c>
      <c r="AA189">
        <v>0</v>
      </c>
      <c r="AB189">
        <v>1629.55</v>
      </c>
      <c r="AC189">
        <v>969.91</v>
      </c>
      <c r="AD189">
        <v>0</v>
      </c>
      <c r="AE189">
        <v>0</v>
      </c>
      <c r="AF189">
        <v>1629.55</v>
      </c>
      <c r="AG189">
        <v>969.91</v>
      </c>
      <c r="AH189">
        <v>0</v>
      </c>
      <c r="AI189">
        <v>1</v>
      </c>
      <c r="AJ189">
        <v>1</v>
      </c>
      <c r="AK189">
        <v>1</v>
      </c>
      <c r="AL189">
        <v>1</v>
      </c>
      <c r="AM189">
        <v>-2</v>
      </c>
      <c r="AN189">
        <v>0</v>
      </c>
      <c r="AO189">
        <v>0</v>
      </c>
      <c r="AP189">
        <v>1</v>
      </c>
      <c r="AQ189">
        <v>1</v>
      </c>
      <c r="AR189">
        <v>0</v>
      </c>
      <c r="AS189" t="s">
        <v>3</v>
      </c>
      <c r="AT189">
        <v>0.01</v>
      </c>
      <c r="AU189" t="s">
        <v>312</v>
      </c>
      <c r="AV189">
        <v>1</v>
      </c>
      <c r="AW189">
        <v>2</v>
      </c>
      <c r="AX189">
        <v>104124637</v>
      </c>
      <c r="AY189">
        <v>1</v>
      </c>
      <c r="AZ189">
        <v>0</v>
      </c>
      <c r="BA189">
        <v>189</v>
      </c>
      <c r="BB189">
        <v>1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16.295500000000001</v>
      </c>
      <c r="BL189">
        <v>9.6990999999999996</v>
      </c>
      <c r="BM189">
        <v>0</v>
      </c>
      <c r="BN189">
        <v>0</v>
      </c>
      <c r="BO189">
        <v>0.01</v>
      </c>
      <c r="BP189">
        <v>1</v>
      </c>
      <c r="BQ189">
        <v>0</v>
      </c>
      <c r="BR189">
        <v>21.998925000000003</v>
      </c>
      <c r="BS189">
        <v>13.093785</v>
      </c>
      <c r="BT189">
        <v>0</v>
      </c>
      <c r="BU189">
        <v>0</v>
      </c>
      <c r="BV189">
        <v>1.3500000000000002E-2</v>
      </c>
      <c r="BW189">
        <v>1</v>
      </c>
      <c r="CV189">
        <v>0</v>
      </c>
      <c r="CW189">
        <f>ROUND(Y189*Source!I237*DO189,7)</f>
        <v>4.0499999999999998E-3</v>
      </c>
      <c r="CX189">
        <f>ROUND(Y189*Source!I237,7)</f>
        <v>4.0499999999999998E-3</v>
      </c>
      <c r="CY189">
        <f>AB189</f>
        <v>1629.55</v>
      </c>
      <c r="CZ189">
        <f>AF189</f>
        <v>1629.55</v>
      </c>
      <c r="DA189">
        <f>AJ189</f>
        <v>1</v>
      </c>
      <c r="DB189">
        <f>ROUND((ROUND(AT189*CZ189,2)*ROUND((0.35+1),7)),6)</f>
        <v>22.004999999999999</v>
      </c>
      <c r="DC189">
        <f>ROUND((ROUND(AT189*AG189,2)*ROUND((0.35+1),7)),6)</f>
        <v>13.095000000000001</v>
      </c>
      <c r="DD189" t="s">
        <v>3</v>
      </c>
      <c r="DE189" t="s">
        <v>3</v>
      </c>
      <c r="DF189">
        <f>ROUND(ROUND(AE189,2)*CX189,2)</f>
        <v>0</v>
      </c>
      <c r="DG189">
        <f t="shared" si="62"/>
        <v>6.6</v>
      </c>
      <c r="DH189">
        <f t="shared" si="35"/>
        <v>3.93</v>
      </c>
      <c r="DI189">
        <f t="shared" si="36"/>
        <v>0</v>
      </c>
      <c r="DJ189">
        <f>DG189+DH189</f>
        <v>10.53</v>
      </c>
      <c r="DK189">
        <v>1</v>
      </c>
      <c r="DL189" t="s">
        <v>661</v>
      </c>
      <c r="DM189">
        <v>6</v>
      </c>
      <c r="DN189" t="s">
        <v>565</v>
      </c>
      <c r="DO189">
        <v>1</v>
      </c>
    </row>
    <row r="190" spans="1:119" x14ac:dyDescent="0.2">
      <c r="A190">
        <f>ROW(Source!A237)</f>
        <v>237</v>
      </c>
      <c r="B190">
        <v>104121951</v>
      </c>
      <c r="C190">
        <v>104123675</v>
      </c>
      <c r="D190">
        <v>101145358</v>
      </c>
      <c r="E190">
        <v>1</v>
      </c>
      <c r="F190">
        <v>1</v>
      </c>
      <c r="G190">
        <v>1</v>
      </c>
      <c r="H190">
        <v>2</v>
      </c>
      <c r="I190" t="s">
        <v>568</v>
      </c>
      <c r="J190" t="s">
        <v>569</v>
      </c>
      <c r="K190" t="s">
        <v>570</v>
      </c>
      <c r="L190">
        <v>1368</v>
      </c>
      <c r="N190">
        <v>1011</v>
      </c>
      <c r="O190" t="s">
        <v>571</v>
      </c>
      <c r="P190" t="s">
        <v>571</v>
      </c>
      <c r="Q190">
        <v>1</v>
      </c>
      <c r="W190">
        <v>0</v>
      </c>
      <c r="X190">
        <v>-849950259</v>
      </c>
      <c r="Y190">
        <f>(AT190*ROUND((0.35+1),7))</f>
        <v>1.3500000000000002E-2</v>
      </c>
      <c r="AA190">
        <v>0</v>
      </c>
      <c r="AB190">
        <v>643.29</v>
      </c>
      <c r="AC190">
        <v>722.05</v>
      </c>
      <c r="AD190">
        <v>0</v>
      </c>
      <c r="AE190">
        <v>0</v>
      </c>
      <c r="AF190">
        <v>643.29</v>
      </c>
      <c r="AG190">
        <v>722.05</v>
      </c>
      <c r="AH190">
        <v>0</v>
      </c>
      <c r="AI190">
        <v>1</v>
      </c>
      <c r="AJ190">
        <v>1</v>
      </c>
      <c r="AK190">
        <v>1</v>
      </c>
      <c r="AL190">
        <v>1</v>
      </c>
      <c r="AM190">
        <v>-2</v>
      </c>
      <c r="AN190">
        <v>0</v>
      </c>
      <c r="AO190">
        <v>0</v>
      </c>
      <c r="AP190">
        <v>1</v>
      </c>
      <c r="AQ190">
        <v>1</v>
      </c>
      <c r="AR190">
        <v>0</v>
      </c>
      <c r="AS190" t="s">
        <v>3</v>
      </c>
      <c r="AT190">
        <v>0.01</v>
      </c>
      <c r="AU190" t="s">
        <v>312</v>
      </c>
      <c r="AV190">
        <v>1</v>
      </c>
      <c r="AW190">
        <v>2</v>
      </c>
      <c r="AX190">
        <v>104124638</v>
      </c>
      <c r="AY190">
        <v>1</v>
      </c>
      <c r="AZ190">
        <v>0</v>
      </c>
      <c r="BA190">
        <v>190</v>
      </c>
      <c r="BB190">
        <v>1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K190">
        <v>6.4329000000000001</v>
      </c>
      <c r="BL190">
        <v>7.2204999999999995</v>
      </c>
      <c r="BM190">
        <v>0</v>
      </c>
      <c r="BN190">
        <v>0</v>
      </c>
      <c r="BO190">
        <v>0.01</v>
      </c>
      <c r="BP190">
        <v>1</v>
      </c>
      <c r="BQ190">
        <v>0</v>
      </c>
      <c r="BR190">
        <v>8.6844150000000013</v>
      </c>
      <c r="BS190">
        <v>9.747675000000001</v>
      </c>
      <c r="BT190">
        <v>0</v>
      </c>
      <c r="BU190">
        <v>0</v>
      </c>
      <c r="BV190">
        <v>1.3500000000000002E-2</v>
      </c>
      <c r="BW190">
        <v>1</v>
      </c>
      <c r="CV190">
        <v>0</v>
      </c>
      <c r="CW190">
        <f>ROUND(Y190*Source!I237*DO190,7)</f>
        <v>4.0499999999999998E-3</v>
      </c>
      <c r="CX190">
        <f>ROUND(Y190*Source!I237,7)</f>
        <v>4.0499999999999998E-3</v>
      </c>
      <c r="CY190">
        <f>AB190</f>
        <v>643.29</v>
      </c>
      <c r="CZ190">
        <f>AF190</f>
        <v>643.29</v>
      </c>
      <c r="DA190">
        <f>AJ190</f>
        <v>1</v>
      </c>
      <c r="DB190">
        <f>ROUND((ROUND(AT190*CZ190,2)*ROUND((0.35+1),7)),6)</f>
        <v>8.6805000000000003</v>
      </c>
      <c r="DC190">
        <f>ROUND((ROUND(AT190*AG190,2)*ROUND((0.35+1),7)),6)</f>
        <v>9.7469999999999999</v>
      </c>
      <c r="DD190" t="s">
        <v>3</v>
      </c>
      <c r="DE190" t="s">
        <v>3</v>
      </c>
      <c r="DF190">
        <f>ROUND(ROUND(AE190,2)*CX190,2)</f>
        <v>0</v>
      </c>
      <c r="DG190">
        <f t="shared" si="62"/>
        <v>2.61</v>
      </c>
      <c r="DH190">
        <f t="shared" si="35"/>
        <v>2.92</v>
      </c>
      <c r="DI190">
        <f t="shared" si="36"/>
        <v>0</v>
      </c>
      <c r="DJ190">
        <f>DG190+DH190</f>
        <v>5.5299999999999994</v>
      </c>
      <c r="DK190">
        <v>1</v>
      </c>
      <c r="DL190" t="s">
        <v>572</v>
      </c>
      <c r="DM190">
        <v>4</v>
      </c>
      <c r="DN190" t="s">
        <v>565</v>
      </c>
      <c r="DO190">
        <v>1</v>
      </c>
    </row>
    <row r="191" spans="1:119" x14ac:dyDescent="0.2">
      <c r="A191">
        <f>ROW(Source!A237)</f>
        <v>237</v>
      </c>
      <c r="B191">
        <v>104121951</v>
      </c>
      <c r="C191">
        <v>104123675</v>
      </c>
      <c r="D191">
        <v>101212285</v>
      </c>
      <c r="E191">
        <v>1</v>
      </c>
      <c r="F191">
        <v>1</v>
      </c>
      <c r="G191">
        <v>1</v>
      </c>
      <c r="H191">
        <v>3</v>
      </c>
      <c r="I191" t="s">
        <v>697</v>
      </c>
      <c r="J191" t="s">
        <v>698</v>
      </c>
      <c r="K191" t="s">
        <v>699</v>
      </c>
      <c r="L191">
        <v>1301</v>
      </c>
      <c r="N191">
        <v>1003</v>
      </c>
      <c r="O191" t="s">
        <v>194</v>
      </c>
      <c r="P191" t="s">
        <v>194</v>
      </c>
      <c r="Q191">
        <v>1</v>
      </c>
      <c r="W191">
        <v>0</v>
      </c>
      <c r="X191">
        <v>-1499427467</v>
      </c>
      <c r="Y191">
        <f t="shared" ref="Y191:Y197" si="63">AT191</f>
        <v>13.33</v>
      </c>
      <c r="AA191">
        <v>5.17</v>
      </c>
      <c r="AB191">
        <v>0</v>
      </c>
      <c r="AC191">
        <v>0</v>
      </c>
      <c r="AD191">
        <v>0</v>
      </c>
      <c r="AE191">
        <v>5.87</v>
      </c>
      <c r="AF191">
        <v>0</v>
      </c>
      <c r="AG191">
        <v>0</v>
      </c>
      <c r="AH191">
        <v>0</v>
      </c>
      <c r="AI191">
        <v>0.88</v>
      </c>
      <c r="AJ191">
        <v>1</v>
      </c>
      <c r="AK191">
        <v>1</v>
      </c>
      <c r="AL191">
        <v>1</v>
      </c>
      <c r="AM191">
        <v>2</v>
      </c>
      <c r="AN191">
        <v>0</v>
      </c>
      <c r="AO191">
        <v>0</v>
      </c>
      <c r="AP191">
        <v>1</v>
      </c>
      <c r="AQ191">
        <v>1</v>
      </c>
      <c r="AR191">
        <v>0</v>
      </c>
      <c r="AS191" t="s">
        <v>3</v>
      </c>
      <c r="AT191">
        <v>13.33</v>
      </c>
      <c r="AU191" t="s">
        <v>3</v>
      </c>
      <c r="AV191">
        <v>0</v>
      </c>
      <c r="AW191">
        <v>2</v>
      </c>
      <c r="AX191">
        <v>104124639</v>
      </c>
      <c r="AY191">
        <v>1</v>
      </c>
      <c r="AZ191">
        <v>0</v>
      </c>
      <c r="BA191">
        <v>191</v>
      </c>
      <c r="BB191">
        <v>1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78.247100000000003</v>
      </c>
      <c r="BK191">
        <v>0</v>
      </c>
      <c r="BL191">
        <v>0</v>
      </c>
      <c r="BM191">
        <v>0</v>
      </c>
      <c r="BN191">
        <v>0</v>
      </c>
      <c r="BO191">
        <v>0</v>
      </c>
      <c r="BP191">
        <v>1</v>
      </c>
      <c r="BQ191">
        <v>78.247100000000003</v>
      </c>
      <c r="BR191">
        <v>0</v>
      </c>
      <c r="BS191">
        <v>0</v>
      </c>
      <c r="BT191">
        <v>0</v>
      </c>
      <c r="BU191">
        <v>0</v>
      </c>
      <c r="BV191">
        <v>0</v>
      </c>
      <c r="BW191">
        <v>1</v>
      </c>
      <c r="CV191">
        <v>0</v>
      </c>
      <c r="CW191">
        <v>0</v>
      </c>
      <c r="CX191">
        <f>ROUND(Y191*Source!I237,7)</f>
        <v>3.9990000000000001</v>
      </c>
      <c r="CY191">
        <f t="shared" ref="CY191:CY197" si="64">AA191</f>
        <v>5.17</v>
      </c>
      <c r="CZ191">
        <f t="shared" ref="CZ191:CZ197" si="65">AE191</f>
        <v>5.87</v>
      </c>
      <c r="DA191">
        <f t="shared" ref="DA191:DA197" si="66">AI191</f>
        <v>0.88</v>
      </c>
      <c r="DB191">
        <f t="shared" ref="DB191:DB197" si="67">ROUND(ROUND(AT191*CZ191,2),6)</f>
        <v>78.25</v>
      </c>
      <c r="DC191">
        <f t="shared" ref="DC191:DC197" si="68">ROUND(ROUND(AT191*AG191,2),6)</f>
        <v>0</v>
      </c>
      <c r="DD191" t="s">
        <v>3</v>
      </c>
      <c r="DE191" t="s">
        <v>3</v>
      </c>
      <c r="DF191">
        <f>ROUND(ROUND(AE191*AI191,2)*CX191,2)</f>
        <v>20.67</v>
      </c>
      <c r="DG191">
        <f t="shared" si="62"/>
        <v>0</v>
      </c>
      <c r="DH191">
        <f t="shared" si="35"/>
        <v>0</v>
      </c>
      <c r="DI191">
        <f t="shared" si="36"/>
        <v>0</v>
      </c>
      <c r="DJ191">
        <f t="shared" ref="DJ191:DJ197" si="69">DF191</f>
        <v>20.67</v>
      </c>
      <c r="DK191">
        <v>0</v>
      </c>
      <c r="DL191" t="s">
        <v>3</v>
      </c>
      <c r="DM191">
        <v>0</v>
      </c>
      <c r="DN191" t="s">
        <v>3</v>
      </c>
      <c r="DO191">
        <v>0</v>
      </c>
    </row>
    <row r="192" spans="1:119" x14ac:dyDescent="0.2">
      <c r="A192">
        <f>ROW(Source!A237)</f>
        <v>237</v>
      </c>
      <c r="B192">
        <v>104121951</v>
      </c>
      <c r="C192">
        <v>104123675</v>
      </c>
      <c r="D192">
        <v>101212299</v>
      </c>
      <c r="E192">
        <v>1</v>
      </c>
      <c r="F192">
        <v>1</v>
      </c>
      <c r="G192">
        <v>1</v>
      </c>
      <c r="H192">
        <v>3</v>
      </c>
      <c r="I192" t="s">
        <v>741</v>
      </c>
      <c r="J192" t="s">
        <v>742</v>
      </c>
      <c r="K192" t="s">
        <v>743</v>
      </c>
      <c r="L192">
        <v>1302</v>
      </c>
      <c r="N192">
        <v>1003</v>
      </c>
      <c r="O192" t="s">
        <v>744</v>
      </c>
      <c r="P192" t="s">
        <v>744</v>
      </c>
      <c r="Q192">
        <v>10</v>
      </c>
      <c r="W192">
        <v>0</v>
      </c>
      <c r="X192">
        <v>530731316</v>
      </c>
      <c r="Y192">
        <f t="shared" si="63"/>
        <v>0.5</v>
      </c>
      <c r="AA192">
        <v>57.7</v>
      </c>
      <c r="AB192">
        <v>0</v>
      </c>
      <c r="AC192">
        <v>0</v>
      </c>
      <c r="AD192">
        <v>0</v>
      </c>
      <c r="AE192">
        <v>37.71</v>
      </c>
      <c r="AF192">
        <v>0</v>
      </c>
      <c r="AG192">
        <v>0</v>
      </c>
      <c r="AH192">
        <v>0</v>
      </c>
      <c r="AI192">
        <v>1.53</v>
      </c>
      <c r="AJ192">
        <v>1</v>
      </c>
      <c r="AK192">
        <v>1</v>
      </c>
      <c r="AL192">
        <v>1</v>
      </c>
      <c r="AM192">
        <v>2</v>
      </c>
      <c r="AN192">
        <v>0</v>
      </c>
      <c r="AO192">
        <v>0</v>
      </c>
      <c r="AP192">
        <v>1</v>
      </c>
      <c r="AQ192">
        <v>1</v>
      </c>
      <c r="AR192">
        <v>0</v>
      </c>
      <c r="AS192" t="s">
        <v>3</v>
      </c>
      <c r="AT192">
        <v>0.5</v>
      </c>
      <c r="AU192" t="s">
        <v>3</v>
      </c>
      <c r="AV192">
        <v>0</v>
      </c>
      <c r="AW192">
        <v>2</v>
      </c>
      <c r="AX192">
        <v>104124640</v>
      </c>
      <c r="AY192">
        <v>1</v>
      </c>
      <c r="AZ192">
        <v>0</v>
      </c>
      <c r="BA192">
        <v>192</v>
      </c>
      <c r="BB192">
        <v>1</v>
      </c>
      <c r="BC192">
        <v>0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18.855</v>
      </c>
      <c r="BK192">
        <v>0</v>
      </c>
      <c r="BL192">
        <v>0</v>
      </c>
      <c r="BM192">
        <v>0</v>
      </c>
      <c r="BN192">
        <v>0</v>
      </c>
      <c r="BO192">
        <v>0</v>
      </c>
      <c r="BP192">
        <v>1</v>
      </c>
      <c r="BQ192">
        <v>18.855</v>
      </c>
      <c r="BR192">
        <v>0</v>
      </c>
      <c r="BS192">
        <v>0</v>
      </c>
      <c r="BT192">
        <v>0</v>
      </c>
      <c r="BU192">
        <v>0</v>
      </c>
      <c r="BV192">
        <v>0</v>
      </c>
      <c r="BW192">
        <v>1</v>
      </c>
      <c r="CV192">
        <v>0</v>
      </c>
      <c r="CW192">
        <v>0</v>
      </c>
      <c r="CX192">
        <f>ROUND(Y192*Source!I237,7)</f>
        <v>0.15</v>
      </c>
      <c r="CY192">
        <f t="shared" si="64"/>
        <v>57.7</v>
      </c>
      <c r="CZ192">
        <f t="shared" si="65"/>
        <v>37.71</v>
      </c>
      <c r="DA192">
        <f t="shared" si="66"/>
        <v>1.53</v>
      </c>
      <c r="DB192">
        <f t="shared" si="67"/>
        <v>18.86</v>
      </c>
      <c r="DC192">
        <f t="shared" si="68"/>
        <v>0</v>
      </c>
      <c r="DD192" t="s">
        <v>3</v>
      </c>
      <c r="DE192" t="s">
        <v>3</v>
      </c>
      <c r="DF192">
        <f>ROUND(ROUND(AE192*AI192,2)*CX192,2)</f>
        <v>8.66</v>
      </c>
      <c r="DG192">
        <f t="shared" si="62"/>
        <v>0</v>
      </c>
      <c r="DH192">
        <f t="shared" si="35"/>
        <v>0</v>
      </c>
      <c r="DI192">
        <f t="shared" si="36"/>
        <v>0</v>
      </c>
      <c r="DJ192">
        <f t="shared" si="69"/>
        <v>8.66</v>
      </c>
      <c r="DK192">
        <v>0</v>
      </c>
      <c r="DL192" t="s">
        <v>3</v>
      </c>
      <c r="DM192">
        <v>0</v>
      </c>
      <c r="DN192" t="s">
        <v>3</v>
      </c>
      <c r="DO192">
        <v>0</v>
      </c>
    </row>
    <row r="193" spans="1:119" x14ac:dyDescent="0.2">
      <c r="A193">
        <f>ROW(Source!A237)</f>
        <v>237</v>
      </c>
      <c r="B193">
        <v>104121951</v>
      </c>
      <c r="C193">
        <v>104123675</v>
      </c>
      <c r="D193">
        <v>101230820</v>
      </c>
      <c r="E193">
        <v>1</v>
      </c>
      <c r="F193">
        <v>1</v>
      </c>
      <c r="G193">
        <v>1</v>
      </c>
      <c r="H193">
        <v>3</v>
      </c>
      <c r="I193" t="s">
        <v>732</v>
      </c>
      <c r="J193" t="s">
        <v>733</v>
      </c>
      <c r="K193" t="s">
        <v>734</v>
      </c>
      <c r="L193">
        <v>1346</v>
      </c>
      <c r="N193">
        <v>1009</v>
      </c>
      <c r="O193" t="s">
        <v>89</v>
      </c>
      <c r="P193" t="s">
        <v>89</v>
      </c>
      <c r="Q193">
        <v>1</v>
      </c>
      <c r="W193">
        <v>0</v>
      </c>
      <c r="X193">
        <v>291254868</v>
      </c>
      <c r="Y193">
        <f t="shared" si="63"/>
        <v>0.05</v>
      </c>
      <c r="AA193">
        <v>111.83</v>
      </c>
      <c r="AB193">
        <v>0</v>
      </c>
      <c r="AC193">
        <v>0</v>
      </c>
      <c r="AD193">
        <v>0</v>
      </c>
      <c r="AE193">
        <v>79.88</v>
      </c>
      <c r="AF193">
        <v>0</v>
      </c>
      <c r="AG193">
        <v>0</v>
      </c>
      <c r="AH193">
        <v>0</v>
      </c>
      <c r="AI193">
        <v>1.4</v>
      </c>
      <c r="AJ193">
        <v>1</v>
      </c>
      <c r="AK193">
        <v>1</v>
      </c>
      <c r="AL193">
        <v>1</v>
      </c>
      <c r="AM193">
        <v>2</v>
      </c>
      <c r="AN193">
        <v>0</v>
      </c>
      <c r="AO193">
        <v>0</v>
      </c>
      <c r="AP193">
        <v>1</v>
      </c>
      <c r="AQ193">
        <v>1</v>
      </c>
      <c r="AR193">
        <v>0</v>
      </c>
      <c r="AS193" t="s">
        <v>3</v>
      </c>
      <c r="AT193">
        <v>0.05</v>
      </c>
      <c r="AU193" t="s">
        <v>3</v>
      </c>
      <c r="AV193">
        <v>0</v>
      </c>
      <c r="AW193">
        <v>2</v>
      </c>
      <c r="AX193">
        <v>104124641</v>
      </c>
      <c r="AY193">
        <v>1</v>
      </c>
      <c r="AZ193">
        <v>0</v>
      </c>
      <c r="BA193">
        <v>193</v>
      </c>
      <c r="BB193">
        <v>1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3.9939999999999998</v>
      </c>
      <c r="BK193">
        <v>0</v>
      </c>
      <c r="BL193">
        <v>0</v>
      </c>
      <c r="BM193">
        <v>0</v>
      </c>
      <c r="BN193">
        <v>0</v>
      </c>
      <c r="BO193">
        <v>0</v>
      </c>
      <c r="BP193">
        <v>1</v>
      </c>
      <c r="BQ193">
        <v>3.9939999999999998</v>
      </c>
      <c r="BR193">
        <v>0</v>
      </c>
      <c r="BS193">
        <v>0</v>
      </c>
      <c r="BT193">
        <v>0</v>
      </c>
      <c r="BU193">
        <v>0</v>
      </c>
      <c r="BV193">
        <v>0</v>
      </c>
      <c r="BW193">
        <v>1</v>
      </c>
      <c r="CV193">
        <v>0</v>
      </c>
      <c r="CW193">
        <v>0</v>
      </c>
      <c r="CX193">
        <f>ROUND(Y193*Source!I237,7)</f>
        <v>1.4999999999999999E-2</v>
      </c>
      <c r="CY193">
        <f t="shared" si="64"/>
        <v>111.83</v>
      </c>
      <c r="CZ193">
        <f t="shared" si="65"/>
        <v>79.88</v>
      </c>
      <c r="DA193">
        <f t="shared" si="66"/>
        <v>1.4</v>
      </c>
      <c r="DB193">
        <f t="shared" si="67"/>
        <v>3.99</v>
      </c>
      <c r="DC193">
        <f t="shared" si="68"/>
        <v>0</v>
      </c>
      <c r="DD193" t="s">
        <v>3</v>
      </c>
      <c r="DE193" t="s">
        <v>3</v>
      </c>
      <c r="DF193">
        <f>ROUND(ROUND(AE193*AI193,2)*CX193,2)</f>
        <v>1.68</v>
      </c>
      <c r="DG193">
        <f t="shared" si="62"/>
        <v>0</v>
      </c>
      <c r="DH193">
        <f t="shared" ref="DH193:DH245" si="70">ROUND(ROUND(AG193,2)*CX193,2)</f>
        <v>0</v>
      </c>
      <c r="DI193">
        <f t="shared" ref="DI193:DI245" si="71">ROUND(ROUND(AH193,2)*CX193,2)</f>
        <v>0</v>
      </c>
      <c r="DJ193">
        <f t="shared" si="69"/>
        <v>1.68</v>
      </c>
      <c r="DK193">
        <v>0</v>
      </c>
      <c r="DL193" t="s">
        <v>3</v>
      </c>
      <c r="DM193">
        <v>0</v>
      </c>
      <c r="DN193" t="s">
        <v>3</v>
      </c>
      <c r="DO193">
        <v>0</v>
      </c>
    </row>
    <row r="194" spans="1:119" x14ac:dyDescent="0.2">
      <c r="A194">
        <f>ROW(Source!A237)</f>
        <v>237</v>
      </c>
      <c r="B194">
        <v>104121951</v>
      </c>
      <c r="C194">
        <v>104123675</v>
      </c>
      <c r="D194">
        <v>101241490</v>
      </c>
      <c r="E194">
        <v>1</v>
      </c>
      <c r="F194">
        <v>1</v>
      </c>
      <c r="G194">
        <v>1</v>
      </c>
      <c r="H194">
        <v>3</v>
      </c>
      <c r="I194" t="s">
        <v>411</v>
      </c>
      <c r="J194" t="s">
        <v>413</v>
      </c>
      <c r="K194" t="s">
        <v>412</v>
      </c>
      <c r="L194">
        <v>1425</v>
      </c>
      <c r="N194">
        <v>1013</v>
      </c>
      <c r="O194" t="s">
        <v>281</v>
      </c>
      <c r="P194" t="s">
        <v>281</v>
      </c>
      <c r="Q194">
        <v>1</v>
      </c>
      <c r="W194">
        <v>0</v>
      </c>
      <c r="X194">
        <v>737006025</v>
      </c>
      <c r="Y194">
        <f t="shared" si="63"/>
        <v>0.3333333</v>
      </c>
      <c r="AA194">
        <v>2034.89</v>
      </c>
      <c r="AB194">
        <v>0</v>
      </c>
      <c r="AC194">
        <v>0</v>
      </c>
      <c r="AD194">
        <v>0</v>
      </c>
      <c r="AE194">
        <v>1695.74</v>
      </c>
      <c r="AF194">
        <v>0</v>
      </c>
      <c r="AG194">
        <v>0</v>
      </c>
      <c r="AH194">
        <v>0</v>
      </c>
      <c r="AI194">
        <v>1.2</v>
      </c>
      <c r="AJ194">
        <v>1</v>
      </c>
      <c r="AK194">
        <v>1</v>
      </c>
      <c r="AL194">
        <v>1</v>
      </c>
      <c r="AM194">
        <v>0</v>
      </c>
      <c r="AN194">
        <v>0</v>
      </c>
      <c r="AO194">
        <v>0</v>
      </c>
      <c r="AP194">
        <v>1</v>
      </c>
      <c r="AQ194">
        <v>0</v>
      </c>
      <c r="AR194">
        <v>0</v>
      </c>
      <c r="AS194" t="s">
        <v>3</v>
      </c>
      <c r="AT194">
        <v>0.3333333</v>
      </c>
      <c r="AU194" t="s">
        <v>3</v>
      </c>
      <c r="AV194">
        <v>0</v>
      </c>
      <c r="AW194">
        <v>1</v>
      </c>
      <c r="AX194">
        <v>-1</v>
      </c>
      <c r="AY194">
        <v>0</v>
      </c>
      <c r="AZ194">
        <v>0</v>
      </c>
      <c r="BA194" t="s">
        <v>3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0</v>
      </c>
      <c r="BL194">
        <v>0</v>
      </c>
      <c r="BM194">
        <v>0</v>
      </c>
      <c r="BN194">
        <v>0</v>
      </c>
      <c r="BO194">
        <v>0</v>
      </c>
      <c r="BP194">
        <v>0</v>
      </c>
      <c r="BQ194">
        <v>0</v>
      </c>
      <c r="BR194">
        <v>0</v>
      </c>
      <c r="BS194">
        <v>0</v>
      </c>
      <c r="BT194">
        <v>0</v>
      </c>
      <c r="BU194">
        <v>0</v>
      </c>
      <c r="BV194">
        <v>0</v>
      </c>
      <c r="BW194">
        <v>0</v>
      </c>
      <c r="CV194">
        <v>0</v>
      </c>
      <c r="CW194">
        <v>0</v>
      </c>
      <c r="CX194">
        <f>ROUND(Y194*Source!I237,7)</f>
        <v>0.1</v>
      </c>
      <c r="CY194">
        <f t="shared" si="64"/>
        <v>2034.89</v>
      </c>
      <c r="CZ194">
        <f t="shared" si="65"/>
        <v>1695.74</v>
      </c>
      <c r="DA194">
        <f t="shared" si="66"/>
        <v>1.2</v>
      </c>
      <c r="DB194">
        <f t="shared" si="67"/>
        <v>565.25</v>
      </c>
      <c r="DC194">
        <f t="shared" si="68"/>
        <v>0</v>
      </c>
      <c r="DD194" t="s">
        <v>3</v>
      </c>
      <c r="DE194" t="s">
        <v>3</v>
      </c>
      <c r="DF194">
        <f>ROUND(ROUND(AE194*AI194,2)*CX194,2)</f>
        <v>203.49</v>
      </c>
      <c r="DG194">
        <f t="shared" si="62"/>
        <v>0</v>
      </c>
      <c r="DH194">
        <f t="shared" si="70"/>
        <v>0</v>
      </c>
      <c r="DI194">
        <f t="shared" si="71"/>
        <v>0</v>
      </c>
      <c r="DJ194">
        <f t="shared" si="69"/>
        <v>203.49</v>
      </c>
      <c r="DK194">
        <v>0</v>
      </c>
      <c r="DL194" t="s">
        <v>3</v>
      </c>
      <c r="DM194">
        <v>0</v>
      </c>
      <c r="DN194" t="s">
        <v>3</v>
      </c>
      <c r="DO194">
        <v>0</v>
      </c>
    </row>
    <row r="195" spans="1:119" x14ac:dyDescent="0.2">
      <c r="A195">
        <f>ROW(Source!A237)</f>
        <v>237</v>
      </c>
      <c r="B195">
        <v>104121951</v>
      </c>
      <c r="C195">
        <v>104123675</v>
      </c>
      <c r="D195">
        <v>101241491</v>
      </c>
      <c r="E195">
        <v>1</v>
      </c>
      <c r="F195">
        <v>1</v>
      </c>
      <c r="G195">
        <v>1</v>
      </c>
      <c r="H195">
        <v>3</v>
      </c>
      <c r="I195" t="s">
        <v>415</v>
      </c>
      <c r="J195" t="s">
        <v>417</v>
      </c>
      <c r="K195" t="s">
        <v>416</v>
      </c>
      <c r="L195">
        <v>1425</v>
      </c>
      <c r="N195">
        <v>1013</v>
      </c>
      <c r="O195" t="s">
        <v>281</v>
      </c>
      <c r="P195" t="s">
        <v>281</v>
      </c>
      <c r="Q195">
        <v>1</v>
      </c>
      <c r="W195">
        <v>0</v>
      </c>
      <c r="X195">
        <v>1801435297</v>
      </c>
      <c r="Y195">
        <f t="shared" si="63"/>
        <v>3.3333300000000003E-2</v>
      </c>
      <c r="AA195">
        <v>3346.2</v>
      </c>
      <c r="AB195">
        <v>0</v>
      </c>
      <c r="AC195">
        <v>0</v>
      </c>
      <c r="AD195">
        <v>0</v>
      </c>
      <c r="AE195">
        <v>2788.5</v>
      </c>
      <c r="AF195">
        <v>0</v>
      </c>
      <c r="AG195">
        <v>0</v>
      </c>
      <c r="AH195">
        <v>0</v>
      </c>
      <c r="AI195">
        <v>1.2</v>
      </c>
      <c r="AJ195">
        <v>1</v>
      </c>
      <c r="AK195">
        <v>1</v>
      </c>
      <c r="AL195">
        <v>1</v>
      </c>
      <c r="AM195">
        <v>0</v>
      </c>
      <c r="AN195">
        <v>0</v>
      </c>
      <c r="AO195">
        <v>0</v>
      </c>
      <c r="AP195">
        <v>1</v>
      </c>
      <c r="AQ195">
        <v>0</v>
      </c>
      <c r="AR195">
        <v>0</v>
      </c>
      <c r="AS195" t="s">
        <v>3</v>
      </c>
      <c r="AT195">
        <v>3.3333300000000003E-2</v>
      </c>
      <c r="AU195" t="s">
        <v>3</v>
      </c>
      <c r="AV195">
        <v>0</v>
      </c>
      <c r="AW195">
        <v>1</v>
      </c>
      <c r="AX195">
        <v>-1</v>
      </c>
      <c r="AY195">
        <v>0</v>
      </c>
      <c r="AZ195">
        <v>0</v>
      </c>
      <c r="BA195" t="s">
        <v>3</v>
      </c>
      <c r="BB195">
        <v>0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K195">
        <v>0</v>
      </c>
      <c r="BL195">
        <v>0</v>
      </c>
      <c r="BM195">
        <v>0</v>
      </c>
      <c r="BN195">
        <v>0</v>
      </c>
      <c r="BO195">
        <v>0</v>
      </c>
      <c r="BP195">
        <v>0</v>
      </c>
      <c r="BQ195">
        <v>0</v>
      </c>
      <c r="BR195">
        <v>0</v>
      </c>
      <c r="BS195">
        <v>0</v>
      </c>
      <c r="BT195">
        <v>0</v>
      </c>
      <c r="BU195">
        <v>0</v>
      </c>
      <c r="BV195">
        <v>0</v>
      </c>
      <c r="BW195">
        <v>0</v>
      </c>
      <c r="CV195">
        <v>0</v>
      </c>
      <c r="CW195">
        <v>0</v>
      </c>
      <c r="CX195">
        <f>ROUND(Y195*Source!I237,7)</f>
        <v>0.01</v>
      </c>
      <c r="CY195">
        <f t="shared" si="64"/>
        <v>3346.2</v>
      </c>
      <c r="CZ195">
        <f t="shared" si="65"/>
        <v>2788.5</v>
      </c>
      <c r="DA195">
        <f t="shared" si="66"/>
        <v>1.2</v>
      </c>
      <c r="DB195">
        <f t="shared" si="67"/>
        <v>92.95</v>
      </c>
      <c r="DC195">
        <f t="shared" si="68"/>
        <v>0</v>
      </c>
      <c r="DD195" t="s">
        <v>3</v>
      </c>
      <c r="DE195" t="s">
        <v>3</v>
      </c>
      <c r="DF195">
        <f>ROUND(ROUND(AE195*AI195,2)*CX195,2)</f>
        <v>33.46</v>
      </c>
      <c r="DG195">
        <f t="shared" si="62"/>
        <v>0</v>
      </c>
      <c r="DH195">
        <f t="shared" si="70"/>
        <v>0</v>
      </c>
      <c r="DI195">
        <f t="shared" si="71"/>
        <v>0</v>
      </c>
      <c r="DJ195">
        <f t="shared" si="69"/>
        <v>33.46</v>
      </c>
      <c r="DK195">
        <v>0</v>
      </c>
      <c r="DL195" t="s">
        <v>3</v>
      </c>
      <c r="DM195">
        <v>0</v>
      </c>
      <c r="DN195" t="s">
        <v>3</v>
      </c>
      <c r="DO195">
        <v>0</v>
      </c>
    </row>
    <row r="196" spans="1:119" x14ac:dyDescent="0.2">
      <c r="A196">
        <f>ROW(Source!A237)</f>
        <v>237</v>
      </c>
      <c r="B196">
        <v>104121951</v>
      </c>
      <c r="C196">
        <v>104123675</v>
      </c>
      <c r="D196">
        <v>101244055</v>
      </c>
      <c r="E196">
        <v>1</v>
      </c>
      <c r="F196">
        <v>1</v>
      </c>
      <c r="G196">
        <v>1</v>
      </c>
      <c r="H196">
        <v>3</v>
      </c>
      <c r="I196" t="s">
        <v>406</v>
      </c>
      <c r="J196" t="s">
        <v>408</v>
      </c>
      <c r="K196" t="s">
        <v>407</v>
      </c>
      <c r="L196">
        <v>1477</v>
      </c>
      <c r="N196">
        <v>1013</v>
      </c>
      <c r="O196" t="s">
        <v>381</v>
      </c>
      <c r="P196" t="s">
        <v>383</v>
      </c>
      <c r="Q196">
        <v>1</v>
      </c>
      <c r="W196">
        <v>0</v>
      </c>
      <c r="X196">
        <v>-291009528</v>
      </c>
      <c r="Y196">
        <f t="shared" si="63"/>
        <v>0.1</v>
      </c>
      <c r="AA196">
        <v>45368.9</v>
      </c>
      <c r="AB196">
        <v>0</v>
      </c>
      <c r="AC196">
        <v>0</v>
      </c>
      <c r="AD196">
        <v>0</v>
      </c>
      <c r="AE196">
        <v>45368.9</v>
      </c>
      <c r="AF196">
        <v>0</v>
      </c>
      <c r="AG196">
        <v>0</v>
      </c>
      <c r="AH196">
        <v>0</v>
      </c>
      <c r="AI196">
        <v>1</v>
      </c>
      <c r="AJ196">
        <v>1</v>
      </c>
      <c r="AK196">
        <v>1</v>
      </c>
      <c r="AL196">
        <v>1</v>
      </c>
      <c r="AM196">
        <v>0</v>
      </c>
      <c r="AN196">
        <v>0</v>
      </c>
      <c r="AO196">
        <v>0</v>
      </c>
      <c r="AP196">
        <v>1</v>
      </c>
      <c r="AQ196">
        <v>0</v>
      </c>
      <c r="AR196">
        <v>0</v>
      </c>
      <c r="AS196" t="s">
        <v>3</v>
      </c>
      <c r="AT196">
        <v>0.1</v>
      </c>
      <c r="AU196" t="s">
        <v>3</v>
      </c>
      <c r="AV196">
        <v>0</v>
      </c>
      <c r="AW196">
        <v>1</v>
      </c>
      <c r="AX196">
        <v>-1</v>
      </c>
      <c r="AY196">
        <v>0</v>
      </c>
      <c r="AZ196">
        <v>0</v>
      </c>
      <c r="BA196" t="s">
        <v>3</v>
      </c>
      <c r="BB196">
        <v>0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K196">
        <v>0</v>
      </c>
      <c r="BL196">
        <v>0</v>
      </c>
      <c r="BM196">
        <v>0</v>
      </c>
      <c r="BN196">
        <v>0</v>
      </c>
      <c r="BO196">
        <v>0</v>
      </c>
      <c r="BP196">
        <v>0</v>
      </c>
      <c r="BQ196">
        <v>0</v>
      </c>
      <c r="BR196">
        <v>0</v>
      </c>
      <c r="BS196">
        <v>0</v>
      </c>
      <c r="BT196">
        <v>0</v>
      </c>
      <c r="BU196">
        <v>0</v>
      </c>
      <c r="BV196">
        <v>0</v>
      </c>
      <c r="BW196">
        <v>0</v>
      </c>
      <c r="CV196">
        <v>0</v>
      </c>
      <c r="CW196">
        <v>0</v>
      </c>
      <c r="CX196">
        <f>ROUND(Y196*Source!I237,7)</f>
        <v>0.03</v>
      </c>
      <c r="CY196">
        <f t="shared" si="64"/>
        <v>45368.9</v>
      </c>
      <c r="CZ196">
        <f t="shared" si="65"/>
        <v>45368.9</v>
      </c>
      <c r="DA196">
        <f t="shared" si="66"/>
        <v>1</v>
      </c>
      <c r="DB196">
        <f t="shared" si="67"/>
        <v>4536.8900000000003</v>
      </c>
      <c r="DC196">
        <f t="shared" si="68"/>
        <v>0</v>
      </c>
      <c r="DD196" t="s">
        <v>3</v>
      </c>
      <c r="DE196" t="s">
        <v>3</v>
      </c>
      <c r="DF196">
        <f t="shared" ref="DF196:DF201" si="72">ROUND(ROUND(AE196,2)*CX196,2)</f>
        <v>1361.07</v>
      </c>
      <c r="DG196">
        <f t="shared" si="62"/>
        <v>0</v>
      </c>
      <c r="DH196">
        <f t="shared" si="70"/>
        <v>0</v>
      </c>
      <c r="DI196">
        <f t="shared" si="71"/>
        <v>0</v>
      </c>
      <c r="DJ196">
        <f t="shared" si="69"/>
        <v>1361.07</v>
      </c>
      <c r="DK196">
        <v>1</v>
      </c>
      <c r="DL196" t="s">
        <v>3</v>
      </c>
      <c r="DM196">
        <v>0</v>
      </c>
      <c r="DN196" t="s">
        <v>3</v>
      </c>
      <c r="DO196">
        <v>0</v>
      </c>
    </row>
    <row r="197" spans="1:119" x14ac:dyDescent="0.2">
      <c r="A197">
        <f>ROW(Source!A237)</f>
        <v>237</v>
      </c>
      <c r="B197">
        <v>104121951</v>
      </c>
      <c r="C197">
        <v>104123675</v>
      </c>
      <c r="D197">
        <v>101143808</v>
      </c>
      <c r="E197">
        <v>117</v>
      </c>
      <c r="F197">
        <v>1</v>
      </c>
      <c r="G197">
        <v>1</v>
      </c>
      <c r="H197">
        <v>3</v>
      </c>
      <c r="I197" t="s">
        <v>315</v>
      </c>
      <c r="J197" t="s">
        <v>3</v>
      </c>
      <c r="K197" t="s">
        <v>316</v>
      </c>
      <c r="L197">
        <v>3277935</v>
      </c>
      <c r="N197">
        <v>1013</v>
      </c>
      <c r="O197" t="s">
        <v>317</v>
      </c>
      <c r="P197" t="s">
        <v>317</v>
      </c>
      <c r="Q197">
        <v>1</v>
      </c>
      <c r="W197">
        <v>0</v>
      </c>
      <c r="X197">
        <v>274903907</v>
      </c>
      <c r="Y197">
        <f t="shared" si="63"/>
        <v>2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1</v>
      </c>
      <c r="AJ197">
        <v>1</v>
      </c>
      <c r="AK197">
        <v>1</v>
      </c>
      <c r="AL197">
        <v>1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 t="s">
        <v>3</v>
      </c>
      <c r="AT197">
        <v>2</v>
      </c>
      <c r="AU197" t="s">
        <v>3</v>
      </c>
      <c r="AV197">
        <v>0</v>
      </c>
      <c r="AW197">
        <v>2</v>
      </c>
      <c r="AX197">
        <v>104124642</v>
      </c>
      <c r="AY197">
        <v>1</v>
      </c>
      <c r="AZ197">
        <v>0</v>
      </c>
      <c r="BA197">
        <v>194</v>
      </c>
      <c r="BB197">
        <v>0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K197">
        <v>0</v>
      </c>
      <c r="BL197">
        <v>0</v>
      </c>
      <c r="BM197">
        <v>0</v>
      </c>
      <c r="BN197">
        <v>0</v>
      </c>
      <c r="BO197">
        <v>0</v>
      </c>
      <c r="BP197">
        <v>0</v>
      </c>
      <c r="BQ197">
        <v>0</v>
      </c>
      <c r="BR197">
        <v>0</v>
      </c>
      <c r="BS197">
        <v>0</v>
      </c>
      <c r="BT197">
        <v>0</v>
      </c>
      <c r="BU197">
        <v>0</v>
      </c>
      <c r="BV197">
        <v>0</v>
      </c>
      <c r="BW197">
        <v>0</v>
      </c>
      <c r="CV197">
        <v>0</v>
      </c>
      <c r="CW197">
        <v>0</v>
      </c>
      <c r="CX197">
        <f>ROUND(Y197*Source!I237,7)</f>
        <v>0.6</v>
      </c>
      <c r="CY197">
        <f t="shared" si="64"/>
        <v>0</v>
      </c>
      <c r="CZ197">
        <f t="shared" si="65"/>
        <v>0</v>
      </c>
      <c r="DA197">
        <f t="shared" si="66"/>
        <v>1</v>
      </c>
      <c r="DB197">
        <f t="shared" si="67"/>
        <v>0</v>
      </c>
      <c r="DC197">
        <f t="shared" si="68"/>
        <v>0</v>
      </c>
      <c r="DD197" t="s">
        <v>3</v>
      </c>
      <c r="DE197" t="s">
        <v>3</v>
      </c>
      <c r="DF197">
        <f t="shared" si="72"/>
        <v>0</v>
      </c>
      <c r="DG197">
        <f t="shared" si="62"/>
        <v>0</v>
      </c>
      <c r="DH197">
        <f t="shared" si="70"/>
        <v>0</v>
      </c>
      <c r="DI197">
        <f t="shared" si="71"/>
        <v>0</v>
      </c>
      <c r="DJ197">
        <f t="shared" si="69"/>
        <v>0</v>
      </c>
      <c r="DK197">
        <v>0</v>
      </c>
      <c r="DL197" t="s">
        <v>3</v>
      </c>
      <c r="DM197">
        <v>0</v>
      </c>
      <c r="DN197" t="s">
        <v>3</v>
      </c>
      <c r="DO197">
        <v>0</v>
      </c>
    </row>
    <row r="198" spans="1:119" x14ac:dyDescent="0.2">
      <c r="A198">
        <f>ROW(Source!A242)</f>
        <v>242</v>
      </c>
      <c r="B198">
        <v>104121951</v>
      </c>
      <c r="C198">
        <v>104124646</v>
      </c>
      <c r="D198">
        <v>33157039</v>
      </c>
      <c r="E198">
        <v>115</v>
      </c>
      <c r="F198">
        <v>1</v>
      </c>
      <c r="G198">
        <v>1</v>
      </c>
      <c r="H198">
        <v>1</v>
      </c>
      <c r="I198" t="s">
        <v>645</v>
      </c>
      <c r="J198" t="s">
        <v>3</v>
      </c>
      <c r="K198" t="s">
        <v>646</v>
      </c>
      <c r="L198">
        <v>1191</v>
      </c>
      <c r="N198">
        <v>1013</v>
      </c>
      <c r="O198" t="s">
        <v>565</v>
      </c>
      <c r="P198" t="s">
        <v>565</v>
      </c>
      <c r="Q198">
        <v>1</v>
      </c>
      <c r="W198">
        <v>0</v>
      </c>
      <c r="X198">
        <v>44848675</v>
      </c>
      <c r="Y198">
        <f>(AT198*ROUND((0.35+1),7))</f>
        <v>5.0759999999999996</v>
      </c>
      <c r="AA198">
        <v>0</v>
      </c>
      <c r="AB198">
        <v>0</v>
      </c>
      <c r="AC198">
        <v>0</v>
      </c>
      <c r="AD198">
        <v>705.88</v>
      </c>
      <c r="AE198">
        <v>0</v>
      </c>
      <c r="AF198">
        <v>0</v>
      </c>
      <c r="AG198">
        <v>0</v>
      </c>
      <c r="AH198">
        <v>705.88</v>
      </c>
      <c r="AI198">
        <v>1</v>
      </c>
      <c r="AJ198">
        <v>1</v>
      </c>
      <c r="AK198">
        <v>1</v>
      </c>
      <c r="AL198">
        <v>1</v>
      </c>
      <c r="AM198">
        <v>-2</v>
      </c>
      <c r="AN198">
        <v>0</v>
      </c>
      <c r="AO198">
        <v>0</v>
      </c>
      <c r="AP198">
        <v>1</v>
      </c>
      <c r="AQ198">
        <v>1</v>
      </c>
      <c r="AR198">
        <v>0</v>
      </c>
      <c r="AS198" t="s">
        <v>3</v>
      </c>
      <c r="AT198">
        <v>3.76</v>
      </c>
      <c r="AU198" t="s">
        <v>312</v>
      </c>
      <c r="AV198">
        <v>1</v>
      </c>
      <c r="AW198">
        <v>2</v>
      </c>
      <c r="AX198">
        <v>104124656</v>
      </c>
      <c r="AY198">
        <v>1</v>
      </c>
      <c r="AZ198">
        <v>0</v>
      </c>
      <c r="BA198">
        <v>195</v>
      </c>
      <c r="BB198">
        <v>1</v>
      </c>
      <c r="BC198">
        <v>0</v>
      </c>
      <c r="BD198">
        <v>0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0</v>
      </c>
      <c r="BK198">
        <v>0</v>
      </c>
      <c r="BL198">
        <v>0</v>
      </c>
      <c r="BM198">
        <v>2654.1088</v>
      </c>
      <c r="BN198">
        <v>3.76</v>
      </c>
      <c r="BO198">
        <v>0</v>
      </c>
      <c r="BP198">
        <v>1</v>
      </c>
      <c r="BQ198">
        <v>0</v>
      </c>
      <c r="BR198">
        <v>0</v>
      </c>
      <c r="BS198">
        <v>0</v>
      </c>
      <c r="BT198">
        <v>3583.0468799999999</v>
      </c>
      <c r="BU198">
        <v>5.0759999999999996</v>
      </c>
      <c r="BV198">
        <v>0</v>
      </c>
      <c r="BW198">
        <v>1</v>
      </c>
      <c r="CU198">
        <f>ROUND(AT198*Source!I242*AH198*AL198,2)</f>
        <v>663.53</v>
      </c>
      <c r="CV198">
        <f>ROUND(Y198*Source!I242,7)</f>
        <v>1.2689999999999999</v>
      </c>
      <c r="CW198">
        <v>0</v>
      </c>
      <c r="CX198">
        <f>ROUND(Y198*Source!I242,7)</f>
        <v>1.2689999999999999</v>
      </c>
      <c r="CY198">
        <f>AD198</f>
        <v>705.88</v>
      </c>
      <c r="CZ198">
        <f>AH198</f>
        <v>705.88</v>
      </c>
      <c r="DA198">
        <f>AL198</f>
        <v>1</v>
      </c>
      <c r="DB198">
        <f>ROUND((ROUND(AT198*CZ198,2)*ROUND((0.35+1),7)),6)</f>
        <v>3583.0484999999999</v>
      </c>
      <c r="DC198">
        <f>ROUND((ROUND(AT198*AG198,2)*ROUND((0.35+1),7)),6)</f>
        <v>0</v>
      </c>
      <c r="DD198" t="s">
        <v>3</v>
      </c>
      <c r="DE198" t="s">
        <v>3</v>
      </c>
      <c r="DF198">
        <f t="shared" si="72"/>
        <v>0</v>
      </c>
      <c r="DG198">
        <f t="shared" si="62"/>
        <v>0</v>
      </c>
      <c r="DH198">
        <f t="shared" si="70"/>
        <v>0</v>
      </c>
      <c r="DI198">
        <f t="shared" si="71"/>
        <v>895.76</v>
      </c>
      <c r="DJ198">
        <f>DI198</f>
        <v>895.76</v>
      </c>
      <c r="DK198">
        <v>1</v>
      </c>
      <c r="DL198" t="s">
        <v>3</v>
      </c>
      <c r="DM198">
        <v>0</v>
      </c>
      <c r="DN198" t="s">
        <v>3</v>
      </c>
      <c r="DO198">
        <v>0</v>
      </c>
    </row>
    <row r="199" spans="1:119" x14ac:dyDescent="0.2">
      <c r="A199">
        <f>ROW(Source!A242)</f>
        <v>242</v>
      </c>
      <c r="B199">
        <v>104121951</v>
      </c>
      <c r="C199">
        <v>104124646</v>
      </c>
      <c r="D199">
        <v>33157037</v>
      </c>
      <c r="E199">
        <v>115</v>
      </c>
      <c r="F199">
        <v>1</v>
      </c>
      <c r="G199">
        <v>1</v>
      </c>
      <c r="H199">
        <v>1</v>
      </c>
      <c r="I199" t="s">
        <v>566</v>
      </c>
      <c r="J199" t="s">
        <v>3</v>
      </c>
      <c r="K199" t="s">
        <v>567</v>
      </c>
      <c r="L199">
        <v>1191</v>
      </c>
      <c r="N199">
        <v>1013</v>
      </c>
      <c r="O199" t="s">
        <v>565</v>
      </c>
      <c r="P199" t="s">
        <v>565</v>
      </c>
      <c r="Q199">
        <v>1</v>
      </c>
      <c r="W199">
        <v>0</v>
      </c>
      <c r="X199">
        <v>-1417349443</v>
      </c>
      <c r="Y199">
        <f>(AT199*ROUND((0.35+1),7))</f>
        <v>2.7000000000000003E-2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1</v>
      </c>
      <c r="AJ199">
        <v>1</v>
      </c>
      <c r="AK199">
        <v>1</v>
      </c>
      <c r="AL199">
        <v>1</v>
      </c>
      <c r="AM199">
        <v>-2</v>
      </c>
      <c r="AN199">
        <v>0</v>
      </c>
      <c r="AO199">
        <v>0</v>
      </c>
      <c r="AP199">
        <v>1</v>
      </c>
      <c r="AQ199">
        <v>1</v>
      </c>
      <c r="AR199">
        <v>0</v>
      </c>
      <c r="AS199" t="s">
        <v>3</v>
      </c>
      <c r="AT199">
        <v>0.02</v>
      </c>
      <c r="AU199" t="s">
        <v>312</v>
      </c>
      <c r="AV199">
        <v>2</v>
      </c>
      <c r="AW199">
        <v>2</v>
      </c>
      <c r="AX199">
        <v>104124657</v>
      </c>
      <c r="AY199">
        <v>1</v>
      </c>
      <c r="AZ199">
        <v>0</v>
      </c>
      <c r="BA199">
        <v>196</v>
      </c>
      <c r="BB199">
        <v>1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K199">
        <v>0</v>
      </c>
      <c r="BL199">
        <v>0</v>
      </c>
      <c r="BM199">
        <v>0</v>
      </c>
      <c r="BN199">
        <v>0</v>
      </c>
      <c r="BO199">
        <v>0</v>
      </c>
      <c r="BP199">
        <v>0</v>
      </c>
      <c r="BQ199">
        <v>0</v>
      </c>
      <c r="BR199">
        <v>0</v>
      </c>
      <c r="BS199">
        <v>0</v>
      </c>
      <c r="BT199">
        <v>0</v>
      </c>
      <c r="BU199">
        <v>0</v>
      </c>
      <c r="BV199">
        <v>0</v>
      </c>
      <c r="BW199">
        <v>0</v>
      </c>
      <c r="CV199">
        <v>0</v>
      </c>
      <c r="CW199">
        <v>0</v>
      </c>
      <c r="CX199">
        <f>ROUND(Y199*Source!I242,7)</f>
        <v>6.7499999999999999E-3</v>
      </c>
      <c r="CY199">
        <f>AD199</f>
        <v>0</v>
      </c>
      <c r="CZ199">
        <f>AH199</f>
        <v>0</v>
      </c>
      <c r="DA199">
        <f>AL199</f>
        <v>1</v>
      </c>
      <c r="DB199">
        <f>ROUND((ROUND(AT199*CZ199,2)*ROUND((0.35+1),7)),6)</f>
        <v>0</v>
      </c>
      <c r="DC199">
        <f>ROUND((ROUND(AT199*AG199,2)*ROUND((0.35+1),7)),6)</f>
        <v>0</v>
      </c>
      <c r="DD199" t="s">
        <v>3</v>
      </c>
      <c r="DE199" t="s">
        <v>3</v>
      </c>
      <c r="DF199">
        <f t="shared" si="72"/>
        <v>0</v>
      </c>
      <c r="DG199">
        <f t="shared" si="62"/>
        <v>0</v>
      </c>
      <c r="DH199">
        <f t="shared" si="70"/>
        <v>0</v>
      </c>
      <c r="DI199">
        <f t="shared" si="71"/>
        <v>0</v>
      </c>
      <c r="DJ199">
        <f>DI199</f>
        <v>0</v>
      </c>
      <c r="DK199">
        <v>0</v>
      </c>
      <c r="DL199" t="s">
        <v>3</v>
      </c>
      <c r="DM199">
        <v>0</v>
      </c>
      <c r="DN199" t="s">
        <v>3</v>
      </c>
      <c r="DO199">
        <v>0</v>
      </c>
    </row>
    <row r="200" spans="1:119" x14ac:dyDescent="0.2">
      <c r="A200">
        <f>ROW(Source!A242)</f>
        <v>242</v>
      </c>
      <c r="B200">
        <v>104121951</v>
      </c>
      <c r="C200">
        <v>104124646</v>
      </c>
      <c r="D200">
        <v>94547899</v>
      </c>
      <c r="E200">
        <v>1</v>
      </c>
      <c r="F200">
        <v>1</v>
      </c>
      <c r="G200">
        <v>1</v>
      </c>
      <c r="H200">
        <v>2</v>
      </c>
      <c r="I200" t="s">
        <v>662</v>
      </c>
      <c r="J200" t="s">
        <v>663</v>
      </c>
      <c r="K200" t="s">
        <v>664</v>
      </c>
      <c r="L200">
        <v>1368</v>
      </c>
      <c r="N200">
        <v>1011</v>
      </c>
      <c r="O200" t="s">
        <v>571</v>
      </c>
      <c r="P200" t="s">
        <v>571</v>
      </c>
      <c r="Q200">
        <v>1</v>
      </c>
      <c r="W200">
        <v>0</v>
      </c>
      <c r="X200">
        <v>-359817417</v>
      </c>
      <c r="Y200">
        <f>(AT200*ROUND((0.35+1),7))</f>
        <v>1.3500000000000002E-2</v>
      </c>
      <c r="AA200">
        <v>0</v>
      </c>
      <c r="AB200">
        <v>1629.55</v>
      </c>
      <c r="AC200">
        <v>969.91</v>
      </c>
      <c r="AD200">
        <v>0</v>
      </c>
      <c r="AE200">
        <v>0</v>
      </c>
      <c r="AF200">
        <v>1629.55</v>
      </c>
      <c r="AG200">
        <v>969.91</v>
      </c>
      <c r="AH200">
        <v>0</v>
      </c>
      <c r="AI200">
        <v>1</v>
      </c>
      <c r="AJ200">
        <v>1</v>
      </c>
      <c r="AK200">
        <v>1</v>
      </c>
      <c r="AL200">
        <v>1</v>
      </c>
      <c r="AM200">
        <v>-2</v>
      </c>
      <c r="AN200">
        <v>0</v>
      </c>
      <c r="AO200">
        <v>0</v>
      </c>
      <c r="AP200">
        <v>1</v>
      </c>
      <c r="AQ200">
        <v>1</v>
      </c>
      <c r="AR200">
        <v>0</v>
      </c>
      <c r="AS200" t="s">
        <v>3</v>
      </c>
      <c r="AT200">
        <v>0.01</v>
      </c>
      <c r="AU200" t="s">
        <v>312</v>
      </c>
      <c r="AV200">
        <v>1</v>
      </c>
      <c r="AW200">
        <v>2</v>
      </c>
      <c r="AX200">
        <v>104124658</v>
      </c>
      <c r="AY200">
        <v>1</v>
      </c>
      <c r="AZ200">
        <v>0</v>
      </c>
      <c r="BA200">
        <v>197</v>
      </c>
      <c r="BB200">
        <v>1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K200">
        <v>16.295500000000001</v>
      </c>
      <c r="BL200">
        <v>9.6990999999999996</v>
      </c>
      <c r="BM200">
        <v>0</v>
      </c>
      <c r="BN200">
        <v>0</v>
      </c>
      <c r="BO200">
        <v>0.01</v>
      </c>
      <c r="BP200">
        <v>1</v>
      </c>
      <c r="BQ200">
        <v>0</v>
      </c>
      <c r="BR200">
        <v>21.998925000000003</v>
      </c>
      <c r="BS200">
        <v>13.093785</v>
      </c>
      <c r="BT200">
        <v>0</v>
      </c>
      <c r="BU200">
        <v>0</v>
      </c>
      <c r="BV200">
        <v>1.3500000000000002E-2</v>
      </c>
      <c r="BW200">
        <v>1</v>
      </c>
      <c r="CV200">
        <v>0</v>
      </c>
      <c r="CW200">
        <f>ROUND(Y200*Source!I242*DO200,7)</f>
        <v>3.375E-3</v>
      </c>
      <c r="CX200">
        <f>ROUND(Y200*Source!I242,7)</f>
        <v>3.375E-3</v>
      </c>
      <c r="CY200">
        <f>AB200</f>
        <v>1629.55</v>
      </c>
      <c r="CZ200">
        <f>AF200</f>
        <v>1629.55</v>
      </c>
      <c r="DA200">
        <f>AJ200</f>
        <v>1</v>
      </c>
      <c r="DB200">
        <f>ROUND((ROUND(AT200*CZ200,2)*ROUND((0.35+1),7)),6)</f>
        <v>22.004999999999999</v>
      </c>
      <c r="DC200">
        <f>ROUND((ROUND(AT200*AG200,2)*ROUND((0.35+1),7)),6)</f>
        <v>13.095000000000001</v>
      </c>
      <c r="DD200" t="s">
        <v>3</v>
      </c>
      <c r="DE200" t="s">
        <v>3</v>
      </c>
      <c r="DF200">
        <f t="shared" si="72"/>
        <v>0</v>
      </c>
      <c r="DG200">
        <f t="shared" si="62"/>
        <v>5.5</v>
      </c>
      <c r="DH200">
        <f t="shared" si="70"/>
        <v>3.27</v>
      </c>
      <c r="DI200">
        <f t="shared" si="71"/>
        <v>0</v>
      </c>
      <c r="DJ200">
        <f>DG200+DH200</f>
        <v>8.77</v>
      </c>
      <c r="DK200">
        <v>1</v>
      </c>
      <c r="DL200" t="s">
        <v>661</v>
      </c>
      <c r="DM200">
        <v>6</v>
      </c>
      <c r="DN200" t="s">
        <v>565</v>
      </c>
      <c r="DO200">
        <v>1</v>
      </c>
    </row>
    <row r="201" spans="1:119" x14ac:dyDescent="0.2">
      <c r="A201">
        <f>ROW(Source!A242)</f>
        <v>242</v>
      </c>
      <c r="B201">
        <v>104121951</v>
      </c>
      <c r="C201">
        <v>104124646</v>
      </c>
      <c r="D201">
        <v>94548801</v>
      </c>
      <c r="E201">
        <v>1</v>
      </c>
      <c r="F201">
        <v>1</v>
      </c>
      <c r="G201">
        <v>1</v>
      </c>
      <c r="H201">
        <v>2</v>
      </c>
      <c r="I201" t="s">
        <v>568</v>
      </c>
      <c r="J201" t="s">
        <v>569</v>
      </c>
      <c r="K201" t="s">
        <v>570</v>
      </c>
      <c r="L201">
        <v>1368</v>
      </c>
      <c r="N201">
        <v>1011</v>
      </c>
      <c r="O201" t="s">
        <v>571</v>
      </c>
      <c r="P201" t="s">
        <v>571</v>
      </c>
      <c r="Q201">
        <v>1</v>
      </c>
      <c r="W201">
        <v>0</v>
      </c>
      <c r="X201">
        <v>-1219940357</v>
      </c>
      <c r="Y201">
        <f>(AT201*ROUND((0.35+1),7))</f>
        <v>1.3500000000000002E-2</v>
      </c>
      <c r="AA201">
        <v>0</v>
      </c>
      <c r="AB201">
        <v>643.29</v>
      </c>
      <c r="AC201">
        <v>722.05</v>
      </c>
      <c r="AD201">
        <v>0</v>
      </c>
      <c r="AE201">
        <v>0</v>
      </c>
      <c r="AF201">
        <v>643.29</v>
      </c>
      <c r="AG201">
        <v>722.05</v>
      </c>
      <c r="AH201">
        <v>0</v>
      </c>
      <c r="AI201">
        <v>1</v>
      </c>
      <c r="AJ201">
        <v>1</v>
      </c>
      <c r="AK201">
        <v>1</v>
      </c>
      <c r="AL201">
        <v>1</v>
      </c>
      <c r="AM201">
        <v>-2</v>
      </c>
      <c r="AN201">
        <v>0</v>
      </c>
      <c r="AO201">
        <v>0</v>
      </c>
      <c r="AP201">
        <v>1</v>
      </c>
      <c r="AQ201">
        <v>1</v>
      </c>
      <c r="AR201">
        <v>0</v>
      </c>
      <c r="AS201" t="s">
        <v>3</v>
      </c>
      <c r="AT201">
        <v>0.01</v>
      </c>
      <c r="AU201" t="s">
        <v>312</v>
      </c>
      <c r="AV201">
        <v>1</v>
      </c>
      <c r="AW201">
        <v>2</v>
      </c>
      <c r="AX201">
        <v>104124659</v>
      </c>
      <c r="AY201">
        <v>1</v>
      </c>
      <c r="AZ201">
        <v>0</v>
      </c>
      <c r="BA201">
        <v>198</v>
      </c>
      <c r="BB201">
        <v>1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K201">
        <v>6.4329000000000001</v>
      </c>
      <c r="BL201">
        <v>7.2204999999999995</v>
      </c>
      <c r="BM201">
        <v>0</v>
      </c>
      <c r="BN201">
        <v>0</v>
      </c>
      <c r="BO201">
        <v>0.01</v>
      </c>
      <c r="BP201">
        <v>1</v>
      </c>
      <c r="BQ201">
        <v>0</v>
      </c>
      <c r="BR201">
        <v>8.6844150000000013</v>
      </c>
      <c r="BS201">
        <v>9.747675000000001</v>
      </c>
      <c r="BT201">
        <v>0</v>
      </c>
      <c r="BU201">
        <v>0</v>
      </c>
      <c r="BV201">
        <v>1.3500000000000002E-2</v>
      </c>
      <c r="BW201">
        <v>1</v>
      </c>
      <c r="CV201">
        <v>0</v>
      </c>
      <c r="CW201">
        <f>ROUND(Y201*Source!I242*DO201,7)</f>
        <v>3.375E-3</v>
      </c>
      <c r="CX201">
        <f>ROUND(Y201*Source!I242,7)</f>
        <v>3.375E-3</v>
      </c>
      <c r="CY201">
        <f>AB201</f>
        <v>643.29</v>
      </c>
      <c r="CZ201">
        <f>AF201</f>
        <v>643.29</v>
      </c>
      <c r="DA201">
        <f>AJ201</f>
        <v>1</v>
      </c>
      <c r="DB201">
        <f>ROUND((ROUND(AT201*CZ201,2)*ROUND((0.35+1),7)),6)</f>
        <v>8.6805000000000003</v>
      </c>
      <c r="DC201">
        <f>ROUND((ROUND(AT201*AG201,2)*ROUND((0.35+1),7)),6)</f>
        <v>9.7469999999999999</v>
      </c>
      <c r="DD201" t="s">
        <v>3</v>
      </c>
      <c r="DE201" t="s">
        <v>3</v>
      </c>
      <c r="DF201">
        <f t="shared" si="72"/>
        <v>0</v>
      </c>
      <c r="DG201">
        <f t="shared" si="62"/>
        <v>2.17</v>
      </c>
      <c r="DH201">
        <f t="shared" si="70"/>
        <v>2.44</v>
      </c>
      <c r="DI201">
        <f t="shared" si="71"/>
        <v>0</v>
      </c>
      <c r="DJ201">
        <f>DG201+DH201</f>
        <v>4.6099999999999994</v>
      </c>
      <c r="DK201">
        <v>1</v>
      </c>
      <c r="DL201" t="s">
        <v>572</v>
      </c>
      <c r="DM201">
        <v>4</v>
      </c>
      <c r="DN201" t="s">
        <v>565</v>
      </c>
      <c r="DO201">
        <v>1</v>
      </c>
    </row>
    <row r="202" spans="1:119" x14ac:dyDescent="0.2">
      <c r="A202">
        <f>ROW(Source!A242)</f>
        <v>242</v>
      </c>
      <c r="B202">
        <v>104121951</v>
      </c>
      <c r="C202">
        <v>104124646</v>
      </c>
      <c r="D202">
        <v>94498375</v>
      </c>
      <c r="E202">
        <v>1</v>
      </c>
      <c r="F202">
        <v>1</v>
      </c>
      <c r="G202">
        <v>1</v>
      </c>
      <c r="H202">
        <v>3</v>
      </c>
      <c r="I202" t="s">
        <v>697</v>
      </c>
      <c r="J202" t="s">
        <v>698</v>
      </c>
      <c r="K202" t="s">
        <v>699</v>
      </c>
      <c r="L202">
        <v>1301</v>
      </c>
      <c r="N202">
        <v>1003</v>
      </c>
      <c r="O202" t="s">
        <v>194</v>
      </c>
      <c r="P202" t="s">
        <v>194</v>
      </c>
      <c r="Q202">
        <v>1</v>
      </c>
      <c r="W202">
        <v>0</v>
      </c>
      <c r="X202">
        <v>-1673096917</v>
      </c>
      <c r="Y202">
        <f>AT202</f>
        <v>13.33</v>
      </c>
      <c r="AA202">
        <v>5.17</v>
      </c>
      <c r="AB202">
        <v>0</v>
      </c>
      <c r="AC202">
        <v>0</v>
      </c>
      <c r="AD202">
        <v>0</v>
      </c>
      <c r="AE202">
        <v>5.87</v>
      </c>
      <c r="AF202">
        <v>0</v>
      </c>
      <c r="AG202">
        <v>0</v>
      </c>
      <c r="AH202">
        <v>0</v>
      </c>
      <c r="AI202">
        <v>0.88</v>
      </c>
      <c r="AJ202">
        <v>1</v>
      </c>
      <c r="AK202">
        <v>1</v>
      </c>
      <c r="AL202">
        <v>1</v>
      </c>
      <c r="AM202">
        <v>2</v>
      </c>
      <c r="AN202">
        <v>0</v>
      </c>
      <c r="AO202">
        <v>0</v>
      </c>
      <c r="AP202">
        <v>1</v>
      </c>
      <c r="AQ202">
        <v>1</v>
      </c>
      <c r="AR202">
        <v>0</v>
      </c>
      <c r="AS202" t="s">
        <v>3</v>
      </c>
      <c r="AT202">
        <v>13.33</v>
      </c>
      <c r="AU202" t="s">
        <v>3</v>
      </c>
      <c r="AV202">
        <v>0</v>
      </c>
      <c r="AW202">
        <v>2</v>
      </c>
      <c r="AX202">
        <v>104124660</v>
      </c>
      <c r="AY202">
        <v>1</v>
      </c>
      <c r="AZ202">
        <v>0</v>
      </c>
      <c r="BA202">
        <v>199</v>
      </c>
      <c r="BB202">
        <v>1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78.247100000000003</v>
      </c>
      <c r="BK202">
        <v>0</v>
      </c>
      <c r="BL202">
        <v>0</v>
      </c>
      <c r="BM202">
        <v>0</v>
      </c>
      <c r="BN202">
        <v>0</v>
      </c>
      <c r="BO202">
        <v>0</v>
      </c>
      <c r="BP202">
        <v>1</v>
      </c>
      <c r="BQ202">
        <v>78.247100000000003</v>
      </c>
      <c r="BR202">
        <v>0</v>
      </c>
      <c r="BS202">
        <v>0</v>
      </c>
      <c r="BT202">
        <v>0</v>
      </c>
      <c r="BU202">
        <v>0</v>
      </c>
      <c r="BV202">
        <v>0</v>
      </c>
      <c r="BW202">
        <v>1</v>
      </c>
      <c r="CV202">
        <v>0</v>
      </c>
      <c r="CW202">
        <v>0</v>
      </c>
      <c r="CX202">
        <f>ROUND(Y202*Source!I242,7)</f>
        <v>3.3325</v>
      </c>
      <c r="CY202">
        <f>AA202</f>
        <v>5.17</v>
      </c>
      <c r="CZ202">
        <f>AE202</f>
        <v>5.87</v>
      </c>
      <c r="DA202">
        <f>AI202</f>
        <v>0.88</v>
      </c>
      <c r="DB202">
        <f>ROUND(ROUND(AT202*CZ202,2),6)</f>
        <v>78.25</v>
      </c>
      <c r="DC202">
        <f>ROUND(ROUND(AT202*AG202,2),6)</f>
        <v>0</v>
      </c>
      <c r="DD202" t="s">
        <v>3</v>
      </c>
      <c r="DE202" t="s">
        <v>3</v>
      </c>
      <c r="DF202">
        <f>ROUND(ROUND(AE202*AI202,2)*CX202,2)</f>
        <v>17.23</v>
      </c>
      <c r="DG202">
        <f t="shared" si="62"/>
        <v>0</v>
      </c>
      <c r="DH202">
        <f t="shared" si="70"/>
        <v>0</v>
      </c>
      <c r="DI202">
        <f t="shared" si="71"/>
        <v>0</v>
      </c>
      <c r="DJ202">
        <f>DF202</f>
        <v>17.23</v>
      </c>
      <c r="DK202">
        <v>0</v>
      </c>
      <c r="DL202" t="s">
        <v>3</v>
      </c>
      <c r="DM202">
        <v>0</v>
      </c>
      <c r="DN202" t="s">
        <v>3</v>
      </c>
      <c r="DO202">
        <v>0</v>
      </c>
    </row>
    <row r="203" spans="1:119" x14ac:dyDescent="0.2">
      <c r="A203">
        <f>ROW(Source!A242)</f>
        <v>242</v>
      </c>
      <c r="B203">
        <v>104121951</v>
      </c>
      <c r="C203">
        <v>104124646</v>
      </c>
      <c r="D203">
        <v>94498389</v>
      </c>
      <c r="E203">
        <v>1</v>
      </c>
      <c r="F203">
        <v>1</v>
      </c>
      <c r="G203">
        <v>1</v>
      </c>
      <c r="H203">
        <v>3</v>
      </c>
      <c r="I203" t="s">
        <v>741</v>
      </c>
      <c r="J203" t="s">
        <v>742</v>
      </c>
      <c r="K203" t="s">
        <v>743</v>
      </c>
      <c r="L203">
        <v>1302</v>
      </c>
      <c r="N203">
        <v>1003</v>
      </c>
      <c r="O203" t="s">
        <v>744</v>
      </c>
      <c r="P203" t="s">
        <v>744</v>
      </c>
      <c r="Q203">
        <v>10</v>
      </c>
      <c r="W203">
        <v>0</v>
      </c>
      <c r="X203">
        <v>625233258</v>
      </c>
      <c r="Y203">
        <f>AT203</f>
        <v>0.55000000000000004</v>
      </c>
      <c r="AA203">
        <v>57.7</v>
      </c>
      <c r="AB203">
        <v>0</v>
      </c>
      <c r="AC203">
        <v>0</v>
      </c>
      <c r="AD203">
        <v>0</v>
      </c>
      <c r="AE203">
        <v>37.71</v>
      </c>
      <c r="AF203">
        <v>0</v>
      </c>
      <c r="AG203">
        <v>0</v>
      </c>
      <c r="AH203">
        <v>0</v>
      </c>
      <c r="AI203">
        <v>1.53</v>
      </c>
      <c r="AJ203">
        <v>1</v>
      </c>
      <c r="AK203">
        <v>1</v>
      </c>
      <c r="AL203">
        <v>1</v>
      </c>
      <c r="AM203">
        <v>2</v>
      </c>
      <c r="AN203">
        <v>0</v>
      </c>
      <c r="AO203">
        <v>0</v>
      </c>
      <c r="AP203">
        <v>1</v>
      </c>
      <c r="AQ203">
        <v>1</v>
      </c>
      <c r="AR203">
        <v>0</v>
      </c>
      <c r="AS203" t="s">
        <v>3</v>
      </c>
      <c r="AT203">
        <v>0.55000000000000004</v>
      </c>
      <c r="AU203" t="s">
        <v>3</v>
      </c>
      <c r="AV203">
        <v>0</v>
      </c>
      <c r="AW203">
        <v>2</v>
      </c>
      <c r="AX203">
        <v>104124661</v>
      </c>
      <c r="AY203">
        <v>1</v>
      </c>
      <c r="AZ203">
        <v>0</v>
      </c>
      <c r="BA203">
        <v>200</v>
      </c>
      <c r="BB203">
        <v>1</v>
      </c>
      <c r="BC203">
        <v>0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20.740500000000001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1</v>
      </c>
      <c r="BQ203">
        <v>20.740500000000001</v>
      </c>
      <c r="BR203">
        <v>0</v>
      </c>
      <c r="BS203">
        <v>0</v>
      </c>
      <c r="BT203">
        <v>0</v>
      </c>
      <c r="BU203">
        <v>0</v>
      </c>
      <c r="BV203">
        <v>0</v>
      </c>
      <c r="BW203">
        <v>1</v>
      </c>
      <c r="CV203">
        <v>0</v>
      </c>
      <c r="CW203">
        <v>0</v>
      </c>
      <c r="CX203">
        <f>ROUND(Y203*Source!I242,7)</f>
        <v>0.13750000000000001</v>
      </c>
      <c r="CY203">
        <f>AA203</f>
        <v>57.7</v>
      </c>
      <c r="CZ203">
        <f>AE203</f>
        <v>37.71</v>
      </c>
      <c r="DA203">
        <f>AI203</f>
        <v>1.53</v>
      </c>
      <c r="DB203">
        <f>ROUND(ROUND(AT203*CZ203,2),6)</f>
        <v>20.74</v>
      </c>
      <c r="DC203">
        <f>ROUND(ROUND(AT203*AG203,2),6)</f>
        <v>0</v>
      </c>
      <c r="DD203" t="s">
        <v>3</v>
      </c>
      <c r="DE203" t="s">
        <v>3</v>
      </c>
      <c r="DF203">
        <f>ROUND(ROUND(AE203*AI203,2)*CX203,2)</f>
        <v>7.93</v>
      </c>
      <c r="DG203">
        <f t="shared" si="62"/>
        <v>0</v>
      </c>
      <c r="DH203">
        <f t="shared" si="70"/>
        <v>0</v>
      </c>
      <c r="DI203">
        <f t="shared" si="71"/>
        <v>0</v>
      </c>
      <c r="DJ203">
        <f>DF203</f>
        <v>7.93</v>
      </c>
      <c r="DK203">
        <v>0</v>
      </c>
      <c r="DL203" t="s">
        <v>3</v>
      </c>
      <c r="DM203">
        <v>0</v>
      </c>
      <c r="DN203" t="s">
        <v>3</v>
      </c>
      <c r="DO203">
        <v>0</v>
      </c>
    </row>
    <row r="204" spans="1:119" x14ac:dyDescent="0.2">
      <c r="A204">
        <f>ROW(Source!A242)</f>
        <v>242</v>
      </c>
      <c r="B204">
        <v>104121951</v>
      </c>
      <c r="C204">
        <v>104124646</v>
      </c>
      <c r="D204">
        <v>94517620</v>
      </c>
      <c r="E204">
        <v>1</v>
      </c>
      <c r="F204">
        <v>1</v>
      </c>
      <c r="G204">
        <v>1</v>
      </c>
      <c r="H204">
        <v>3</v>
      </c>
      <c r="I204" t="s">
        <v>732</v>
      </c>
      <c r="J204" t="s">
        <v>733</v>
      </c>
      <c r="K204" t="s">
        <v>734</v>
      </c>
      <c r="L204">
        <v>1346</v>
      </c>
      <c r="N204">
        <v>1009</v>
      </c>
      <c r="O204" t="s">
        <v>89</v>
      </c>
      <c r="P204" t="s">
        <v>89</v>
      </c>
      <c r="Q204">
        <v>1</v>
      </c>
      <c r="W204">
        <v>0</v>
      </c>
      <c r="X204">
        <v>-398999595</v>
      </c>
      <c r="Y204">
        <f>AT204</f>
        <v>0.05</v>
      </c>
      <c r="AA204">
        <v>111.83</v>
      </c>
      <c r="AB204">
        <v>0</v>
      </c>
      <c r="AC204">
        <v>0</v>
      </c>
      <c r="AD204">
        <v>0</v>
      </c>
      <c r="AE204">
        <v>79.88</v>
      </c>
      <c r="AF204">
        <v>0</v>
      </c>
      <c r="AG204">
        <v>0</v>
      </c>
      <c r="AH204">
        <v>0</v>
      </c>
      <c r="AI204">
        <v>1.4</v>
      </c>
      <c r="AJ204">
        <v>1</v>
      </c>
      <c r="AK204">
        <v>1</v>
      </c>
      <c r="AL204">
        <v>1</v>
      </c>
      <c r="AM204">
        <v>2</v>
      </c>
      <c r="AN204">
        <v>0</v>
      </c>
      <c r="AO204">
        <v>0</v>
      </c>
      <c r="AP204">
        <v>1</v>
      </c>
      <c r="AQ204">
        <v>1</v>
      </c>
      <c r="AR204">
        <v>0</v>
      </c>
      <c r="AS204" t="s">
        <v>3</v>
      </c>
      <c r="AT204">
        <v>0.05</v>
      </c>
      <c r="AU204" t="s">
        <v>3</v>
      </c>
      <c r="AV204">
        <v>0</v>
      </c>
      <c r="AW204">
        <v>2</v>
      </c>
      <c r="AX204">
        <v>104124662</v>
      </c>
      <c r="AY204">
        <v>1</v>
      </c>
      <c r="AZ204">
        <v>0</v>
      </c>
      <c r="BA204">
        <v>201</v>
      </c>
      <c r="BB204">
        <v>1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3.9939999999999998</v>
      </c>
      <c r="BK204">
        <v>0</v>
      </c>
      <c r="BL204">
        <v>0</v>
      </c>
      <c r="BM204">
        <v>0</v>
      </c>
      <c r="BN204">
        <v>0</v>
      </c>
      <c r="BO204">
        <v>0</v>
      </c>
      <c r="BP204">
        <v>1</v>
      </c>
      <c r="BQ204">
        <v>3.9939999999999998</v>
      </c>
      <c r="BR204">
        <v>0</v>
      </c>
      <c r="BS204">
        <v>0</v>
      </c>
      <c r="BT204">
        <v>0</v>
      </c>
      <c r="BU204">
        <v>0</v>
      </c>
      <c r="BV204">
        <v>0</v>
      </c>
      <c r="BW204">
        <v>1</v>
      </c>
      <c r="CV204">
        <v>0</v>
      </c>
      <c r="CW204">
        <v>0</v>
      </c>
      <c r="CX204">
        <f>ROUND(Y204*Source!I242,7)</f>
        <v>1.2500000000000001E-2</v>
      </c>
      <c r="CY204">
        <f>AA204</f>
        <v>111.83</v>
      </c>
      <c r="CZ204">
        <f>AE204</f>
        <v>79.88</v>
      </c>
      <c r="DA204">
        <f>AI204</f>
        <v>1.4</v>
      </c>
      <c r="DB204">
        <f>ROUND(ROUND(AT204*CZ204,2),6)</f>
        <v>3.99</v>
      </c>
      <c r="DC204">
        <f>ROUND(ROUND(AT204*AG204,2),6)</f>
        <v>0</v>
      </c>
      <c r="DD204" t="s">
        <v>3</v>
      </c>
      <c r="DE204" t="s">
        <v>3</v>
      </c>
      <c r="DF204">
        <f>ROUND(ROUND(AE204*AI204,2)*CX204,2)</f>
        <v>1.4</v>
      </c>
      <c r="DG204">
        <f t="shared" si="62"/>
        <v>0</v>
      </c>
      <c r="DH204">
        <f t="shared" si="70"/>
        <v>0</v>
      </c>
      <c r="DI204">
        <f t="shared" si="71"/>
        <v>0</v>
      </c>
      <c r="DJ204">
        <f>DF204</f>
        <v>1.4</v>
      </c>
      <c r="DK204">
        <v>0</v>
      </c>
      <c r="DL204" t="s">
        <v>3</v>
      </c>
      <c r="DM204">
        <v>0</v>
      </c>
      <c r="DN204" t="s">
        <v>3</v>
      </c>
      <c r="DO204">
        <v>0</v>
      </c>
    </row>
    <row r="205" spans="1:119" x14ac:dyDescent="0.2">
      <c r="A205">
        <f>ROW(Source!A242)</f>
        <v>242</v>
      </c>
      <c r="B205">
        <v>104121951</v>
      </c>
      <c r="C205">
        <v>104124646</v>
      </c>
      <c r="D205">
        <v>101244056</v>
      </c>
      <c r="E205">
        <v>1</v>
      </c>
      <c r="F205">
        <v>1</v>
      </c>
      <c r="G205">
        <v>1</v>
      </c>
      <c r="H205">
        <v>3</v>
      </c>
      <c r="I205" t="s">
        <v>379</v>
      </c>
      <c r="J205" t="s">
        <v>382</v>
      </c>
      <c r="K205" t="s">
        <v>380</v>
      </c>
      <c r="L205">
        <v>1477</v>
      </c>
      <c r="N205">
        <v>1013</v>
      </c>
      <c r="O205" t="s">
        <v>381</v>
      </c>
      <c r="P205" t="s">
        <v>383</v>
      </c>
      <c r="Q205">
        <v>1</v>
      </c>
      <c r="W205">
        <v>0</v>
      </c>
      <c r="X205">
        <v>1901007357</v>
      </c>
      <c r="Y205">
        <f>AT205</f>
        <v>0.1</v>
      </c>
      <c r="AA205">
        <v>70449.91</v>
      </c>
      <c r="AB205">
        <v>0</v>
      </c>
      <c r="AC205">
        <v>0</v>
      </c>
      <c r="AD205">
        <v>0</v>
      </c>
      <c r="AE205">
        <v>70449.91</v>
      </c>
      <c r="AF205">
        <v>0</v>
      </c>
      <c r="AG205">
        <v>0</v>
      </c>
      <c r="AH205">
        <v>0</v>
      </c>
      <c r="AI205">
        <v>1</v>
      </c>
      <c r="AJ205">
        <v>1</v>
      </c>
      <c r="AK205">
        <v>1</v>
      </c>
      <c r="AL205">
        <v>1</v>
      </c>
      <c r="AM205">
        <v>2</v>
      </c>
      <c r="AN205">
        <v>0</v>
      </c>
      <c r="AO205">
        <v>0</v>
      </c>
      <c r="AP205">
        <v>1</v>
      </c>
      <c r="AQ205">
        <v>0</v>
      </c>
      <c r="AR205">
        <v>0</v>
      </c>
      <c r="AS205" t="s">
        <v>3</v>
      </c>
      <c r="AT205">
        <v>0.1</v>
      </c>
      <c r="AU205" t="s">
        <v>3</v>
      </c>
      <c r="AV205">
        <v>0</v>
      </c>
      <c r="AW205">
        <v>1</v>
      </c>
      <c r="AX205">
        <v>-1</v>
      </c>
      <c r="AY205">
        <v>0</v>
      </c>
      <c r="AZ205">
        <v>0</v>
      </c>
      <c r="BA205" t="s">
        <v>3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0</v>
      </c>
      <c r="BL205">
        <v>0</v>
      </c>
      <c r="BM205">
        <v>0</v>
      </c>
      <c r="BN205">
        <v>0</v>
      </c>
      <c r="BO205">
        <v>0</v>
      </c>
      <c r="BP205">
        <v>0</v>
      </c>
      <c r="BQ205">
        <v>0</v>
      </c>
      <c r="BR205">
        <v>0</v>
      </c>
      <c r="BS205">
        <v>0</v>
      </c>
      <c r="BT205">
        <v>0</v>
      </c>
      <c r="BU205">
        <v>0</v>
      </c>
      <c r="BV205">
        <v>0</v>
      </c>
      <c r="BW205">
        <v>0</v>
      </c>
      <c r="CV205">
        <v>0</v>
      </c>
      <c r="CW205">
        <v>0</v>
      </c>
      <c r="CX205">
        <f>ROUND(Y205*Source!I242,7)</f>
        <v>2.5000000000000001E-2</v>
      </c>
      <c r="CY205">
        <f>AA205</f>
        <v>70449.91</v>
      </c>
      <c r="CZ205">
        <f>AE205</f>
        <v>70449.91</v>
      </c>
      <c r="DA205">
        <f>AI205</f>
        <v>1</v>
      </c>
      <c r="DB205">
        <f>ROUND(ROUND(AT205*CZ205,2),6)</f>
        <v>7044.99</v>
      </c>
      <c r="DC205">
        <f>ROUND(ROUND(AT205*AG205,2),6)</f>
        <v>0</v>
      </c>
      <c r="DD205" t="s">
        <v>3</v>
      </c>
      <c r="DE205" t="s">
        <v>3</v>
      </c>
      <c r="DF205">
        <f>ROUND(ROUND(AE205,2)*CX205,2)</f>
        <v>1761.25</v>
      </c>
      <c r="DG205">
        <f t="shared" si="62"/>
        <v>0</v>
      </c>
      <c r="DH205">
        <f t="shared" si="70"/>
        <v>0</v>
      </c>
      <c r="DI205">
        <f t="shared" si="71"/>
        <v>0</v>
      </c>
      <c r="DJ205">
        <f>DF205</f>
        <v>1761.25</v>
      </c>
      <c r="DK205">
        <v>1</v>
      </c>
      <c r="DL205" t="s">
        <v>3</v>
      </c>
      <c r="DM205">
        <v>0</v>
      </c>
      <c r="DN205" t="s">
        <v>3</v>
      </c>
      <c r="DO205">
        <v>0</v>
      </c>
    </row>
    <row r="206" spans="1:119" x14ac:dyDescent="0.2">
      <c r="A206">
        <f>ROW(Source!A242)</f>
        <v>242</v>
      </c>
      <c r="B206">
        <v>104121951</v>
      </c>
      <c r="C206">
        <v>104124646</v>
      </c>
      <c r="D206">
        <v>76475048</v>
      </c>
      <c r="E206">
        <v>1</v>
      </c>
      <c r="F206">
        <v>1</v>
      </c>
      <c r="G206">
        <v>1</v>
      </c>
      <c r="H206">
        <v>3</v>
      </c>
      <c r="I206" t="s">
        <v>315</v>
      </c>
      <c r="J206" t="s">
        <v>3</v>
      </c>
      <c r="K206" t="s">
        <v>316</v>
      </c>
      <c r="L206">
        <v>3277935</v>
      </c>
      <c r="N206">
        <v>1013</v>
      </c>
      <c r="O206" t="s">
        <v>317</v>
      </c>
      <c r="P206" t="s">
        <v>317</v>
      </c>
      <c r="Q206">
        <v>1</v>
      </c>
      <c r="W206">
        <v>0</v>
      </c>
      <c r="X206">
        <v>274903907</v>
      </c>
      <c r="Y206">
        <f>AT206</f>
        <v>2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1</v>
      </c>
      <c r="AJ206">
        <v>1</v>
      </c>
      <c r="AK206">
        <v>1</v>
      </c>
      <c r="AL206">
        <v>1</v>
      </c>
      <c r="AM206">
        <v>-2</v>
      </c>
      <c r="AN206">
        <v>0</v>
      </c>
      <c r="AO206">
        <v>0</v>
      </c>
      <c r="AP206">
        <v>0</v>
      </c>
      <c r="AQ206">
        <v>0</v>
      </c>
      <c r="AR206">
        <v>0</v>
      </c>
      <c r="AS206" t="s">
        <v>3</v>
      </c>
      <c r="AT206">
        <v>2</v>
      </c>
      <c r="AU206" t="s">
        <v>3</v>
      </c>
      <c r="AV206">
        <v>0</v>
      </c>
      <c r="AW206">
        <v>2</v>
      </c>
      <c r="AX206">
        <v>104124663</v>
      </c>
      <c r="AY206">
        <v>1</v>
      </c>
      <c r="AZ206">
        <v>0</v>
      </c>
      <c r="BA206">
        <v>202</v>
      </c>
      <c r="BB206">
        <v>0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K206">
        <v>0</v>
      </c>
      <c r="BL206">
        <v>0</v>
      </c>
      <c r="BM206">
        <v>0</v>
      </c>
      <c r="BN206">
        <v>0</v>
      </c>
      <c r="BO206">
        <v>0</v>
      </c>
      <c r="BP206">
        <v>0</v>
      </c>
      <c r="BQ206">
        <v>0</v>
      </c>
      <c r="BR206">
        <v>0</v>
      </c>
      <c r="BS206">
        <v>0</v>
      </c>
      <c r="BT206">
        <v>0</v>
      </c>
      <c r="BU206">
        <v>0</v>
      </c>
      <c r="BV206">
        <v>0</v>
      </c>
      <c r="BW206">
        <v>0</v>
      </c>
      <c r="CV206">
        <v>0</v>
      </c>
      <c r="CW206">
        <v>0</v>
      </c>
      <c r="CX206">
        <f>ROUND(Y206*Source!I242,7)</f>
        <v>0.5</v>
      </c>
      <c r="CY206">
        <f>AA206</f>
        <v>0</v>
      </c>
      <c r="CZ206">
        <f>AE206</f>
        <v>0</v>
      </c>
      <c r="DA206">
        <f>AI206</f>
        <v>1</v>
      </c>
      <c r="DB206">
        <f>ROUND(ROUND(AT206*CZ206,2),6)</f>
        <v>0</v>
      </c>
      <c r="DC206">
        <f>ROUND(ROUND(AT206*AG206,2),6)</f>
        <v>0</v>
      </c>
      <c r="DD206" t="s">
        <v>3</v>
      </c>
      <c r="DE206" t="s">
        <v>3</v>
      </c>
      <c r="DF206">
        <f>ROUND(ROUND(AE206,2)*CX206,2)</f>
        <v>0</v>
      </c>
      <c r="DG206">
        <f t="shared" si="62"/>
        <v>0</v>
      </c>
      <c r="DH206">
        <f t="shared" si="70"/>
        <v>0</v>
      </c>
      <c r="DI206">
        <f t="shared" si="71"/>
        <v>0</v>
      </c>
      <c r="DJ206">
        <f>DF206</f>
        <v>0</v>
      </c>
      <c r="DK206">
        <v>0</v>
      </c>
      <c r="DL206" t="s">
        <v>3</v>
      </c>
      <c r="DM206">
        <v>0</v>
      </c>
      <c r="DN206" t="s">
        <v>3</v>
      </c>
      <c r="DO206">
        <v>0</v>
      </c>
    </row>
    <row r="207" spans="1:119" x14ac:dyDescent="0.2">
      <c r="A207">
        <f>ROW(Source!A245)</f>
        <v>245</v>
      </c>
      <c r="B207">
        <v>104121951</v>
      </c>
      <c r="C207">
        <v>104124666</v>
      </c>
      <c r="D207">
        <v>33157111</v>
      </c>
      <c r="E207">
        <v>117</v>
      </c>
      <c r="F207">
        <v>1</v>
      </c>
      <c r="G207">
        <v>1</v>
      </c>
      <c r="H207">
        <v>1</v>
      </c>
      <c r="I207" t="s">
        <v>679</v>
      </c>
      <c r="J207" t="s">
        <v>3</v>
      </c>
      <c r="K207" t="s">
        <v>680</v>
      </c>
      <c r="L207">
        <v>1191</v>
      </c>
      <c r="N207">
        <v>1013</v>
      </c>
      <c r="O207" t="s">
        <v>565</v>
      </c>
      <c r="P207" t="s">
        <v>565</v>
      </c>
      <c r="Q207">
        <v>1</v>
      </c>
      <c r="W207">
        <v>0</v>
      </c>
      <c r="X207">
        <v>174150515</v>
      </c>
      <c r="Y207">
        <f>(AT207*ROUND((0.35+1),7))</f>
        <v>0.67500000000000004</v>
      </c>
      <c r="AA207">
        <v>0</v>
      </c>
      <c r="AB207">
        <v>0</v>
      </c>
      <c r="AC207">
        <v>0</v>
      </c>
      <c r="AD207">
        <v>732.82</v>
      </c>
      <c r="AE207">
        <v>0</v>
      </c>
      <c r="AF207">
        <v>0</v>
      </c>
      <c r="AG207">
        <v>0</v>
      </c>
      <c r="AH207">
        <v>732.82</v>
      </c>
      <c r="AI207">
        <v>1</v>
      </c>
      <c r="AJ207">
        <v>1</v>
      </c>
      <c r="AK207">
        <v>1</v>
      </c>
      <c r="AL207">
        <v>1</v>
      </c>
      <c r="AM207">
        <v>-2</v>
      </c>
      <c r="AN207">
        <v>0</v>
      </c>
      <c r="AO207">
        <v>0</v>
      </c>
      <c r="AP207">
        <v>1</v>
      </c>
      <c r="AQ207">
        <v>1</v>
      </c>
      <c r="AR207">
        <v>0</v>
      </c>
      <c r="AS207" t="s">
        <v>3</v>
      </c>
      <c r="AT207">
        <v>0.5</v>
      </c>
      <c r="AU207" t="s">
        <v>312</v>
      </c>
      <c r="AV207">
        <v>1</v>
      </c>
      <c r="AW207">
        <v>2</v>
      </c>
      <c r="AX207">
        <v>104124672</v>
      </c>
      <c r="AY207">
        <v>1</v>
      </c>
      <c r="AZ207">
        <v>0</v>
      </c>
      <c r="BA207">
        <v>203</v>
      </c>
      <c r="BB207">
        <v>1</v>
      </c>
      <c r="BC207">
        <v>0</v>
      </c>
      <c r="BD207">
        <v>0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0</v>
      </c>
      <c r="BK207">
        <v>0</v>
      </c>
      <c r="BL207">
        <v>0</v>
      </c>
      <c r="BM207">
        <v>366.41</v>
      </c>
      <c r="BN207">
        <v>0.5</v>
      </c>
      <c r="BO207">
        <v>0</v>
      </c>
      <c r="BP207">
        <v>1</v>
      </c>
      <c r="BQ207">
        <v>0</v>
      </c>
      <c r="BR207">
        <v>0</v>
      </c>
      <c r="BS207">
        <v>0</v>
      </c>
      <c r="BT207">
        <v>494.65350000000007</v>
      </c>
      <c r="BU207">
        <v>0.67500000000000004</v>
      </c>
      <c r="BV207">
        <v>0</v>
      </c>
      <c r="BW207">
        <v>1</v>
      </c>
      <c r="CU207">
        <f>ROUND(AT207*Source!I245*AH207*AL207,2)</f>
        <v>366.41</v>
      </c>
      <c r="CV207">
        <f>ROUND(Y207*Source!I245,7)</f>
        <v>0.67500000000000004</v>
      </c>
      <c r="CW207">
        <v>0</v>
      </c>
      <c r="CX207">
        <f>ROUND(Y207*Source!I245,7)</f>
        <v>0.67500000000000004</v>
      </c>
      <c r="CY207">
        <f>AD207</f>
        <v>732.82</v>
      </c>
      <c r="CZ207">
        <f>AH207</f>
        <v>732.82</v>
      </c>
      <c r="DA207">
        <f>AL207</f>
        <v>1</v>
      </c>
      <c r="DB207">
        <f>ROUND((ROUND(AT207*CZ207,2)*ROUND((0.35+1),7)),6)</f>
        <v>494.65350000000001</v>
      </c>
      <c r="DC207">
        <f>ROUND((ROUND(AT207*AG207,2)*ROUND((0.35+1),7)),6)</f>
        <v>0</v>
      </c>
      <c r="DD207" t="s">
        <v>3</v>
      </c>
      <c r="DE207" t="s">
        <v>3</v>
      </c>
      <c r="DF207">
        <f>ROUND(ROUND(AE207,2)*CX207,2)</f>
        <v>0</v>
      </c>
      <c r="DG207">
        <f t="shared" si="62"/>
        <v>0</v>
      </c>
      <c r="DH207">
        <f t="shared" si="70"/>
        <v>0</v>
      </c>
      <c r="DI207">
        <f t="shared" si="71"/>
        <v>494.65</v>
      </c>
      <c r="DJ207">
        <f>DI207</f>
        <v>494.65</v>
      </c>
      <c r="DK207">
        <v>1</v>
      </c>
      <c r="DL207" t="s">
        <v>3</v>
      </c>
      <c r="DM207">
        <v>0</v>
      </c>
      <c r="DN207" t="s">
        <v>3</v>
      </c>
      <c r="DO207">
        <v>0</v>
      </c>
    </row>
    <row r="208" spans="1:119" x14ac:dyDescent="0.2">
      <c r="A208">
        <f>ROW(Source!A245)</f>
        <v>245</v>
      </c>
      <c r="B208">
        <v>104121951</v>
      </c>
      <c r="C208">
        <v>104124666</v>
      </c>
      <c r="D208">
        <v>101213973</v>
      </c>
      <c r="E208">
        <v>1</v>
      </c>
      <c r="F208">
        <v>1</v>
      </c>
      <c r="G208">
        <v>1</v>
      </c>
      <c r="H208">
        <v>3</v>
      </c>
      <c r="I208" t="s">
        <v>681</v>
      </c>
      <c r="J208" t="s">
        <v>682</v>
      </c>
      <c r="K208" t="s">
        <v>683</v>
      </c>
      <c r="L208">
        <v>1348</v>
      </c>
      <c r="N208">
        <v>1009</v>
      </c>
      <c r="O208" t="s">
        <v>47</v>
      </c>
      <c r="P208" t="s">
        <v>47</v>
      </c>
      <c r="Q208">
        <v>1000</v>
      </c>
      <c r="W208">
        <v>0</v>
      </c>
      <c r="X208">
        <v>-312996078</v>
      </c>
      <c r="Y208">
        <f>AT208</f>
        <v>1.0000000000000001E-5</v>
      </c>
      <c r="AA208">
        <v>127956.34</v>
      </c>
      <c r="AB208">
        <v>0</v>
      </c>
      <c r="AC208">
        <v>0</v>
      </c>
      <c r="AD208">
        <v>0</v>
      </c>
      <c r="AE208">
        <v>99190.96</v>
      </c>
      <c r="AF208">
        <v>0</v>
      </c>
      <c r="AG208">
        <v>0</v>
      </c>
      <c r="AH208">
        <v>0</v>
      </c>
      <c r="AI208">
        <v>1.29</v>
      </c>
      <c r="AJ208">
        <v>1</v>
      </c>
      <c r="AK208">
        <v>1</v>
      </c>
      <c r="AL208">
        <v>1</v>
      </c>
      <c r="AM208">
        <v>2</v>
      </c>
      <c r="AN208">
        <v>0</v>
      </c>
      <c r="AO208">
        <v>0</v>
      </c>
      <c r="AP208">
        <v>1</v>
      </c>
      <c r="AQ208">
        <v>1</v>
      </c>
      <c r="AR208">
        <v>0</v>
      </c>
      <c r="AS208" t="s">
        <v>3</v>
      </c>
      <c r="AT208">
        <v>1.0000000000000001E-5</v>
      </c>
      <c r="AU208" t="s">
        <v>3</v>
      </c>
      <c r="AV208">
        <v>0</v>
      </c>
      <c r="AW208">
        <v>2</v>
      </c>
      <c r="AX208">
        <v>104124673</v>
      </c>
      <c r="AY208">
        <v>1</v>
      </c>
      <c r="AZ208">
        <v>0</v>
      </c>
      <c r="BA208">
        <v>204</v>
      </c>
      <c r="BB208">
        <v>1</v>
      </c>
      <c r="BC208">
        <v>0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0.99190960000000017</v>
      </c>
      <c r="BK208">
        <v>0</v>
      </c>
      <c r="BL208">
        <v>0</v>
      </c>
      <c r="BM208">
        <v>0</v>
      </c>
      <c r="BN208">
        <v>0</v>
      </c>
      <c r="BO208">
        <v>0</v>
      </c>
      <c r="BP208">
        <v>1</v>
      </c>
      <c r="BQ208">
        <v>0.99190960000000017</v>
      </c>
      <c r="BR208">
        <v>0</v>
      </c>
      <c r="BS208">
        <v>0</v>
      </c>
      <c r="BT208">
        <v>0</v>
      </c>
      <c r="BU208">
        <v>0</v>
      </c>
      <c r="BV208">
        <v>0</v>
      </c>
      <c r="BW208">
        <v>1</v>
      </c>
      <c r="CV208">
        <v>0</v>
      </c>
      <c r="CW208">
        <v>0</v>
      </c>
      <c r="CX208">
        <f>ROUND(Y208*Source!I245,7)</f>
        <v>1.0000000000000001E-5</v>
      </c>
      <c r="CY208">
        <f>AA208</f>
        <v>127956.34</v>
      </c>
      <c r="CZ208">
        <f>AE208</f>
        <v>99190.96</v>
      </c>
      <c r="DA208">
        <f>AI208</f>
        <v>1.29</v>
      </c>
      <c r="DB208">
        <f>ROUND(ROUND(AT208*CZ208,2),6)</f>
        <v>0.99</v>
      </c>
      <c r="DC208">
        <f>ROUND(ROUND(AT208*AG208,2),6)</f>
        <v>0</v>
      </c>
      <c r="DD208" t="s">
        <v>3</v>
      </c>
      <c r="DE208" t="s">
        <v>3</v>
      </c>
      <c r="DF208">
        <f>ROUND(ROUND(AE208*AI208,2)*CX208,2)</f>
        <v>1.28</v>
      </c>
      <c r="DG208">
        <f t="shared" si="62"/>
        <v>0</v>
      </c>
      <c r="DH208">
        <f t="shared" si="70"/>
        <v>0</v>
      </c>
      <c r="DI208">
        <f t="shared" si="71"/>
        <v>0</v>
      </c>
      <c r="DJ208">
        <f>DF208</f>
        <v>1.28</v>
      </c>
      <c r="DK208">
        <v>0</v>
      </c>
      <c r="DL208" t="s">
        <v>3</v>
      </c>
      <c r="DM208">
        <v>0</v>
      </c>
      <c r="DN208" t="s">
        <v>3</v>
      </c>
      <c r="DO208">
        <v>0</v>
      </c>
    </row>
    <row r="209" spans="1:119" x14ac:dyDescent="0.2">
      <c r="A209">
        <f>ROW(Source!A245)</f>
        <v>245</v>
      </c>
      <c r="B209">
        <v>104121951</v>
      </c>
      <c r="C209">
        <v>104124666</v>
      </c>
      <c r="D209">
        <v>101215474</v>
      </c>
      <c r="E209">
        <v>1</v>
      </c>
      <c r="F209">
        <v>1</v>
      </c>
      <c r="G209">
        <v>1</v>
      </c>
      <c r="H209">
        <v>3</v>
      </c>
      <c r="I209" t="s">
        <v>684</v>
      </c>
      <c r="J209" t="s">
        <v>685</v>
      </c>
      <c r="K209" t="s">
        <v>686</v>
      </c>
      <c r="L209">
        <v>1348</v>
      </c>
      <c r="N209">
        <v>1009</v>
      </c>
      <c r="O209" t="s">
        <v>47</v>
      </c>
      <c r="P209" t="s">
        <v>47</v>
      </c>
      <c r="Q209">
        <v>1000</v>
      </c>
      <c r="W209">
        <v>0</v>
      </c>
      <c r="X209">
        <v>-290124041</v>
      </c>
      <c r="Y209">
        <f>AT209</f>
        <v>5.0000000000000002E-5</v>
      </c>
      <c r="AA209">
        <v>6073.58</v>
      </c>
      <c r="AB209">
        <v>0</v>
      </c>
      <c r="AC209">
        <v>0</v>
      </c>
      <c r="AD209">
        <v>0</v>
      </c>
      <c r="AE209">
        <v>4338.2700000000004</v>
      </c>
      <c r="AF209">
        <v>0</v>
      </c>
      <c r="AG209">
        <v>0</v>
      </c>
      <c r="AH209">
        <v>0</v>
      </c>
      <c r="AI209">
        <v>1.4</v>
      </c>
      <c r="AJ209">
        <v>1</v>
      </c>
      <c r="AK209">
        <v>1</v>
      </c>
      <c r="AL209">
        <v>1</v>
      </c>
      <c r="AM209">
        <v>2</v>
      </c>
      <c r="AN209">
        <v>0</v>
      </c>
      <c r="AO209">
        <v>0</v>
      </c>
      <c r="AP209">
        <v>1</v>
      </c>
      <c r="AQ209">
        <v>1</v>
      </c>
      <c r="AR209">
        <v>0</v>
      </c>
      <c r="AS209" t="s">
        <v>3</v>
      </c>
      <c r="AT209">
        <v>5.0000000000000002E-5</v>
      </c>
      <c r="AU209" t="s">
        <v>3</v>
      </c>
      <c r="AV209">
        <v>0</v>
      </c>
      <c r="AW209">
        <v>2</v>
      </c>
      <c r="AX209">
        <v>104124674</v>
      </c>
      <c r="AY209">
        <v>1</v>
      </c>
      <c r="AZ209">
        <v>0</v>
      </c>
      <c r="BA209">
        <v>205</v>
      </c>
      <c r="BB209">
        <v>1</v>
      </c>
      <c r="BC209">
        <v>0</v>
      </c>
      <c r="BD209">
        <v>0</v>
      </c>
      <c r="BE209">
        <v>0</v>
      </c>
      <c r="BF209">
        <v>0</v>
      </c>
      <c r="BG209">
        <v>0</v>
      </c>
      <c r="BH209">
        <v>0</v>
      </c>
      <c r="BI209">
        <v>0</v>
      </c>
      <c r="BJ209">
        <v>0.21691350000000004</v>
      </c>
      <c r="BK209">
        <v>0</v>
      </c>
      <c r="BL209">
        <v>0</v>
      </c>
      <c r="BM209">
        <v>0</v>
      </c>
      <c r="BN209">
        <v>0</v>
      </c>
      <c r="BO209">
        <v>0</v>
      </c>
      <c r="BP209">
        <v>1</v>
      </c>
      <c r="BQ209">
        <v>0.21691350000000004</v>
      </c>
      <c r="BR209">
        <v>0</v>
      </c>
      <c r="BS209">
        <v>0</v>
      </c>
      <c r="BT209">
        <v>0</v>
      </c>
      <c r="BU209">
        <v>0</v>
      </c>
      <c r="BV209">
        <v>0</v>
      </c>
      <c r="BW209">
        <v>1</v>
      </c>
      <c r="CV209">
        <v>0</v>
      </c>
      <c r="CW209">
        <v>0</v>
      </c>
      <c r="CX209">
        <f>ROUND(Y209*Source!I245,7)</f>
        <v>5.0000000000000002E-5</v>
      </c>
      <c r="CY209">
        <f>AA209</f>
        <v>6073.58</v>
      </c>
      <c r="CZ209">
        <f>AE209</f>
        <v>4338.2700000000004</v>
      </c>
      <c r="DA209">
        <f>AI209</f>
        <v>1.4</v>
      </c>
      <c r="DB209">
        <f>ROUND(ROUND(AT209*CZ209,2),6)</f>
        <v>0.22</v>
      </c>
      <c r="DC209">
        <f>ROUND(ROUND(AT209*AG209,2),6)</f>
        <v>0</v>
      </c>
      <c r="DD209" t="s">
        <v>3</v>
      </c>
      <c r="DE209" t="s">
        <v>3</v>
      </c>
      <c r="DF209">
        <f>ROUND(ROUND(AE209*AI209,2)*CX209,2)</f>
        <v>0.3</v>
      </c>
      <c r="DG209">
        <f t="shared" si="62"/>
        <v>0</v>
      </c>
      <c r="DH209">
        <f t="shared" si="70"/>
        <v>0</v>
      </c>
      <c r="DI209">
        <f t="shared" si="71"/>
        <v>0</v>
      </c>
      <c r="DJ209">
        <f>DF209</f>
        <v>0.3</v>
      </c>
      <c r="DK209">
        <v>0</v>
      </c>
      <c r="DL209" t="s">
        <v>3</v>
      </c>
      <c r="DM209">
        <v>0</v>
      </c>
      <c r="DN209" t="s">
        <v>3</v>
      </c>
      <c r="DO209">
        <v>0</v>
      </c>
    </row>
    <row r="210" spans="1:119" x14ac:dyDescent="0.2">
      <c r="A210">
        <f>ROW(Source!A245)</f>
        <v>245</v>
      </c>
      <c r="B210">
        <v>104121951</v>
      </c>
      <c r="C210">
        <v>104124666</v>
      </c>
      <c r="D210">
        <v>101220827</v>
      </c>
      <c r="E210">
        <v>1</v>
      </c>
      <c r="F210">
        <v>1</v>
      </c>
      <c r="G210">
        <v>1</v>
      </c>
      <c r="H210">
        <v>3</v>
      </c>
      <c r="I210" t="s">
        <v>687</v>
      </c>
      <c r="J210" t="s">
        <v>688</v>
      </c>
      <c r="K210" t="s">
        <v>689</v>
      </c>
      <c r="L210">
        <v>1348</v>
      </c>
      <c r="N210">
        <v>1009</v>
      </c>
      <c r="O210" t="s">
        <v>47</v>
      </c>
      <c r="P210" t="s">
        <v>47</v>
      </c>
      <c r="Q210">
        <v>1000</v>
      </c>
      <c r="W210">
        <v>0</v>
      </c>
      <c r="X210">
        <v>-1253800806</v>
      </c>
      <c r="Y210">
        <f>AT210</f>
        <v>1.0000000000000001E-5</v>
      </c>
      <c r="AA210">
        <v>82010.960000000006</v>
      </c>
      <c r="AB210">
        <v>0</v>
      </c>
      <c r="AC210">
        <v>0</v>
      </c>
      <c r="AD210">
        <v>0</v>
      </c>
      <c r="AE210">
        <v>87245.7</v>
      </c>
      <c r="AF210">
        <v>0</v>
      </c>
      <c r="AG210">
        <v>0</v>
      </c>
      <c r="AH210">
        <v>0</v>
      </c>
      <c r="AI210">
        <v>0.94</v>
      </c>
      <c r="AJ210">
        <v>1</v>
      </c>
      <c r="AK210">
        <v>1</v>
      </c>
      <c r="AL210">
        <v>1</v>
      </c>
      <c r="AM210">
        <v>2</v>
      </c>
      <c r="AN210">
        <v>0</v>
      </c>
      <c r="AO210">
        <v>0</v>
      </c>
      <c r="AP210">
        <v>1</v>
      </c>
      <c r="AQ210">
        <v>1</v>
      </c>
      <c r="AR210">
        <v>0</v>
      </c>
      <c r="AS210" t="s">
        <v>3</v>
      </c>
      <c r="AT210">
        <v>1.0000000000000001E-5</v>
      </c>
      <c r="AU210" t="s">
        <v>3</v>
      </c>
      <c r="AV210">
        <v>0</v>
      </c>
      <c r="AW210">
        <v>2</v>
      </c>
      <c r="AX210">
        <v>104124675</v>
      </c>
      <c r="AY210">
        <v>1</v>
      </c>
      <c r="AZ210">
        <v>0</v>
      </c>
      <c r="BA210">
        <v>206</v>
      </c>
      <c r="BB210">
        <v>1</v>
      </c>
      <c r="BC210">
        <v>0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0.87245700000000004</v>
      </c>
      <c r="BK210">
        <v>0</v>
      </c>
      <c r="BL210">
        <v>0</v>
      </c>
      <c r="BM210">
        <v>0</v>
      </c>
      <c r="BN210">
        <v>0</v>
      </c>
      <c r="BO210">
        <v>0</v>
      </c>
      <c r="BP210">
        <v>1</v>
      </c>
      <c r="BQ210">
        <v>0.87245700000000004</v>
      </c>
      <c r="BR210">
        <v>0</v>
      </c>
      <c r="BS210">
        <v>0</v>
      </c>
      <c r="BT210">
        <v>0</v>
      </c>
      <c r="BU210">
        <v>0</v>
      </c>
      <c r="BV210">
        <v>0</v>
      </c>
      <c r="BW210">
        <v>1</v>
      </c>
      <c r="CV210">
        <v>0</v>
      </c>
      <c r="CW210">
        <v>0</v>
      </c>
      <c r="CX210">
        <f>ROUND(Y210*Source!I245,7)</f>
        <v>1.0000000000000001E-5</v>
      </c>
      <c r="CY210">
        <f>AA210</f>
        <v>82010.960000000006</v>
      </c>
      <c r="CZ210">
        <f>AE210</f>
        <v>87245.7</v>
      </c>
      <c r="DA210">
        <f>AI210</f>
        <v>0.94</v>
      </c>
      <c r="DB210">
        <f>ROUND(ROUND(AT210*CZ210,2),6)</f>
        <v>0.87</v>
      </c>
      <c r="DC210">
        <f>ROUND(ROUND(AT210*AG210,2),6)</f>
        <v>0</v>
      </c>
      <c r="DD210" t="s">
        <v>3</v>
      </c>
      <c r="DE210" t="s">
        <v>3</v>
      </c>
      <c r="DF210">
        <f>ROUND(ROUND(AE210*AI210,2)*CX210,2)</f>
        <v>0.82</v>
      </c>
      <c r="DG210">
        <f t="shared" si="62"/>
        <v>0</v>
      </c>
      <c r="DH210">
        <f t="shared" si="70"/>
        <v>0</v>
      </c>
      <c r="DI210">
        <f t="shared" si="71"/>
        <v>0</v>
      </c>
      <c r="DJ210">
        <f>DF210</f>
        <v>0.82</v>
      </c>
      <c r="DK210">
        <v>0</v>
      </c>
      <c r="DL210" t="s">
        <v>3</v>
      </c>
      <c r="DM210">
        <v>0</v>
      </c>
      <c r="DN210" t="s">
        <v>3</v>
      </c>
      <c r="DO210">
        <v>0</v>
      </c>
    </row>
    <row r="211" spans="1:119" x14ac:dyDescent="0.2">
      <c r="A211">
        <f>ROW(Source!A245)</f>
        <v>245</v>
      </c>
      <c r="B211">
        <v>104121951</v>
      </c>
      <c r="C211">
        <v>104124666</v>
      </c>
      <c r="D211">
        <v>101241344</v>
      </c>
      <c r="E211">
        <v>1</v>
      </c>
      <c r="F211">
        <v>1</v>
      </c>
      <c r="G211">
        <v>1</v>
      </c>
      <c r="H211">
        <v>3</v>
      </c>
      <c r="I211" t="s">
        <v>428</v>
      </c>
      <c r="J211" t="s">
        <v>430</v>
      </c>
      <c r="K211" t="s">
        <v>429</v>
      </c>
      <c r="L211">
        <v>1371</v>
      </c>
      <c r="N211">
        <v>1013</v>
      </c>
      <c r="O211" t="s">
        <v>203</v>
      </c>
      <c r="P211" t="s">
        <v>203</v>
      </c>
      <c r="Q211">
        <v>1</v>
      </c>
      <c r="W211">
        <v>0</v>
      </c>
      <c r="X211">
        <v>-754861497</v>
      </c>
      <c r="Y211">
        <f>AT211</f>
        <v>1</v>
      </c>
      <c r="AA211">
        <v>89.72</v>
      </c>
      <c r="AB211">
        <v>0</v>
      </c>
      <c r="AC211">
        <v>0</v>
      </c>
      <c r="AD211">
        <v>0</v>
      </c>
      <c r="AE211">
        <v>98.59</v>
      </c>
      <c r="AF211">
        <v>0</v>
      </c>
      <c r="AG211">
        <v>0</v>
      </c>
      <c r="AH211">
        <v>0</v>
      </c>
      <c r="AI211">
        <v>0.91</v>
      </c>
      <c r="AJ211">
        <v>1</v>
      </c>
      <c r="AK211">
        <v>1</v>
      </c>
      <c r="AL211">
        <v>1</v>
      </c>
      <c r="AM211">
        <v>0</v>
      </c>
      <c r="AN211">
        <v>0</v>
      </c>
      <c r="AO211">
        <v>0</v>
      </c>
      <c r="AP211">
        <v>1</v>
      </c>
      <c r="AQ211">
        <v>0</v>
      </c>
      <c r="AR211">
        <v>0</v>
      </c>
      <c r="AS211" t="s">
        <v>3</v>
      </c>
      <c r="AT211">
        <v>1</v>
      </c>
      <c r="AU211" t="s">
        <v>3</v>
      </c>
      <c r="AV211">
        <v>0</v>
      </c>
      <c r="AW211">
        <v>1</v>
      </c>
      <c r="AX211">
        <v>-1</v>
      </c>
      <c r="AY211">
        <v>0</v>
      </c>
      <c r="AZ211">
        <v>0</v>
      </c>
      <c r="BA211" t="s">
        <v>3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0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0</v>
      </c>
      <c r="BS211">
        <v>0</v>
      </c>
      <c r="BT211">
        <v>0</v>
      </c>
      <c r="BU211">
        <v>0</v>
      </c>
      <c r="BV211">
        <v>0</v>
      </c>
      <c r="BW211">
        <v>0</v>
      </c>
      <c r="CV211">
        <v>0</v>
      </c>
      <c r="CW211">
        <v>0</v>
      </c>
      <c r="CX211">
        <f>ROUND(Y211*Source!I245,7)</f>
        <v>1</v>
      </c>
      <c r="CY211">
        <f>AA211</f>
        <v>89.72</v>
      </c>
      <c r="CZ211">
        <f>AE211</f>
        <v>98.59</v>
      </c>
      <c r="DA211">
        <f>AI211</f>
        <v>0.91</v>
      </c>
      <c r="DB211">
        <f>ROUND(ROUND(AT211*CZ211,2),6)</f>
        <v>98.59</v>
      </c>
      <c r="DC211">
        <f>ROUND(ROUND(AT211*AG211,2),6)</f>
        <v>0</v>
      </c>
      <c r="DD211" t="s">
        <v>3</v>
      </c>
      <c r="DE211" t="s">
        <v>3</v>
      </c>
      <c r="DF211">
        <f>ROUND(ROUND(AE211*AI211,2)*CX211,2)</f>
        <v>89.72</v>
      </c>
      <c r="DG211">
        <f t="shared" si="62"/>
        <v>0</v>
      </c>
      <c r="DH211">
        <f t="shared" si="70"/>
        <v>0</v>
      </c>
      <c r="DI211">
        <f t="shared" si="71"/>
        <v>0</v>
      </c>
      <c r="DJ211">
        <f>DF211</f>
        <v>89.72</v>
      </c>
      <c r="DK211">
        <v>0</v>
      </c>
      <c r="DL211" t="s">
        <v>3</v>
      </c>
      <c r="DM211">
        <v>0</v>
      </c>
      <c r="DN211" t="s">
        <v>3</v>
      </c>
      <c r="DO211">
        <v>0</v>
      </c>
    </row>
    <row r="212" spans="1:119" x14ac:dyDescent="0.2">
      <c r="A212">
        <f>ROW(Source!A245)</f>
        <v>245</v>
      </c>
      <c r="B212">
        <v>104121951</v>
      </c>
      <c r="C212">
        <v>104124666</v>
      </c>
      <c r="D212">
        <v>101143808</v>
      </c>
      <c r="E212">
        <v>117</v>
      </c>
      <c r="F212">
        <v>1</v>
      </c>
      <c r="G212">
        <v>1</v>
      </c>
      <c r="H212">
        <v>3</v>
      </c>
      <c r="I212" t="s">
        <v>315</v>
      </c>
      <c r="J212" t="s">
        <v>3</v>
      </c>
      <c r="K212" t="s">
        <v>316</v>
      </c>
      <c r="L212">
        <v>3277935</v>
      </c>
      <c r="N212">
        <v>1013</v>
      </c>
      <c r="O212" t="s">
        <v>317</v>
      </c>
      <c r="P212" t="s">
        <v>317</v>
      </c>
      <c r="Q212">
        <v>1</v>
      </c>
      <c r="W212">
        <v>0</v>
      </c>
      <c r="X212">
        <v>274903907</v>
      </c>
      <c r="Y212">
        <f>AT212</f>
        <v>2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1</v>
      </c>
      <c r="AJ212">
        <v>1</v>
      </c>
      <c r="AK212">
        <v>1</v>
      </c>
      <c r="AL212">
        <v>1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 t="s">
        <v>3</v>
      </c>
      <c r="AT212">
        <v>2</v>
      </c>
      <c r="AU212" t="s">
        <v>3</v>
      </c>
      <c r="AV212">
        <v>0</v>
      </c>
      <c r="AW212">
        <v>2</v>
      </c>
      <c r="AX212">
        <v>104124676</v>
      </c>
      <c r="AY212">
        <v>1</v>
      </c>
      <c r="AZ212">
        <v>0</v>
      </c>
      <c r="BA212">
        <v>207</v>
      </c>
      <c r="BB212">
        <v>0</v>
      </c>
      <c r="BC212">
        <v>0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0</v>
      </c>
      <c r="BJ212">
        <v>0</v>
      </c>
      <c r="BK212">
        <v>0</v>
      </c>
      <c r="BL212">
        <v>0</v>
      </c>
      <c r="BM212">
        <v>0</v>
      </c>
      <c r="BN212">
        <v>0</v>
      </c>
      <c r="BO212">
        <v>0</v>
      </c>
      <c r="BP212">
        <v>0</v>
      </c>
      <c r="BQ212">
        <v>0</v>
      </c>
      <c r="BR212">
        <v>0</v>
      </c>
      <c r="BS212">
        <v>0</v>
      </c>
      <c r="BT212">
        <v>0</v>
      </c>
      <c r="BU212">
        <v>0</v>
      </c>
      <c r="BV212">
        <v>0</v>
      </c>
      <c r="BW212">
        <v>0</v>
      </c>
      <c r="CV212">
        <v>0</v>
      </c>
      <c r="CW212">
        <v>0</v>
      </c>
      <c r="CX212">
        <f>ROUND(Y212*Source!I245,7)</f>
        <v>2</v>
      </c>
      <c r="CY212">
        <f>AA212</f>
        <v>0</v>
      </c>
      <c r="CZ212">
        <f>AE212</f>
        <v>0</v>
      </c>
      <c r="DA212">
        <f>AI212</f>
        <v>1</v>
      </c>
      <c r="DB212">
        <f>ROUND(ROUND(AT212*CZ212,2),6)</f>
        <v>0</v>
      </c>
      <c r="DC212">
        <f>ROUND(ROUND(AT212*AG212,2),6)</f>
        <v>0</v>
      </c>
      <c r="DD212" t="s">
        <v>3</v>
      </c>
      <c r="DE212" t="s">
        <v>3</v>
      </c>
      <c r="DF212">
        <f>ROUND(ROUND(AE212,2)*CX212,2)</f>
        <v>0</v>
      </c>
      <c r="DG212">
        <f t="shared" si="62"/>
        <v>0</v>
      </c>
      <c r="DH212">
        <f t="shared" si="70"/>
        <v>0</v>
      </c>
      <c r="DI212">
        <f t="shared" si="71"/>
        <v>0</v>
      </c>
      <c r="DJ212">
        <f>DF212</f>
        <v>0</v>
      </c>
      <c r="DK212">
        <v>0</v>
      </c>
      <c r="DL212" t="s">
        <v>3</v>
      </c>
      <c r="DM212">
        <v>0</v>
      </c>
      <c r="DN212" t="s">
        <v>3</v>
      </c>
      <c r="DO212">
        <v>0</v>
      </c>
    </row>
    <row r="213" spans="1:119" x14ac:dyDescent="0.2">
      <c r="A213">
        <f>ROW(Source!A248)</f>
        <v>248</v>
      </c>
      <c r="B213">
        <v>104121951</v>
      </c>
      <c r="C213">
        <v>104124684</v>
      </c>
      <c r="D213">
        <v>33157107</v>
      </c>
      <c r="E213">
        <v>117</v>
      </c>
      <c r="F213">
        <v>1</v>
      </c>
      <c r="G213">
        <v>1</v>
      </c>
      <c r="H213">
        <v>1</v>
      </c>
      <c r="I213" t="s">
        <v>692</v>
      </c>
      <c r="J213" t="s">
        <v>3</v>
      </c>
      <c r="K213" t="s">
        <v>693</v>
      </c>
      <c r="L213">
        <v>1191</v>
      </c>
      <c r="N213">
        <v>1013</v>
      </c>
      <c r="O213" t="s">
        <v>565</v>
      </c>
      <c r="P213" t="s">
        <v>565</v>
      </c>
      <c r="Q213">
        <v>1</v>
      </c>
      <c r="W213">
        <v>0</v>
      </c>
      <c r="X213">
        <v>1522950421</v>
      </c>
      <c r="Y213">
        <f>(AT213*ROUND((0.35+1),7))</f>
        <v>1.3905000000000001</v>
      </c>
      <c r="AA213">
        <v>0</v>
      </c>
      <c r="AB213">
        <v>0</v>
      </c>
      <c r="AC213">
        <v>0</v>
      </c>
      <c r="AD213">
        <v>743.6</v>
      </c>
      <c r="AE213">
        <v>0</v>
      </c>
      <c r="AF213">
        <v>0</v>
      </c>
      <c r="AG213">
        <v>0</v>
      </c>
      <c r="AH213">
        <v>743.6</v>
      </c>
      <c r="AI213">
        <v>1</v>
      </c>
      <c r="AJ213">
        <v>1</v>
      </c>
      <c r="AK213">
        <v>1</v>
      </c>
      <c r="AL213">
        <v>1</v>
      </c>
      <c r="AM213">
        <v>-2</v>
      </c>
      <c r="AN213">
        <v>0</v>
      </c>
      <c r="AO213">
        <v>0</v>
      </c>
      <c r="AP213">
        <v>1</v>
      </c>
      <c r="AQ213">
        <v>1</v>
      </c>
      <c r="AR213">
        <v>0</v>
      </c>
      <c r="AS213" t="s">
        <v>3</v>
      </c>
      <c r="AT213">
        <v>1.03</v>
      </c>
      <c r="AU213" t="s">
        <v>312</v>
      </c>
      <c r="AV213">
        <v>1</v>
      </c>
      <c r="AW213">
        <v>2</v>
      </c>
      <c r="AX213">
        <v>104124688</v>
      </c>
      <c r="AY213">
        <v>1</v>
      </c>
      <c r="AZ213">
        <v>0</v>
      </c>
      <c r="BA213">
        <v>208</v>
      </c>
      <c r="BB213">
        <v>1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0</v>
      </c>
      <c r="BJ213">
        <v>0</v>
      </c>
      <c r="BK213">
        <v>0</v>
      </c>
      <c r="BL213">
        <v>0</v>
      </c>
      <c r="BM213">
        <v>765.90800000000002</v>
      </c>
      <c r="BN213">
        <v>1.03</v>
      </c>
      <c r="BO213">
        <v>0</v>
      </c>
      <c r="BP213">
        <v>1</v>
      </c>
      <c r="BQ213">
        <v>0</v>
      </c>
      <c r="BR213">
        <v>0</v>
      </c>
      <c r="BS213">
        <v>0</v>
      </c>
      <c r="BT213">
        <v>1033.9758000000002</v>
      </c>
      <c r="BU213">
        <v>1.3905000000000001</v>
      </c>
      <c r="BV213">
        <v>0</v>
      </c>
      <c r="BW213">
        <v>1</v>
      </c>
      <c r="CU213">
        <f>ROUND(AT213*Source!I248*AH213*AL213,2)</f>
        <v>1531.82</v>
      </c>
      <c r="CV213">
        <f>ROUND(Y213*Source!I248,7)</f>
        <v>2.7810000000000001</v>
      </c>
      <c r="CW213">
        <v>0</v>
      </c>
      <c r="CX213">
        <f>ROUND(Y213*Source!I248,7)</f>
        <v>2.7810000000000001</v>
      </c>
      <c r="CY213">
        <f>AD213</f>
        <v>743.6</v>
      </c>
      <c r="CZ213">
        <f>AH213</f>
        <v>743.6</v>
      </c>
      <c r="DA213">
        <f>AL213</f>
        <v>1</v>
      </c>
      <c r="DB213">
        <f>ROUND((ROUND(AT213*CZ213,2)*ROUND((0.35+1),7)),6)</f>
        <v>1033.9784999999999</v>
      </c>
      <c r="DC213">
        <f>ROUND((ROUND(AT213*AG213,2)*ROUND((0.35+1),7)),6)</f>
        <v>0</v>
      </c>
      <c r="DD213" t="s">
        <v>3</v>
      </c>
      <c r="DE213" t="s">
        <v>3</v>
      </c>
      <c r="DF213">
        <f>ROUND(ROUND(AE213,2)*CX213,2)</f>
        <v>0</v>
      </c>
      <c r="DG213">
        <f t="shared" si="62"/>
        <v>0</v>
      </c>
      <c r="DH213">
        <f t="shared" si="70"/>
        <v>0</v>
      </c>
      <c r="DI213">
        <f t="shared" si="71"/>
        <v>2067.9499999999998</v>
      </c>
      <c r="DJ213">
        <f>DI213</f>
        <v>2067.9499999999998</v>
      </c>
      <c r="DK213">
        <v>1</v>
      </c>
      <c r="DL213" t="s">
        <v>3</v>
      </c>
      <c r="DM213">
        <v>0</v>
      </c>
      <c r="DN213" t="s">
        <v>3</v>
      </c>
      <c r="DO213">
        <v>0</v>
      </c>
    </row>
    <row r="214" spans="1:119" x14ac:dyDescent="0.2">
      <c r="A214">
        <f>ROW(Source!A248)</f>
        <v>248</v>
      </c>
      <c r="B214">
        <v>104121951</v>
      </c>
      <c r="C214">
        <v>104124684</v>
      </c>
      <c r="D214">
        <v>101213628</v>
      </c>
      <c r="E214">
        <v>1</v>
      </c>
      <c r="F214">
        <v>1</v>
      </c>
      <c r="G214">
        <v>1</v>
      </c>
      <c r="H214">
        <v>3</v>
      </c>
      <c r="I214" t="s">
        <v>745</v>
      </c>
      <c r="J214" t="s">
        <v>746</v>
      </c>
      <c r="K214" t="s">
        <v>747</v>
      </c>
      <c r="L214">
        <v>1346</v>
      </c>
      <c r="N214">
        <v>1009</v>
      </c>
      <c r="O214" t="s">
        <v>89</v>
      </c>
      <c r="P214" t="s">
        <v>89</v>
      </c>
      <c r="Q214">
        <v>1</v>
      </c>
      <c r="W214">
        <v>0</v>
      </c>
      <c r="X214">
        <v>-1131385474</v>
      </c>
      <c r="Y214">
        <f>AT214</f>
        <v>0.02</v>
      </c>
      <c r="AA214">
        <v>190.67</v>
      </c>
      <c r="AB214">
        <v>0</v>
      </c>
      <c r="AC214">
        <v>0</v>
      </c>
      <c r="AD214">
        <v>0</v>
      </c>
      <c r="AE214">
        <v>174.93</v>
      </c>
      <c r="AF214">
        <v>0</v>
      </c>
      <c r="AG214">
        <v>0</v>
      </c>
      <c r="AH214">
        <v>0</v>
      </c>
      <c r="AI214">
        <v>1.0900000000000001</v>
      </c>
      <c r="AJ214">
        <v>1</v>
      </c>
      <c r="AK214">
        <v>1</v>
      </c>
      <c r="AL214">
        <v>1</v>
      </c>
      <c r="AM214">
        <v>2</v>
      </c>
      <c r="AN214">
        <v>0</v>
      </c>
      <c r="AO214">
        <v>0</v>
      </c>
      <c r="AP214">
        <v>1</v>
      </c>
      <c r="AQ214">
        <v>1</v>
      </c>
      <c r="AR214">
        <v>0</v>
      </c>
      <c r="AS214" t="s">
        <v>3</v>
      </c>
      <c r="AT214">
        <v>0.02</v>
      </c>
      <c r="AU214" t="s">
        <v>3</v>
      </c>
      <c r="AV214">
        <v>0</v>
      </c>
      <c r="AW214">
        <v>2</v>
      </c>
      <c r="AX214">
        <v>104124689</v>
      </c>
      <c r="AY214">
        <v>1</v>
      </c>
      <c r="AZ214">
        <v>0</v>
      </c>
      <c r="BA214">
        <v>209</v>
      </c>
      <c r="BB214">
        <v>1</v>
      </c>
      <c r="BC214">
        <v>0</v>
      </c>
      <c r="BD214">
        <v>0</v>
      </c>
      <c r="BE214">
        <v>0</v>
      </c>
      <c r="BF214">
        <v>0</v>
      </c>
      <c r="BG214">
        <v>0</v>
      </c>
      <c r="BH214">
        <v>0</v>
      </c>
      <c r="BI214">
        <v>0</v>
      </c>
      <c r="BJ214">
        <v>3.4986000000000002</v>
      </c>
      <c r="BK214">
        <v>0</v>
      </c>
      <c r="BL214">
        <v>0</v>
      </c>
      <c r="BM214">
        <v>0</v>
      </c>
      <c r="BN214">
        <v>0</v>
      </c>
      <c r="BO214">
        <v>0</v>
      </c>
      <c r="BP214">
        <v>1</v>
      </c>
      <c r="BQ214">
        <v>3.4986000000000002</v>
      </c>
      <c r="BR214">
        <v>0</v>
      </c>
      <c r="BS214">
        <v>0</v>
      </c>
      <c r="BT214">
        <v>0</v>
      </c>
      <c r="BU214">
        <v>0</v>
      </c>
      <c r="BV214">
        <v>0</v>
      </c>
      <c r="BW214">
        <v>1</v>
      </c>
      <c r="CV214">
        <v>0</v>
      </c>
      <c r="CW214">
        <v>0</v>
      </c>
      <c r="CX214">
        <f>ROUND(Y214*Source!I248,7)</f>
        <v>0.04</v>
      </c>
      <c r="CY214">
        <f>AA214</f>
        <v>190.67</v>
      </c>
      <c r="CZ214">
        <f>AE214</f>
        <v>174.93</v>
      </c>
      <c r="DA214">
        <f>AI214</f>
        <v>1.0900000000000001</v>
      </c>
      <c r="DB214">
        <f>ROUND(ROUND(AT214*CZ214,2),6)</f>
        <v>3.5</v>
      </c>
      <c r="DC214">
        <f>ROUND(ROUND(AT214*AG214,2),6)</f>
        <v>0</v>
      </c>
      <c r="DD214" t="s">
        <v>3</v>
      </c>
      <c r="DE214" t="s">
        <v>3</v>
      </c>
      <c r="DF214">
        <f>ROUND(ROUND(AE214*AI214,2)*CX214,2)</f>
        <v>7.63</v>
      </c>
      <c r="DG214">
        <f t="shared" si="62"/>
        <v>0</v>
      </c>
      <c r="DH214">
        <f t="shared" si="70"/>
        <v>0</v>
      </c>
      <c r="DI214">
        <f t="shared" si="71"/>
        <v>0</v>
      </c>
      <c r="DJ214">
        <f>DF214</f>
        <v>7.63</v>
      </c>
      <c r="DK214">
        <v>0</v>
      </c>
      <c r="DL214" t="s">
        <v>3</v>
      </c>
      <c r="DM214">
        <v>0</v>
      </c>
      <c r="DN214" t="s">
        <v>3</v>
      </c>
      <c r="DO214">
        <v>0</v>
      </c>
    </row>
    <row r="215" spans="1:119" x14ac:dyDescent="0.2">
      <c r="A215">
        <f>ROW(Source!A248)</f>
        <v>248</v>
      </c>
      <c r="B215">
        <v>104121951</v>
      </c>
      <c r="C215">
        <v>104124684</v>
      </c>
      <c r="D215">
        <v>101143808</v>
      </c>
      <c r="E215">
        <v>117</v>
      </c>
      <c r="F215">
        <v>1</v>
      </c>
      <c r="G215">
        <v>1</v>
      </c>
      <c r="H215">
        <v>3</v>
      </c>
      <c r="I215" t="s">
        <v>315</v>
      </c>
      <c r="J215" t="s">
        <v>3</v>
      </c>
      <c r="K215" t="s">
        <v>316</v>
      </c>
      <c r="L215">
        <v>3277935</v>
      </c>
      <c r="N215">
        <v>1013</v>
      </c>
      <c r="O215" t="s">
        <v>317</v>
      </c>
      <c r="P215" t="s">
        <v>317</v>
      </c>
      <c r="Q215">
        <v>1</v>
      </c>
      <c r="W215">
        <v>0</v>
      </c>
      <c r="X215">
        <v>274903907</v>
      </c>
      <c r="Y215">
        <f>AT215</f>
        <v>2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1</v>
      </c>
      <c r="AJ215">
        <v>1</v>
      </c>
      <c r="AK215">
        <v>1</v>
      </c>
      <c r="AL215">
        <v>1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 t="s">
        <v>3</v>
      </c>
      <c r="AT215">
        <v>2</v>
      </c>
      <c r="AU215" t="s">
        <v>3</v>
      </c>
      <c r="AV215">
        <v>0</v>
      </c>
      <c r="AW215">
        <v>2</v>
      </c>
      <c r="AX215">
        <v>104124690</v>
      </c>
      <c r="AY215">
        <v>1</v>
      </c>
      <c r="AZ215">
        <v>0</v>
      </c>
      <c r="BA215">
        <v>210</v>
      </c>
      <c r="BB215">
        <v>0</v>
      </c>
      <c r="BC215">
        <v>0</v>
      </c>
      <c r="BD215">
        <v>0</v>
      </c>
      <c r="BE215">
        <v>0</v>
      </c>
      <c r="BF215">
        <v>0</v>
      </c>
      <c r="BG215">
        <v>0</v>
      </c>
      <c r="BH215">
        <v>0</v>
      </c>
      <c r="BI215">
        <v>0</v>
      </c>
      <c r="BJ215">
        <v>0</v>
      </c>
      <c r="BK215">
        <v>0</v>
      </c>
      <c r="BL215">
        <v>0</v>
      </c>
      <c r="BM215">
        <v>0</v>
      </c>
      <c r="BN215">
        <v>0</v>
      </c>
      <c r="BO215">
        <v>0</v>
      </c>
      <c r="BP215">
        <v>0</v>
      </c>
      <c r="BQ215">
        <v>0</v>
      </c>
      <c r="BR215">
        <v>0</v>
      </c>
      <c r="BS215">
        <v>0</v>
      </c>
      <c r="BT215">
        <v>0</v>
      </c>
      <c r="BU215">
        <v>0</v>
      </c>
      <c r="BV215">
        <v>0</v>
      </c>
      <c r="BW215">
        <v>0</v>
      </c>
      <c r="CV215">
        <v>0</v>
      </c>
      <c r="CW215">
        <v>0</v>
      </c>
      <c r="CX215">
        <f>ROUND(Y215*Source!I248,7)</f>
        <v>4</v>
      </c>
      <c r="CY215">
        <f>AA215</f>
        <v>0</v>
      </c>
      <c r="CZ215">
        <f>AE215</f>
        <v>0</v>
      </c>
      <c r="DA215">
        <f>AI215</f>
        <v>1</v>
      </c>
      <c r="DB215">
        <f>ROUND(ROUND(AT215*CZ215,2),6)</f>
        <v>0</v>
      </c>
      <c r="DC215">
        <f>ROUND(ROUND(AT215*AG215,2),6)</f>
        <v>0</v>
      </c>
      <c r="DD215" t="s">
        <v>3</v>
      </c>
      <c r="DE215" t="s">
        <v>3</v>
      </c>
      <c r="DF215">
        <f>ROUND(ROUND(AE215,2)*CX215,2)</f>
        <v>0</v>
      </c>
      <c r="DG215">
        <f t="shared" si="62"/>
        <v>0</v>
      </c>
      <c r="DH215">
        <f t="shared" si="70"/>
        <v>0</v>
      </c>
      <c r="DI215">
        <f t="shared" si="71"/>
        <v>0</v>
      </c>
      <c r="DJ215">
        <f>DF215</f>
        <v>0</v>
      </c>
      <c r="DK215">
        <v>0</v>
      </c>
      <c r="DL215" t="s">
        <v>3</v>
      </c>
      <c r="DM215">
        <v>0</v>
      </c>
      <c r="DN215" t="s">
        <v>3</v>
      </c>
      <c r="DO215">
        <v>0</v>
      </c>
    </row>
    <row r="216" spans="1:119" x14ac:dyDescent="0.2">
      <c r="A216">
        <f>ROW(Source!A248)</f>
        <v>248</v>
      </c>
      <c r="B216">
        <v>104121951</v>
      </c>
      <c r="C216">
        <v>104124684</v>
      </c>
      <c r="D216">
        <v>101257959</v>
      </c>
      <c r="E216">
        <v>1</v>
      </c>
      <c r="F216">
        <v>1</v>
      </c>
      <c r="G216">
        <v>1</v>
      </c>
      <c r="H216">
        <v>3</v>
      </c>
      <c r="I216" t="s">
        <v>437</v>
      </c>
      <c r="J216" t="s">
        <v>439</v>
      </c>
      <c r="K216" t="s">
        <v>438</v>
      </c>
      <c r="L216">
        <v>1371</v>
      </c>
      <c r="N216">
        <v>1013</v>
      </c>
      <c r="O216" t="s">
        <v>203</v>
      </c>
      <c r="P216" t="s">
        <v>203</v>
      </c>
      <c r="Q216">
        <v>1</v>
      </c>
      <c r="W216">
        <v>0</v>
      </c>
      <c r="X216">
        <v>566282987</v>
      </c>
      <c r="Y216">
        <f>AT216</f>
        <v>0.5</v>
      </c>
      <c r="AA216">
        <v>184.72</v>
      </c>
      <c r="AB216">
        <v>0</v>
      </c>
      <c r="AC216">
        <v>0</v>
      </c>
      <c r="AD216">
        <v>0</v>
      </c>
      <c r="AE216">
        <v>159.24</v>
      </c>
      <c r="AF216">
        <v>0</v>
      </c>
      <c r="AG216">
        <v>0</v>
      </c>
      <c r="AH216">
        <v>0</v>
      </c>
      <c r="AI216">
        <v>1.1599999999999999</v>
      </c>
      <c r="AJ216">
        <v>1</v>
      </c>
      <c r="AK216">
        <v>1</v>
      </c>
      <c r="AL216">
        <v>1</v>
      </c>
      <c r="AM216">
        <v>0</v>
      </c>
      <c r="AN216">
        <v>0</v>
      </c>
      <c r="AO216">
        <v>0</v>
      </c>
      <c r="AP216">
        <v>1</v>
      </c>
      <c r="AQ216">
        <v>0</v>
      </c>
      <c r="AR216">
        <v>0</v>
      </c>
      <c r="AS216" t="s">
        <v>3</v>
      </c>
      <c r="AT216">
        <v>0.5</v>
      </c>
      <c r="AU216" t="s">
        <v>3</v>
      </c>
      <c r="AV216">
        <v>0</v>
      </c>
      <c r="AW216">
        <v>1</v>
      </c>
      <c r="AX216">
        <v>-1</v>
      </c>
      <c r="AY216">
        <v>0</v>
      </c>
      <c r="AZ216">
        <v>0</v>
      </c>
      <c r="BA216" t="s">
        <v>3</v>
      </c>
      <c r="BB216">
        <v>0</v>
      </c>
      <c r="BC216">
        <v>0</v>
      </c>
      <c r="BD216">
        <v>0</v>
      </c>
      <c r="BE216">
        <v>0</v>
      </c>
      <c r="BF216">
        <v>0</v>
      </c>
      <c r="BG216">
        <v>0</v>
      </c>
      <c r="BH216">
        <v>0</v>
      </c>
      <c r="BI216">
        <v>0</v>
      </c>
      <c r="BJ216">
        <v>0</v>
      </c>
      <c r="BK216">
        <v>0</v>
      </c>
      <c r="BL216">
        <v>0</v>
      </c>
      <c r="BM216">
        <v>0</v>
      </c>
      <c r="BN216">
        <v>0</v>
      </c>
      <c r="BO216">
        <v>0</v>
      </c>
      <c r="BP216">
        <v>0</v>
      </c>
      <c r="BQ216">
        <v>0</v>
      </c>
      <c r="BR216">
        <v>0</v>
      </c>
      <c r="BS216">
        <v>0</v>
      </c>
      <c r="BT216">
        <v>0</v>
      </c>
      <c r="BU216">
        <v>0</v>
      </c>
      <c r="BV216">
        <v>0</v>
      </c>
      <c r="BW216">
        <v>0</v>
      </c>
      <c r="CV216">
        <v>0</v>
      </c>
      <c r="CW216">
        <v>0</v>
      </c>
      <c r="CX216">
        <f>ROUND(Y216*Source!I248,7)</f>
        <v>1</v>
      </c>
      <c r="CY216">
        <f>AA216</f>
        <v>184.72</v>
      </c>
      <c r="CZ216">
        <f>AE216</f>
        <v>159.24</v>
      </c>
      <c r="DA216">
        <f>AI216</f>
        <v>1.1599999999999999</v>
      </c>
      <c r="DB216">
        <f>ROUND(ROUND(AT216*CZ216,2),6)</f>
        <v>79.62</v>
      </c>
      <c r="DC216">
        <f>ROUND(ROUND(AT216*AG216,2),6)</f>
        <v>0</v>
      </c>
      <c r="DD216" t="s">
        <v>3</v>
      </c>
      <c r="DE216" t="s">
        <v>3</v>
      </c>
      <c r="DF216">
        <f>ROUND(ROUND(AE216*AI216,2)*CX216,2)</f>
        <v>184.72</v>
      </c>
      <c r="DG216">
        <f t="shared" si="62"/>
        <v>0</v>
      </c>
      <c r="DH216">
        <f t="shared" si="70"/>
        <v>0</v>
      </c>
      <c r="DI216">
        <f t="shared" si="71"/>
        <v>0</v>
      </c>
      <c r="DJ216">
        <f>DF216</f>
        <v>184.72</v>
      </c>
      <c r="DK216">
        <v>0</v>
      </c>
      <c r="DL216" t="s">
        <v>3</v>
      </c>
      <c r="DM216">
        <v>0</v>
      </c>
      <c r="DN216" t="s">
        <v>3</v>
      </c>
      <c r="DO216">
        <v>0</v>
      </c>
    </row>
    <row r="217" spans="1:119" x14ac:dyDescent="0.2">
      <c r="A217">
        <f>ROW(Source!A248)</f>
        <v>248</v>
      </c>
      <c r="B217">
        <v>104121951</v>
      </c>
      <c r="C217">
        <v>104124684</v>
      </c>
      <c r="D217">
        <v>101257962</v>
      </c>
      <c r="E217">
        <v>1</v>
      </c>
      <c r="F217">
        <v>1</v>
      </c>
      <c r="G217">
        <v>1</v>
      </c>
      <c r="H217">
        <v>3</v>
      </c>
      <c r="I217" t="s">
        <v>441</v>
      </c>
      <c r="J217" t="s">
        <v>443</v>
      </c>
      <c r="K217" t="s">
        <v>442</v>
      </c>
      <c r="L217">
        <v>1371</v>
      </c>
      <c r="N217">
        <v>1013</v>
      </c>
      <c r="O217" t="s">
        <v>203</v>
      </c>
      <c r="P217" t="s">
        <v>203</v>
      </c>
      <c r="Q217">
        <v>1</v>
      </c>
      <c r="W217">
        <v>0</v>
      </c>
      <c r="X217">
        <v>2024142772</v>
      </c>
      <c r="Y217">
        <f>AT217</f>
        <v>0.5</v>
      </c>
      <c r="AA217">
        <v>191.74</v>
      </c>
      <c r="AB217">
        <v>0</v>
      </c>
      <c r="AC217">
        <v>0</v>
      </c>
      <c r="AD217">
        <v>0</v>
      </c>
      <c r="AE217">
        <v>165.29</v>
      </c>
      <c r="AF217">
        <v>0</v>
      </c>
      <c r="AG217">
        <v>0</v>
      </c>
      <c r="AH217">
        <v>0</v>
      </c>
      <c r="AI217">
        <v>1.1599999999999999</v>
      </c>
      <c r="AJ217">
        <v>1</v>
      </c>
      <c r="AK217">
        <v>1</v>
      </c>
      <c r="AL217">
        <v>1</v>
      </c>
      <c r="AM217">
        <v>0</v>
      </c>
      <c r="AN217">
        <v>0</v>
      </c>
      <c r="AO217">
        <v>0</v>
      </c>
      <c r="AP217">
        <v>1</v>
      </c>
      <c r="AQ217">
        <v>0</v>
      </c>
      <c r="AR217">
        <v>0</v>
      </c>
      <c r="AS217" t="s">
        <v>3</v>
      </c>
      <c r="AT217">
        <v>0.5</v>
      </c>
      <c r="AU217" t="s">
        <v>3</v>
      </c>
      <c r="AV217">
        <v>0</v>
      </c>
      <c r="AW217">
        <v>1</v>
      </c>
      <c r="AX217">
        <v>-1</v>
      </c>
      <c r="AY217">
        <v>0</v>
      </c>
      <c r="AZ217">
        <v>0</v>
      </c>
      <c r="BA217" t="s">
        <v>3</v>
      </c>
      <c r="BB217">
        <v>0</v>
      </c>
      <c r="BC217">
        <v>0</v>
      </c>
      <c r="BD217">
        <v>0</v>
      </c>
      <c r="BE217">
        <v>0</v>
      </c>
      <c r="BF217">
        <v>0</v>
      </c>
      <c r="BG217">
        <v>0</v>
      </c>
      <c r="BH217">
        <v>0</v>
      </c>
      <c r="BI217">
        <v>0</v>
      </c>
      <c r="BJ217">
        <v>0</v>
      </c>
      <c r="BK217">
        <v>0</v>
      </c>
      <c r="BL217">
        <v>0</v>
      </c>
      <c r="BM217">
        <v>0</v>
      </c>
      <c r="BN217">
        <v>0</v>
      </c>
      <c r="BO217">
        <v>0</v>
      </c>
      <c r="BP217">
        <v>0</v>
      </c>
      <c r="BQ217">
        <v>0</v>
      </c>
      <c r="BR217">
        <v>0</v>
      </c>
      <c r="BS217">
        <v>0</v>
      </c>
      <c r="BT217">
        <v>0</v>
      </c>
      <c r="BU217">
        <v>0</v>
      </c>
      <c r="BV217">
        <v>0</v>
      </c>
      <c r="BW217">
        <v>0</v>
      </c>
      <c r="CV217">
        <v>0</v>
      </c>
      <c r="CW217">
        <v>0</v>
      </c>
      <c r="CX217">
        <f>ROUND(Y217*Source!I248,7)</f>
        <v>1</v>
      </c>
      <c r="CY217">
        <f>AA217</f>
        <v>191.74</v>
      </c>
      <c r="CZ217">
        <f>AE217</f>
        <v>165.29</v>
      </c>
      <c r="DA217">
        <f>AI217</f>
        <v>1.1599999999999999</v>
      </c>
      <c r="DB217">
        <f>ROUND(ROUND(AT217*CZ217,2),6)</f>
        <v>82.65</v>
      </c>
      <c r="DC217">
        <f>ROUND(ROUND(AT217*AG217,2),6)</f>
        <v>0</v>
      </c>
      <c r="DD217" t="s">
        <v>3</v>
      </c>
      <c r="DE217" t="s">
        <v>3</v>
      </c>
      <c r="DF217">
        <f>ROUND(ROUND(AE217*AI217,2)*CX217,2)</f>
        <v>191.74</v>
      </c>
      <c r="DG217">
        <f t="shared" si="62"/>
        <v>0</v>
      </c>
      <c r="DH217">
        <f t="shared" si="70"/>
        <v>0</v>
      </c>
      <c r="DI217">
        <f t="shared" si="71"/>
        <v>0</v>
      </c>
      <c r="DJ217">
        <f>DF217</f>
        <v>191.74</v>
      </c>
      <c r="DK217">
        <v>0</v>
      </c>
      <c r="DL217" t="s">
        <v>3</v>
      </c>
      <c r="DM217">
        <v>0</v>
      </c>
      <c r="DN217" t="s">
        <v>3</v>
      </c>
      <c r="DO217">
        <v>0</v>
      </c>
    </row>
    <row r="218" spans="1:119" x14ac:dyDescent="0.2">
      <c r="A218">
        <f>ROW(Source!A252)</f>
        <v>252</v>
      </c>
      <c r="B218">
        <v>104121951</v>
      </c>
      <c r="C218">
        <v>104124692</v>
      </c>
      <c r="D218">
        <v>33157107</v>
      </c>
      <c r="E218">
        <v>117</v>
      </c>
      <c r="F218">
        <v>1</v>
      </c>
      <c r="G218">
        <v>1</v>
      </c>
      <c r="H218">
        <v>1</v>
      </c>
      <c r="I218" t="s">
        <v>692</v>
      </c>
      <c r="J218" t="s">
        <v>3</v>
      </c>
      <c r="K218" t="s">
        <v>693</v>
      </c>
      <c r="L218">
        <v>1191</v>
      </c>
      <c r="N218">
        <v>1013</v>
      </c>
      <c r="O218" t="s">
        <v>565</v>
      </c>
      <c r="P218" t="s">
        <v>565</v>
      </c>
      <c r="Q218">
        <v>1</v>
      </c>
      <c r="W218">
        <v>0</v>
      </c>
      <c r="X218">
        <v>1522950421</v>
      </c>
      <c r="Y218">
        <f>(AT218*ROUND((0.35+1),7))</f>
        <v>0.70200000000000007</v>
      </c>
      <c r="AA218">
        <v>0</v>
      </c>
      <c r="AB218">
        <v>0</v>
      </c>
      <c r="AC218">
        <v>0</v>
      </c>
      <c r="AD218">
        <v>743.6</v>
      </c>
      <c r="AE218">
        <v>0</v>
      </c>
      <c r="AF218">
        <v>0</v>
      </c>
      <c r="AG218">
        <v>0</v>
      </c>
      <c r="AH218">
        <v>743.6</v>
      </c>
      <c r="AI218">
        <v>1</v>
      </c>
      <c r="AJ218">
        <v>1</v>
      </c>
      <c r="AK218">
        <v>1</v>
      </c>
      <c r="AL218">
        <v>1</v>
      </c>
      <c r="AM218">
        <v>-2</v>
      </c>
      <c r="AN218">
        <v>0</v>
      </c>
      <c r="AO218">
        <v>0</v>
      </c>
      <c r="AP218">
        <v>1</v>
      </c>
      <c r="AQ218">
        <v>1</v>
      </c>
      <c r="AR218">
        <v>0</v>
      </c>
      <c r="AS218" t="s">
        <v>3</v>
      </c>
      <c r="AT218">
        <v>0.52</v>
      </c>
      <c r="AU218" t="s">
        <v>312</v>
      </c>
      <c r="AV218">
        <v>1</v>
      </c>
      <c r="AW218">
        <v>2</v>
      </c>
      <c r="AX218">
        <v>104124696</v>
      </c>
      <c r="AY218">
        <v>1</v>
      </c>
      <c r="AZ218">
        <v>0</v>
      </c>
      <c r="BA218">
        <v>211</v>
      </c>
      <c r="BB218">
        <v>1</v>
      </c>
      <c r="BC218">
        <v>0</v>
      </c>
      <c r="BD218">
        <v>0</v>
      </c>
      <c r="BE218">
        <v>0</v>
      </c>
      <c r="BF218">
        <v>0</v>
      </c>
      <c r="BG218">
        <v>0</v>
      </c>
      <c r="BH218">
        <v>0</v>
      </c>
      <c r="BI218">
        <v>0</v>
      </c>
      <c r="BJ218">
        <v>0</v>
      </c>
      <c r="BK218">
        <v>0</v>
      </c>
      <c r="BL218">
        <v>0</v>
      </c>
      <c r="BM218">
        <v>386.67200000000003</v>
      </c>
      <c r="BN218">
        <v>0.52</v>
      </c>
      <c r="BO218">
        <v>0</v>
      </c>
      <c r="BP218">
        <v>1</v>
      </c>
      <c r="BQ218">
        <v>0</v>
      </c>
      <c r="BR218">
        <v>0</v>
      </c>
      <c r="BS218">
        <v>0</v>
      </c>
      <c r="BT218">
        <v>522.00720000000001</v>
      </c>
      <c r="BU218">
        <v>0.70200000000000007</v>
      </c>
      <c r="BV218">
        <v>0</v>
      </c>
      <c r="BW218">
        <v>1</v>
      </c>
      <c r="CU218">
        <f>ROUND(AT218*Source!I252*AH218*AL218,2)</f>
        <v>386.67</v>
      </c>
      <c r="CV218">
        <f>ROUND(Y218*Source!I252,7)</f>
        <v>0.70199999999999996</v>
      </c>
      <c r="CW218">
        <v>0</v>
      </c>
      <c r="CX218">
        <f>ROUND(Y218*Source!I252,7)</f>
        <v>0.70199999999999996</v>
      </c>
      <c r="CY218">
        <f>AD218</f>
        <v>743.6</v>
      </c>
      <c r="CZ218">
        <f>AH218</f>
        <v>743.6</v>
      </c>
      <c r="DA218">
        <f>AL218</f>
        <v>1</v>
      </c>
      <c r="DB218">
        <f>ROUND((ROUND(AT218*CZ218,2)*ROUND((0.35+1),7)),6)</f>
        <v>522.00450000000001</v>
      </c>
      <c r="DC218">
        <f>ROUND((ROUND(AT218*AG218,2)*ROUND((0.35+1),7)),6)</f>
        <v>0</v>
      </c>
      <c r="DD218" t="s">
        <v>3</v>
      </c>
      <c r="DE218" t="s">
        <v>3</v>
      </c>
      <c r="DF218">
        <f>ROUND(ROUND(AE218,2)*CX218,2)</f>
        <v>0</v>
      </c>
      <c r="DG218">
        <f t="shared" si="62"/>
        <v>0</v>
      </c>
      <c r="DH218">
        <f t="shared" si="70"/>
        <v>0</v>
      </c>
      <c r="DI218">
        <f t="shared" si="71"/>
        <v>522.01</v>
      </c>
      <c r="DJ218">
        <f>DI218</f>
        <v>522.01</v>
      </c>
      <c r="DK218">
        <v>1</v>
      </c>
      <c r="DL218" t="s">
        <v>3</v>
      </c>
      <c r="DM218">
        <v>0</v>
      </c>
      <c r="DN218" t="s">
        <v>3</v>
      </c>
      <c r="DO218">
        <v>0</v>
      </c>
    </row>
    <row r="219" spans="1:119" x14ac:dyDescent="0.2">
      <c r="A219">
        <f>ROW(Source!A252)</f>
        <v>252</v>
      </c>
      <c r="B219">
        <v>104121951</v>
      </c>
      <c r="C219">
        <v>104124692</v>
      </c>
      <c r="D219">
        <v>101213619</v>
      </c>
      <c r="E219">
        <v>1</v>
      </c>
      <c r="F219">
        <v>1</v>
      </c>
      <c r="G219">
        <v>1</v>
      </c>
      <c r="H219">
        <v>3</v>
      </c>
      <c r="I219" t="s">
        <v>748</v>
      </c>
      <c r="J219" t="s">
        <v>749</v>
      </c>
      <c r="K219" t="s">
        <v>750</v>
      </c>
      <c r="L219">
        <v>1346</v>
      </c>
      <c r="N219">
        <v>1009</v>
      </c>
      <c r="O219" t="s">
        <v>89</v>
      </c>
      <c r="P219" t="s">
        <v>89</v>
      </c>
      <c r="Q219">
        <v>1</v>
      </c>
      <c r="W219">
        <v>0</v>
      </c>
      <c r="X219">
        <v>-398653580</v>
      </c>
      <c r="Y219">
        <f>AT219</f>
        <v>3.5000000000000003E-2</v>
      </c>
      <c r="AA219">
        <v>168.49</v>
      </c>
      <c r="AB219">
        <v>0</v>
      </c>
      <c r="AC219">
        <v>0</v>
      </c>
      <c r="AD219">
        <v>0</v>
      </c>
      <c r="AE219">
        <v>154.58000000000001</v>
      </c>
      <c r="AF219">
        <v>0</v>
      </c>
      <c r="AG219">
        <v>0</v>
      </c>
      <c r="AH219">
        <v>0</v>
      </c>
      <c r="AI219">
        <v>1.0900000000000001</v>
      </c>
      <c r="AJ219">
        <v>1</v>
      </c>
      <c r="AK219">
        <v>1</v>
      </c>
      <c r="AL219">
        <v>1</v>
      </c>
      <c r="AM219">
        <v>2</v>
      </c>
      <c r="AN219">
        <v>0</v>
      </c>
      <c r="AO219">
        <v>0</v>
      </c>
      <c r="AP219">
        <v>1</v>
      </c>
      <c r="AQ219">
        <v>1</v>
      </c>
      <c r="AR219">
        <v>0</v>
      </c>
      <c r="AS219" t="s">
        <v>3</v>
      </c>
      <c r="AT219">
        <v>3.5000000000000003E-2</v>
      </c>
      <c r="AU219" t="s">
        <v>3</v>
      </c>
      <c r="AV219">
        <v>0</v>
      </c>
      <c r="AW219">
        <v>2</v>
      </c>
      <c r="AX219">
        <v>104124697</v>
      </c>
      <c r="AY219">
        <v>1</v>
      </c>
      <c r="AZ219">
        <v>0</v>
      </c>
      <c r="BA219">
        <v>212</v>
      </c>
      <c r="BB219">
        <v>1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5.4103000000000012</v>
      </c>
      <c r="BK219">
        <v>0</v>
      </c>
      <c r="BL219">
        <v>0</v>
      </c>
      <c r="BM219">
        <v>0</v>
      </c>
      <c r="BN219">
        <v>0</v>
      </c>
      <c r="BO219">
        <v>0</v>
      </c>
      <c r="BP219">
        <v>1</v>
      </c>
      <c r="BQ219">
        <v>5.4103000000000012</v>
      </c>
      <c r="BR219">
        <v>0</v>
      </c>
      <c r="BS219">
        <v>0</v>
      </c>
      <c r="BT219">
        <v>0</v>
      </c>
      <c r="BU219">
        <v>0</v>
      </c>
      <c r="BV219">
        <v>0</v>
      </c>
      <c r="BW219">
        <v>1</v>
      </c>
      <c r="CV219">
        <v>0</v>
      </c>
      <c r="CW219">
        <v>0</v>
      </c>
      <c r="CX219">
        <f>ROUND(Y219*Source!I252,7)</f>
        <v>3.5000000000000003E-2</v>
      </c>
      <c r="CY219">
        <f>AA219</f>
        <v>168.49</v>
      </c>
      <c r="CZ219">
        <f>AE219</f>
        <v>154.58000000000001</v>
      </c>
      <c r="DA219">
        <f>AI219</f>
        <v>1.0900000000000001</v>
      </c>
      <c r="DB219">
        <f>ROUND(ROUND(AT219*CZ219,2),6)</f>
        <v>5.41</v>
      </c>
      <c r="DC219">
        <f>ROUND(ROUND(AT219*AG219,2),6)</f>
        <v>0</v>
      </c>
      <c r="DD219" t="s">
        <v>3</v>
      </c>
      <c r="DE219" t="s">
        <v>3</v>
      </c>
      <c r="DF219">
        <f>ROUND(ROUND(AE219*AI219,2)*CX219,2)</f>
        <v>5.9</v>
      </c>
      <c r="DG219">
        <f t="shared" si="62"/>
        <v>0</v>
      </c>
      <c r="DH219">
        <f t="shared" si="70"/>
        <v>0</v>
      </c>
      <c r="DI219">
        <f t="shared" si="71"/>
        <v>0</v>
      </c>
      <c r="DJ219">
        <f>DF219</f>
        <v>5.9</v>
      </c>
      <c r="DK219">
        <v>0</v>
      </c>
      <c r="DL219" t="s">
        <v>3</v>
      </c>
      <c r="DM219">
        <v>0</v>
      </c>
      <c r="DN219" t="s">
        <v>3</v>
      </c>
      <c r="DO219">
        <v>0</v>
      </c>
    </row>
    <row r="220" spans="1:119" x14ac:dyDescent="0.2">
      <c r="A220">
        <f>ROW(Source!A252)</f>
        <v>252</v>
      </c>
      <c r="B220">
        <v>104121951</v>
      </c>
      <c r="C220">
        <v>104124692</v>
      </c>
      <c r="D220">
        <v>101239519</v>
      </c>
      <c r="E220">
        <v>1</v>
      </c>
      <c r="F220">
        <v>1</v>
      </c>
      <c r="G220">
        <v>1</v>
      </c>
      <c r="H220">
        <v>3</v>
      </c>
      <c r="I220" t="s">
        <v>454</v>
      </c>
      <c r="J220" t="s">
        <v>456</v>
      </c>
      <c r="K220" t="s">
        <v>455</v>
      </c>
      <c r="L220">
        <v>1425</v>
      </c>
      <c r="N220">
        <v>1013</v>
      </c>
      <c r="O220" t="s">
        <v>281</v>
      </c>
      <c r="P220" t="s">
        <v>281</v>
      </c>
      <c r="Q220">
        <v>1</v>
      </c>
      <c r="W220">
        <v>0</v>
      </c>
      <c r="X220">
        <v>1045119994</v>
      </c>
      <c r="Y220">
        <f>AT220</f>
        <v>0.01</v>
      </c>
      <c r="AA220">
        <v>5973.88</v>
      </c>
      <c r="AB220">
        <v>0</v>
      </c>
      <c r="AC220">
        <v>0</v>
      </c>
      <c r="AD220">
        <v>0</v>
      </c>
      <c r="AE220">
        <v>4328.8999999999996</v>
      </c>
      <c r="AF220">
        <v>0</v>
      </c>
      <c r="AG220">
        <v>0</v>
      </c>
      <c r="AH220">
        <v>0</v>
      </c>
      <c r="AI220">
        <v>1.38</v>
      </c>
      <c r="AJ220">
        <v>1</v>
      </c>
      <c r="AK220">
        <v>1</v>
      </c>
      <c r="AL220">
        <v>1</v>
      </c>
      <c r="AM220">
        <v>0</v>
      </c>
      <c r="AN220">
        <v>0</v>
      </c>
      <c r="AO220">
        <v>0</v>
      </c>
      <c r="AP220">
        <v>1</v>
      </c>
      <c r="AQ220">
        <v>0</v>
      </c>
      <c r="AR220">
        <v>0</v>
      </c>
      <c r="AS220" t="s">
        <v>3</v>
      </c>
      <c r="AT220">
        <v>0.01</v>
      </c>
      <c r="AU220" t="s">
        <v>3</v>
      </c>
      <c r="AV220">
        <v>0</v>
      </c>
      <c r="AW220">
        <v>1</v>
      </c>
      <c r="AX220">
        <v>-1</v>
      </c>
      <c r="AY220">
        <v>0</v>
      </c>
      <c r="AZ220">
        <v>0</v>
      </c>
      <c r="BA220" t="s">
        <v>3</v>
      </c>
      <c r="BB220">
        <v>0</v>
      </c>
      <c r="BC220">
        <v>0</v>
      </c>
      <c r="BD220">
        <v>0</v>
      </c>
      <c r="BE220">
        <v>0</v>
      </c>
      <c r="BF220">
        <v>0</v>
      </c>
      <c r="BG220">
        <v>0</v>
      </c>
      <c r="BH220">
        <v>0</v>
      </c>
      <c r="BI220">
        <v>0</v>
      </c>
      <c r="BJ220">
        <v>0</v>
      </c>
      <c r="BK220">
        <v>0</v>
      </c>
      <c r="BL220">
        <v>0</v>
      </c>
      <c r="BM220">
        <v>0</v>
      </c>
      <c r="BN220">
        <v>0</v>
      </c>
      <c r="BO220">
        <v>0</v>
      </c>
      <c r="BP220">
        <v>0</v>
      </c>
      <c r="BQ220">
        <v>0</v>
      </c>
      <c r="BR220">
        <v>0</v>
      </c>
      <c r="BS220">
        <v>0</v>
      </c>
      <c r="BT220">
        <v>0</v>
      </c>
      <c r="BU220">
        <v>0</v>
      </c>
      <c r="BV220">
        <v>0</v>
      </c>
      <c r="BW220">
        <v>0</v>
      </c>
      <c r="CV220">
        <v>0</v>
      </c>
      <c r="CW220">
        <v>0</v>
      </c>
      <c r="CX220">
        <f>ROUND(Y220*Source!I252,7)</f>
        <v>0.01</v>
      </c>
      <c r="CY220">
        <f>AA220</f>
        <v>5973.88</v>
      </c>
      <c r="CZ220">
        <f>AE220</f>
        <v>4328.8999999999996</v>
      </c>
      <c r="DA220">
        <f>AI220</f>
        <v>1.38</v>
      </c>
      <c r="DB220">
        <f>ROUND(ROUND(AT220*CZ220,2),6)</f>
        <v>43.29</v>
      </c>
      <c r="DC220">
        <f>ROUND(ROUND(AT220*AG220,2),6)</f>
        <v>0</v>
      </c>
      <c r="DD220" t="s">
        <v>3</v>
      </c>
      <c r="DE220" t="s">
        <v>3</v>
      </c>
      <c r="DF220">
        <f>ROUND(ROUND(AE220*AI220,2)*CX220,2)</f>
        <v>59.74</v>
      </c>
      <c r="DG220">
        <f t="shared" si="62"/>
        <v>0</v>
      </c>
      <c r="DH220">
        <f t="shared" si="70"/>
        <v>0</v>
      </c>
      <c r="DI220">
        <f t="shared" si="71"/>
        <v>0</v>
      </c>
      <c r="DJ220">
        <f>DF220</f>
        <v>59.74</v>
      </c>
      <c r="DK220">
        <v>0</v>
      </c>
      <c r="DL220" t="s">
        <v>3</v>
      </c>
      <c r="DM220">
        <v>0</v>
      </c>
      <c r="DN220" t="s">
        <v>3</v>
      </c>
      <c r="DO220">
        <v>0</v>
      </c>
    </row>
    <row r="221" spans="1:119" x14ac:dyDescent="0.2">
      <c r="A221">
        <f>ROW(Source!A252)</f>
        <v>252</v>
      </c>
      <c r="B221">
        <v>104121951</v>
      </c>
      <c r="C221">
        <v>104124692</v>
      </c>
      <c r="D221">
        <v>101143808</v>
      </c>
      <c r="E221">
        <v>117</v>
      </c>
      <c r="F221">
        <v>1</v>
      </c>
      <c r="G221">
        <v>1</v>
      </c>
      <c r="H221">
        <v>3</v>
      </c>
      <c r="I221" t="s">
        <v>315</v>
      </c>
      <c r="J221" t="s">
        <v>3</v>
      </c>
      <c r="K221" t="s">
        <v>316</v>
      </c>
      <c r="L221">
        <v>3277935</v>
      </c>
      <c r="N221">
        <v>1013</v>
      </c>
      <c r="O221" t="s">
        <v>317</v>
      </c>
      <c r="P221" t="s">
        <v>317</v>
      </c>
      <c r="Q221">
        <v>1</v>
      </c>
      <c r="W221">
        <v>0</v>
      </c>
      <c r="X221">
        <v>274903907</v>
      </c>
      <c r="Y221">
        <f>AT221</f>
        <v>2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1</v>
      </c>
      <c r="AJ221">
        <v>1</v>
      </c>
      <c r="AK221">
        <v>1</v>
      </c>
      <c r="AL221">
        <v>1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 t="s">
        <v>3</v>
      </c>
      <c r="AT221">
        <v>2</v>
      </c>
      <c r="AU221" t="s">
        <v>3</v>
      </c>
      <c r="AV221">
        <v>0</v>
      </c>
      <c r="AW221">
        <v>2</v>
      </c>
      <c r="AX221">
        <v>104124698</v>
      </c>
      <c r="AY221">
        <v>1</v>
      </c>
      <c r="AZ221">
        <v>0</v>
      </c>
      <c r="BA221">
        <v>213</v>
      </c>
      <c r="BB221">
        <v>0</v>
      </c>
      <c r="BC221">
        <v>0</v>
      </c>
      <c r="BD221">
        <v>0</v>
      </c>
      <c r="BE221">
        <v>0</v>
      </c>
      <c r="BF221">
        <v>0</v>
      </c>
      <c r="BG221">
        <v>0</v>
      </c>
      <c r="BH221">
        <v>0</v>
      </c>
      <c r="BI221">
        <v>0</v>
      </c>
      <c r="BJ221">
        <v>0</v>
      </c>
      <c r="BK221">
        <v>0</v>
      </c>
      <c r="BL221">
        <v>0</v>
      </c>
      <c r="BM221">
        <v>0</v>
      </c>
      <c r="BN221">
        <v>0</v>
      </c>
      <c r="BO221">
        <v>0</v>
      </c>
      <c r="BP221">
        <v>0</v>
      </c>
      <c r="BQ221">
        <v>0</v>
      </c>
      <c r="BR221">
        <v>0</v>
      </c>
      <c r="BS221">
        <v>0</v>
      </c>
      <c r="BT221">
        <v>0</v>
      </c>
      <c r="BU221">
        <v>0</v>
      </c>
      <c r="BV221">
        <v>0</v>
      </c>
      <c r="BW221">
        <v>0</v>
      </c>
      <c r="CV221">
        <v>0</v>
      </c>
      <c r="CW221">
        <v>0</v>
      </c>
      <c r="CX221">
        <f>ROUND(Y221*Source!I252,7)</f>
        <v>2</v>
      </c>
      <c r="CY221">
        <f>AA221</f>
        <v>0</v>
      </c>
      <c r="CZ221">
        <f>AE221</f>
        <v>0</v>
      </c>
      <c r="DA221">
        <f>AI221</f>
        <v>1</v>
      </c>
      <c r="DB221">
        <f>ROUND(ROUND(AT221*CZ221,2),6)</f>
        <v>0</v>
      </c>
      <c r="DC221">
        <f>ROUND(ROUND(AT221*AG221,2),6)</f>
        <v>0</v>
      </c>
      <c r="DD221" t="s">
        <v>3</v>
      </c>
      <c r="DE221" t="s">
        <v>3</v>
      </c>
      <c r="DF221">
        <f>ROUND(ROUND(AE221,2)*CX221,2)</f>
        <v>0</v>
      </c>
      <c r="DG221">
        <f t="shared" si="62"/>
        <v>0</v>
      </c>
      <c r="DH221">
        <f t="shared" si="70"/>
        <v>0</v>
      </c>
      <c r="DI221">
        <f t="shared" si="71"/>
        <v>0</v>
      </c>
      <c r="DJ221">
        <f>DF221</f>
        <v>0</v>
      </c>
      <c r="DK221">
        <v>0</v>
      </c>
      <c r="DL221" t="s">
        <v>3</v>
      </c>
      <c r="DM221">
        <v>0</v>
      </c>
      <c r="DN221" t="s">
        <v>3</v>
      </c>
      <c r="DO221">
        <v>0</v>
      </c>
    </row>
    <row r="222" spans="1:119" x14ac:dyDescent="0.2">
      <c r="A222">
        <f>ROW(Source!A255)</f>
        <v>255</v>
      </c>
      <c r="B222">
        <v>104121951</v>
      </c>
      <c r="C222">
        <v>104124746</v>
      </c>
      <c r="D222">
        <v>101137838</v>
      </c>
      <c r="E222">
        <v>117</v>
      </c>
      <c r="F222">
        <v>1</v>
      </c>
      <c r="G222">
        <v>1</v>
      </c>
      <c r="H222">
        <v>1</v>
      </c>
      <c r="I222" t="s">
        <v>751</v>
      </c>
      <c r="J222" t="s">
        <v>3</v>
      </c>
      <c r="K222" t="s">
        <v>752</v>
      </c>
      <c r="L222">
        <v>1191</v>
      </c>
      <c r="N222">
        <v>1013</v>
      </c>
      <c r="O222" t="s">
        <v>565</v>
      </c>
      <c r="P222" t="s">
        <v>565</v>
      </c>
      <c r="Q222">
        <v>1</v>
      </c>
      <c r="W222">
        <v>0</v>
      </c>
      <c r="X222">
        <v>73401693</v>
      </c>
      <c r="Y222">
        <f>(AT222*ROUND((0.15+1),7))</f>
        <v>4.3699999999999992</v>
      </c>
      <c r="AA222">
        <v>0</v>
      </c>
      <c r="AB222">
        <v>0</v>
      </c>
      <c r="AC222">
        <v>0</v>
      </c>
      <c r="AD222">
        <v>829.81</v>
      </c>
      <c r="AE222">
        <v>0</v>
      </c>
      <c r="AF222">
        <v>0</v>
      </c>
      <c r="AG222">
        <v>0</v>
      </c>
      <c r="AH222">
        <v>829.81</v>
      </c>
      <c r="AI222">
        <v>1</v>
      </c>
      <c r="AJ222">
        <v>1</v>
      </c>
      <c r="AK222">
        <v>1</v>
      </c>
      <c r="AL222">
        <v>1</v>
      </c>
      <c r="AM222">
        <v>-2</v>
      </c>
      <c r="AN222">
        <v>0</v>
      </c>
      <c r="AO222">
        <v>0</v>
      </c>
      <c r="AP222">
        <v>1</v>
      </c>
      <c r="AQ222">
        <v>1</v>
      </c>
      <c r="AR222">
        <v>0</v>
      </c>
      <c r="AS222" t="s">
        <v>3</v>
      </c>
      <c r="AT222">
        <v>3.8</v>
      </c>
      <c r="AU222" t="s">
        <v>37</v>
      </c>
      <c r="AV222">
        <v>1</v>
      </c>
      <c r="AW222">
        <v>2</v>
      </c>
      <c r="AX222">
        <v>104124747</v>
      </c>
      <c r="AY222">
        <v>1</v>
      </c>
      <c r="AZ222">
        <v>0</v>
      </c>
      <c r="BA222">
        <v>214</v>
      </c>
      <c r="BB222">
        <v>1</v>
      </c>
      <c r="BC222">
        <v>0</v>
      </c>
      <c r="BD222">
        <v>0</v>
      </c>
      <c r="BE222">
        <v>0</v>
      </c>
      <c r="BF222">
        <v>0</v>
      </c>
      <c r="BG222">
        <v>0</v>
      </c>
      <c r="BH222">
        <v>0</v>
      </c>
      <c r="BI222">
        <v>0</v>
      </c>
      <c r="BJ222">
        <v>0</v>
      </c>
      <c r="BK222">
        <v>0</v>
      </c>
      <c r="BL222">
        <v>0</v>
      </c>
      <c r="BM222">
        <v>3153.2779999999998</v>
      </c>
      <c r="BN222">
        <v>3.8</v>
      </c>
      <c r="BO222">
        <v>0</v>
      </c>
      <c r="BP222">
        <v>1</v>
      </c>
      <c r="BQ222">
        <v>0</v>
      </c>
      <c r="BR222">
        <v>0</v>
      </c>
      <c r="BS222">
        <v>0</v>
      </c>
      <c r="BT222">
        <v>3626.2696999999989</v>
      </c>
      <c r="BU222">
        <v>4.3699999999999992</v>
      </c>
      <c r="BV222">
        <v>0</v>
      </c>
      <c r="BW222">
        <v>1</v>
      </c>
      <c r="CU222">
        <f>ROUND(AT222*Source!I255*AH222*AL222,2)</f>
        <v>788.32</v>
      </c>
      <c r="CV222">
        <f>ROUND(Y222*Source!I255,7)</f>
        <v>1.0925</v>
      </c>
      <c r="CW222">
        <v>0</v>
      </c>
      <c r="CX222">
        <f>ROUND(Y222*Source!I255,7)</f>
        <v>1.0925</v>
      </c>
      <c r="CY222">
        <f>AD222</f>
        <v>829.81</v>
      </c>
      <c r="CZ222">
        <f>AH222</f>
        <v>829.81</v>
      </c>
      <c r="DA222">
        <f>AL222</f>
        <v>1</v>
      </c>
      <c r="DB222">
        <f>ROUND((ROUND(AT222*CZ222,2)*ROUND((0.15+1),7)),6)</f>
        <v>3626.2719999999999</v>
      </c>
      <c r="DC222">
        <f>ROUND((ROUND(AT222*AG222,2)*ROUND((0.15+1),7)),6)</f>
        <v>0</v>
      </c>
      <c r="DD222" t="s">
        <v>3</v>
      </c>
      <c r="DE222" t="s">
        <v>3</v>
      </c>
      <c r="DF222">
        <f>ROUND(ROUND(AE222,2)*CX222,2)</f>
        <v>0</v>
      </c>
      <c r="DG222">
        <f t="shared" si="62"/>
        <v>0</v>
      </c>
      <c r="DH222">
        <f t="shared" si="70"/>
        <v>0</v>
      </c>
      <c r="DI222">
        <f t="shared" si="71"/>
        <v>906.57</v>
      </c>
      <c r="DJ222">
        <f>DI222</f>
        <v>906.57</v>
      </c>
      <c r="DK222">
        <v>1</v>
      </c>
      <c r="DL222" t="s">
        <v>3</v>
      </c>
      <c r="DM222">
        <v>0</v>
      </c>
      <c r="DN222" t="s">
        <v>3</v>
      </c>
      <c r="DO222">
        <v>0</v>
      </c>
    </row>
    <row r="223" spans="1:119" x14ac:dyDescent="0.2">
      <c r="A223">
        <f>ROW(Source!A255)</f>
        <v>255</v>
      </c>
      <c r="B223">
        <v>104121951</v>
      </c>
      <c r="C223">
        <v>104124746</v>
      </c>
      <c r="D223">
        <v>101146049</v>
      </c>
      <c r="E223">
        <v>1</v>
      </c>
      <c r="F223">
        <v>1</v>
      </c>
      <c r="G223">
        <v>1</v>
      </c>
      <c r="H223">
        <v>2</v>
      </c>
      <c r="I223" t="s">
        <v>753</v>
      </c>
      <c r="J223" t="s">
        <v>754</v>
      </c>
      <c r="K223" t="s">
        <v>755</v>
      </c>
      <c r="L223">
        <v>1368</v>
      </c>
      <c r="N223">
        <v>1011</v>
      </c>
      <c r="O223" t="s">
        <v>571</v>
      </c>
      <c r="P223" t="s">
        <v>571</v>
      </c>
      <c r="Q223">
        <v>1</v>
      </c>
      <c r="W223">
        <v>0</v>
      </c>
      <c r="X223">
        <v>-1721943233</v>
      </c>
      <c r="Y223">
        <f>(AT223*ROUND((0.15+1),7))</f>
        <v>2.0699999999999998</v>
      </c>
      <c r="AA223">
        <v>0</v>
      </c>
      <c r="AB223">
        <v>30.28</v>
      </c>
      <c r="AC223">
        <v>829.81</v>
      </c>
      <c r="AD223">
        <v>0</v>
      </c>
      <c r="AE223">
        <v>0</v>
      </c>
      <c r="AF223">
        <v>26.1</v>
      </c>
      <c r="AG223">
        <v>829.81</v>
      </c>
      <c r="AH223">
        <v>0</v>
      </c>
      <c r="AI223">
        <v>1</v>
      </c>
      <c r="AJ223">
        <v>1.1599999999999999</v>
      </c>
      <c r="AK223">
        <v>1</v>
      </c>
      <c r="AL223">
        <v>1</v>
      </c>
      <c r="AM223">
        <v>2</v>
      </c>
      <c r="AN223">
        <v>0</v>
      </c>
      <c r="AO223">
        <v>0</v>
      </c>
      <c r="AP223">
        <v>1</v>
      </c>
      <c r="AQ223">
        <v>1</v>
      </c>
      <c r="AR223">
        <v>0</v>
      </c>
      <c r="AS223" t="s">
        <v>3</v>
      </c>
      <c r="AT223">
        <v>1.8</v>
      </c>
      <c r="AU223" t="s">
        <v>37</v>
      </c>
      <c r="AV223">
        <v>1</v>
      </c>
      <c r="AW223">
        <v>2</v>
      </c>
      <c r="AX223">
        <v>104124748</v>
      </c>
      <c r="AY223">
        <v>1</v>
      </c>
      <c r="AZ223">
        <v>0</v>
      </c>
      <c r="BA223">
        <v>215</v>
      </c>
      <c r="BB223">
        <v>1</v>
      </c>
      <c r="BC223">
        <v>0</v>
      </c>
      <c r="BD223">
        <v>0</v>
      </c>
      <c r="BE223">
        <v>0</v>
      </c>
      <c r="BF223">
        <v>0</v>
      </c>
      <c r="BG223">
        <v>0</v>
      </c>
      <c r="BH223">
        <v>0</v>
      </c>
      <c r="BI223">
        <v>0</v>
      </c>
      <c r="BJ223">
        <v>0</v>
      </c>
      <c r="BK223">
        <v>46.980000000000004</v>
      </c>
      <c r="BL223">
        <v>1493.6579999999999</v>
      </c>
      <c r="BM223">
        <v>0</v>
      </c>
      <c r="BN223">
        <v>0</v>
      </c>
      <c r="BO223">
        <v>1.8</v>
      </c>
      <c r="BP223">
        <v>1</v>
      </c>
      <c r="BQ223">
        <v>0</v>
      </c>
      <c r="BR223">
        <v>54.027000000000001</v>
      </c>
      <c r="BS223">
        <v>1717.7066999999997</v>
      </c>
      <c r="BT223">
        <v>0</v>
      </c>
      <c r="BU223">
        <v>0</v>
      </c>
      <c r="BV223">
        <v>2.0699999999999998</v>
      </c>
      <c r="BW223">
        <v>1</v>
      </c>
      <c r="CV223">
        <v>0</v>
      </c>
      <c r="CW223">
        <f>ROUND(Y223*Source!I255*DO223,7)</f>
        <v>0.51749999999999996</v>
      </c>
      <c r="CX223">
        <f>ROUND(Y223*Source!I255,7)</f>
        <v>0.51749999999999996</v>
      </c>
      <c r="CY223">
        <f>AB223</f>
        <v>30.28</v>
      </c>
      <c r="CZ223">
        <f>AF223</f>
        <v>26.1</v>
      </c>
      <c r="DA223">
        <f>AJ223</f>
        <v>1.1599999999999999</v>
      </c>
      <c r="DB223">
        <f>ROUND((ROUND(AT223*CZ223,2)*ROUND((0.15+1),7)),6)</f>
        <v>54.027000000000001</v>
      </c>
      <c r="DC223">
        <f>ROUND((ROUND(AT223*AG223,2)*ROUND((0.15+1),7)),6)</f>
        <v>1717.7090000000001</v>
      </c>
      <c r="DD223" t="s">
        <v>3</v>
      </c>
      <c r="DE223" t="s">
        <v>3</v>
      </c>
      <c r="DF223">
        <f>ROUND(ROUND(AE223,2)*CX223,2)</f>
        <v>0</v>
      </c>
      <c r="DG223">
        <f>ROUND(ROUND(AF223*AJ223,2)*CX223,2)</f>
        <v>15.67</v>
      </c>
      <c r="DH223">
        <f t="shared" si="70"/>
        <v>429.43</v>
      </c>
      <c r="DI223">
        <f t="shared" si="71"/>
        <v>0</v>
      </c>
      <c r="DJ223">
        <f>DG223+DH223</f>
        <v>445.1</v>
      </c>
      <c r="DK223">
        <v>0</v>
      </c>
      <c r="DL223" t="s">
        <v>756</v>
      </c>
      <c r="DM223">
        <v>5</v>
      </c>
      <c r="DN223" t="s">
        <v>565</v>
      </c>
      <c r="DO223">
        <v>1</v>
      </c>
    </row>
    <row r="224" spans="1:119" x14ac:dyDescent="0.2">
      <c r="A224">
        <f>ROW(Source!A255)</f>
        <v>255</v>
      </c>
      <c r="B224">
        <v>104121951</v>
      </c>
      <c r="C224">
        <v>104124746</v>
      </c>
      <c r="D224">
        <v>101212114</v>
      </c>
      <c r="E224">
        <v>1</v>
      </c>
      <c r="F224">
        <v>1</v>
      </c>
      <c r="G224">
        <v>1</v>
      </c>
      <c r="H224">
        <v>3</v>
      </c>
      <c r="I224" t="s">
        <v>617</v>
      </c>
      <c r="J224" t="s">
        <v>618</v>
      </c>
      <c r="K224" t="s">
        <v>619</v>
      </c>
      <c r="L224">
        <v>1339</v>
      </c>
      <c r="N224">
        <v>1007</v>
      </c>
      <c r="O224" t="s">
        <v>620</v>
      </c>
      <c r="P224" t="s">
        <v>620</v>
      </c>
      <c r="Q224">
        <v>1</v>
      </c>
      <c r="W224">
        <v>0</v>
      </c>
      <c r="X224">
        <v>1964556667</v>
      </c>
      <c r="Y224">
        <f>AT224</f>
        <v>6.5000000000000002E-2</v>
      </c>
      <c r="AA224">
        <v>54.64</v>
      </c>
      <c r="AB224">
        <v>0</v>
      </c>
      <c r="AC224">
        <v>0</v>
      </c>
      <c r="AD224">
        <v>0</v>
      </c>
      <c r="AE224">
        <v>35.71</v>
      </c>
      <c r="AF224">
        <v>0</v>
      </c>
      <c r="AG224">
        <v>0</v>
      </c>
      <c r="AH224">
        <v>0</v>
      </c>
      <c r="AI224">
        <v>1.53</v>
      </c>
      <c r="AJ224">
        <v>1</v>
      </c>
      <c r="AK224">
        <v>1</v>
      </c>
      <c r="AL224">
        <v>1</v>
      </c>
      <c r="AM224">
        <v>2</v>
      </c>
      <c r="AN224">
        <v>0</v>
      </c>
      <c r="AO224">
        <v>0</v>
      </c>
      <c r="AP224">
        <v>0</v>
      </c>
      <c r="AQ224">
        <v>1</v>
      </c>
      <c r="AR224">
        <v>0</v>
      </c>
      <c r="AS224" t="s">
        <v>3</v>
      </c>
      <c r="AT224">
        <v>6.5000000000000002E-2</v>
      </c>
      <c r="AU224" t="s">
        <v>3</v>
      </c>
      <c r="AV224">
        <v>0</v>
      </c>
      <c r="AW224">
        <v>2</v>
      </c>
      <c r="AX224">
        <v>104124749</v>
      </c>
      <c r="AY224">
        <v>1</v>
      </c>
      <c r="AZ224">
        <v>0</v>
      </c>
      <c r="BA224">
        <v>216</v>
      </c>
      <c r="BB224">
        <v>1</v>
      </c>
      <c r="BC224">
        <v>0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2.3211500000000003</v>
      </c>
      <c r="BK224">
        <v>0</v>
      </c>
      <c r="BL224">
        <v>0</v>
      </c>
      <c r="BM224">
        <v>0</v>
      </c>
      <c r="BN224">
        <v>0</v>
      </c>
      <c r="BO224">
        <v>0</v>
      </c>
      <c r="BP224">
        <v>1</v>
      </c>
      <c r="BQ224">
        <v>2.3211500000000003</v>
      </c>
      <c r="BR224">
        <v>0</v>
      </c>
      <c r="BS224">
        <v>0</v>
      </c>
      <c r="BT224">
        <v>0</v>
      </c>
      <c r="BU224">
        <v>0</v>
      </c>
      <c r="BV224">
        <v>0</v>
      </c>
      <c r="BW224">
        <v>1</v>
      </c>
      <c r="CV224">
        <v>0</v>
      </c>
      <c r="CW224">
        <v>0</v>
      </c>
      <c r="CX224">
        <f>ROUND(Y224*Source!I255,7)</f>
        <v>1.6250000000000001E-2</v>
      </c>
      <c r="CY224">
        <f>AA224</f>
        <v>54.64</v>
      </c>
      <c r="CZ224">
        <f>AE224</f>
        <v>35.71</v>
      </c>
      <c r="DA224">
        <f>AI224</f>
        <v>1.53</v>
      </c>
      <c r="DB224">
        <f>ROUND(ROUND(AT224*CZ224,2),6)</f>
        <v>2.3199999999999998</v>
      </c>
      <c r="DC224">
        <f>ROUND(ROUND(AT224*AG224,2),6)</f>
        <v>0</v>
      </c>
      <c r="DD224" t="s">
        <v>3</v>
      </c>
      <c r="DE224" t="s">
        <v>3</v>
      </c>
      <c r="DF224">
        <f>ROUND(ROUND(AE224*AI224,2)*CX224,2)</f>
        <v>0.89</v>
      </c>
      <c r="DG224">
        <f t="shared" ref="DG224:DG245" si="73">ROUND(ROUND(AF224,2)*CX224,2)</f>
        <v>0</v>
      </c>
      <c r="DH224">
        <f t="shared" si="70"/>
        <v>0</v>
      </c>
      <c r="DI224">
        <f t="shared" si="71"/>
        <v>0</v>
      </c>
      <c r="DJ224">
        <f>DF224</f>
        <v>0.89</v>
      </c>
      <c r="DK224">
        <v>0</v>
      </c>
      <c r="DL224" t="s">
        <v>3</v>
      </c>
      <c r="DM224">
        <v>0</v>
      </c>
      <c r="DN224" t="s">
        <v>3</v>
      </c>
      <c r="DO224">
        <v>0</v>
      </c>
    </row>
    <row r="225" spans="1:119" x14ac:dyDescent="0.2">
      <c r="A225">
        <f>ROW(Source!A255)</f>
        <v>255</v>
      </c>
      <c r="B225">
        <v>104121951</v>
      </c>
      <c r="C225">
        <v>104124746</v>
      </c>
      <c r="D225">
        <v>101138763</v>
      </c>
      <c r="E225">
        <v>117</v>
      </c>
      <c r="F225">
        <v>1</v>
      </c>
      <c r="G225">
        <v>1</v>
      </c>
      <c r="H225">
        <v>3</v>
      </c>
      <c r="I225" t="s">
        <v>466</v>
      </c>
      <c r="J225" t="s">
        <v>3</v>
      </c>
      <c r="K225" t="s">
        <v>467</v>
      </c>
      <c r="L225">
        <v>1371</v>
      </c>
      <c r="N225">
        <v>1013</v>
      </c>
      <c r="O225" t="s">
        <v>203</v>
      </c>
      <c r="P225" t="s">
        <v>203</v>
      </c>
      <c r="Q225">
        <v>1</v>
      </c>
      <c r="W225">
        <v>0</v>
      </c>
      <c r="X225">
        <v>-529615532</v>
      </c>
      <c r="Y225">
        <f>AT225</f>
        <v>0.06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1</v>
      </c>
      <c r="AJ225">
        <v>1</v>
      </c>
      <c r="AK225">
        <v>1</v>
      </c>
      <c r="AL225">
        <v>1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 t="s">
        <v>3</v>
      </c>
      <c r="AT225">
        <v>0.06</v>
      </c>
      <c r="AU225" t="s">
        <v>3</v>
      </c>
      <c r="AV225">
        <v>0</v>
      </c>
      <c r="AW225">
        <v>2</v>
      </c>
      <c r="AX225">
        <v>104124750</v>
      </c>
      <c r="AY225">
        <v>1</v>
      </c>
      <c r="AZ225">
        <v>0</v>
      </c>
      <c r="BA225">
        <v>217</v>
      </c>
      <c r="BB225">
        <v>0</v>
      </c>
      <c r="BC225">
        <v>0</v>
      </c>
      <c r="BD225">
        <v>0</v>
      </c>
      <c r="BE225">
        <v>0</v>
      </c>
      <c r="BF225">
        <v>0</v>
      </c>
      <c r="BG225">
        <v>0</v>
      </c>
      <c r="BH225">
        <v>0</v>
      </c>
      <c r="BI225">
        <v>0</v>
      </c>
      <c r="BJ225">
        <v>0</v>
      </c>
      <c r="BK225">
        <v>0</v>
      </c>
      <c r="BL225">
        <v>0</v>
      </c>
      <c r="BM225">
        <v>0</v>
      </c>
      <c r="BN225">
        <v>0</v>
      </c>
      <c r="BO225">
        <v>0</v>
      </c>
      <c r="BP225">
        <v>0</v>
      </c>
      <c r="BQ225">
        <v>0</v>
      </c>
      <c r="BR225">
        <v>0</v>
      </c>
      <c r="BS225">
        <v>0</v>
      </c>
      <c r="BT225">
        <v>0</v>
      </c>
      <c r="BU225">
        <v>0</v>
      </c>
      <c r="BV225">
        <v>0</v>
      </c>
      <c r="BW225">
        <v>0</v>
      </c>
      <c r="CV225">
        <v>0</v>
      </c>
      <c r="CW225">
        <v>0</v>
      </c>
      <c r="CX225">
        <f>ROUND(Y225*Source!I255,7)</f>
        <v>1.4999999999999999E-2</v>
      </c>
      <c r="CY225">
        <f>AA225</f>
        <v>0</v>
      </c>
      <c r="CZ225">
        <f>AE225</f>
        <v>0</v>
      </c>
      <c r="DA225">
        <f>AI225</f>
        <v>1</v>
      </c>
      <c r="DB225">
        <f>ROUND(ROUND(AT225*CZ225,2),6)</f>
        <v>0</v>
      </c>
      <c r="DC225">
        <f>ROUND(ROUND(AT225*AG225,2),6)</f>
        <v>0</v>
      </c>
      <c r="DD225" t="s">
        <v>3</v>
      </c>
      <c r="DE225" t="s">
        <v>3</v>
      </c>
      <c r="DF225">
        <f t="shared" ref="DF225:DF230" si="74">ROUND(ROUND(AE225,2)*CX225,2)</f>
        <v>0</v>
      </c>
      <c r="DG225">
        <f t="shared" si="73"/>
        <v>0</v>
      </c>
      <c r="DH225">
        <f t="shared" si="70"/>
        <v>0</v>
      </c>
      <c r="DI225">
        <f t="shared" si="71"/>
        <v>0</v>
      </c>
      <c r="DJ225">
        <f>DF225</f>
        <v>0</v>
      </c>
      <c r="DK225">
        <v>0</v>
      </c>
      <c r="DL225" t="s">
        <v>3</v>
      </c>
      <c r="DM225">
        <v>0</v>
      </c>
      <c r="DN225" t="s">
        <v>3</v>
      </c>
      <c r="DO225">
        <v>0</v>
      </c>
    </row>
    <row r="226" spans="1:119" x14ac:dyDescent="0.2">
      <c r="A226">
        <f>ROW(Source!A322)</f>
        <v>322</v>
      </c>
      <c r="B226">
        <v>104121951</v>
      </c>
      <c r="C226">
        <v>104124754</v>
      </c>
      <c r="D226">
        <v>33157107</v>
      </c>
      <c r="E226">
        <v>115</v>
      </c>
      <c r="F226">
        <v>1</v>
      </c>
      <c r="G226">
        <v>1</v>
      </c>
      <c r="H226">
        <v>1</v>
      </c>
      <c r="I226" t="s">
        <v>692</v>
      </c>
      <c r="J226" t="s">
        <v>3</v>
      </c>
      <c r="K226" t="s">
        <v>693</v>
      </c>
      <c r="L226">
        <v>1191</v>
      </c>
      <c r="N226">
        <v>1013</v>
      </c>
      <c r="O226" t="s">
        <v>565</v>
      </c>
      <c r="P226" t="s">
        <v>565</v>
      </c>
      <c r="Q226">
        <v>1</v>
      </c>
      <c r="W226">
        <v>0</v>
      </c>
      <c r="X226">
        <v>1522950421</v>
      </c>
      <c r="Y226">
        <f>(AT226*ROUND((0.35+1),7))</f>
        <v>46.656000000000006</v>
      </c>
      <c r="AA226">
        <v>0</v>
      </c>
      <c r="AB226">
        <v>0</v>
      </c>
      <c r="AC226">
        <v>0</v>
      </c>
      <c r="AD226">
        <v>743.6</v>
      </c>
      <c r="AE226">
        <v>0</v>
      </c>
      <c r="AF226">
        <v>0</v>
      </c>
      <c r="AG226">
        <v>0</v>
      </c>
      <c r="AH226">
        <v>743.6</v>
      </c>
      <c r="AI226">
        <v>1</v>
      </c>
      <c r="AJ226">
        <v>1</v>
      </c>
      <c r="AK226">
        <v>1</v>
      </c>
      <c r="AL226">
        <v>1</v>
      </c>
      <c r="AM226">
        <v>-2</v>
      </c>
      <c r="AN226">
        <v>0</v>
      </c>
      <c r="AO226">
        <v>0</v>
      </c>
      <c r="AP226">
        <v>1</v>
      </c>
      <c r="AQ226">
        <v>1</v>
      </c>
      <c r="AR226">
        <v>0</v>
      </c>
      <c r="AS226" t="s">
        <v>3</v>
      </c>
      <c r="AT226">
        <v>34.56</v>
      </c>
      <c r="AU226" t="s">
        <v>312</v>
      </c>
      <c r="AV226">
        <v>1</v>
      </c>
      <c r="AW226">
        <v>2</v>
      </c>
      <c r="AX226">
        <v>104124766</v>
      </c>
      <c r="AY226">
        <v>1</v>
      </c>
      <c r="AZ226">
        <v>0</v>
      </c>
      <c r="BA226">
        <v>218</v>
      </c>
      <c r="BB226">
        <v>1</v>
      </c>
      <c r="BC226">
        <v>0</v>
      </c>
      <c r="BD226">
        <v>0</v>
      </c>
      <c r="BE226">
        <v>0</v>
      </c>
      <c r="BF226">
        <v>0</v>
      </c>
      <c r="BG226">
        <v>0</v>
      </c>
      <c r="BH226">
        <v>0</v>
      </c>
      <c r="BI226">
        <v>0</v>
      </c>
      <c r="BJ226">
        <v>0</v>
      </c>
      <c r="BK226">
        <v>0</v>
      </c>
      <c r="BL226">
        <v>0</v>
      </c>
      <c r="BM226">
        <v>25698.816000000003</v>
      </c>
      <c r="BN226">
        <v>34.56</v>
      </c>
      <c r="BO226">
        <v>0</v>
      </c>
      <c r="BP226">
        <v>1</v>
      </c>
      <c r="BQ226">
        <v>0</v>
      </c>
      <c r="BR226">
        <v>0</v>
      </c>
      <c r="BS226">
        <v>0</v>
      </c>
      <c r="BT226">
        <v>34693.401600000005</v>
      </c>
      <c r="BU226">
        <v>46.656000000000006</v>
      </c>
      <c r="BV226">
        <v>0</v>
      </c>
      <c r="BW226">
        <v>1</v>
      </c>
      <c r="CU226">
        <f>ROUND(AT226*Source!I322*AH226*AL226,2)</f>
        <v>1027.95</v>
      </c>
      <c r="CV226">
        <f>ROUND(Y226*Source!I322,7)</f>
        <v>1.8662399999999999</v>
      </c>
      <c r="CW226">
        <v>0</v>
      </c>
      <c r="CX226">
        <f>ROUND(Y226*Source!I322,7)</f>
        <v>1.8662399999999999</v>
      </c>
      <c r="CY226">
        <f>AD226</f>
        <v>743.6</v>
      </c>
      <c r="CZ226">
        <f>AH226</f>
        <v>743.6</v>
      </c>
      <c r="DA226">
        <f>AL226</f>
        <v>1</v>
      </c>
      <c r="DB226">
        <f>ROUND((ROUND(AT226*CZ226,2)*ROUND((0.35+1),7)),6)</f>
        <v>34693.406999999999</v>
      </c>
      <c r="DC226">
        <f>ROUND((ROUND(AT226*AG226,2)*ROUND((0.35+1),7)),6)</f>
        <v>0</v>
      </c>
      <c r="DD226" t="s">
        <v>3</v>
      </c>
      <c r="DE226" t="s">
        <v>3</v>
      </c>
      <c r="DF226">
        <f t="shared" si="74"/>
        <v>0</v>
      </c>
      <c r="DG226">
        <f t="shared" si="73"/>
        <v>0</v>
      </c>
      <c r="DH226">
        <f t="shared" si="70"/>
        <v>0</v>
      </c>
      <c r="DI226">
        <f t="shared" si="71"/>
        <v>1387.74</v>
      </c>
      <c r="DJ226">
        <f>DI226</f>
        <v>1387.74</v>
      </c>
      <c r="DK226">
        <v>1</v>
      </c>
      <c r="DL226" t="s">
        <v>3</v>
      </c>
      <c r="DM226">
        <v>0</v>
      </c>
      <c r="DN226" t="s">
        <v>3</v>
      </c>
      <c r="DO226">
        <v>0</v>
      </c>
    </row>
    <row r="227" spans="1:119" x14ac:dyDescent="0.2">
      <c r="A227">
        <f>ROW(Source!A322)</f>
        <v>322</v>
      </c>
      <c r="B227">
        <v>104121951</v>
      </c>
      <c r="C227">
        <v>104124754</v>
      </c>
      <c r="D227">
        <v>33157037</v>
      </c>
      <c r="E227">
        <v>115</v>
      </c>
      <c r="F227">
        <v>1</v>
      </c>
      <c r="G227">
        <v>1</v>
      </c>
      <c r="H227">
        <v>1</v>
      </c>
      <c r="I227" t="s">
        <v>566</v>
      </c>
      <c r="J227" t="s">
        <v>3</v>
      </c>
      <c r="K227" t="s">
        <v>567</v>
      </c>
      <c r="L227">
        <v>1191</v>
      </c>
      <c r="N227">
        <v>1013</v>
      </c>
      <c r="O227" t="s">
        <v>565</v>
      </c>
      <c r="P227" t="s">
        <v>565</v>
      </c>
      <c r="Q227">
        <v>1</v>
      </c>
      <c r="W227">
        <v>0</v>
      </c>
      <c r="X227">
        <v>-1417349443</v>
      </c>
      <c r="Y227">
        <f>(AT227*ROUND((0.35+1),7))</f>
        <v>6.7500000000000004E-2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1</v>
      </c>
      <c r="AJ227">
        <v>1</v>
      </c>
      <c r="AK227">
        <v>1</v>
      </c>
      <c r="AL227">
        <v>1</v>
      </c>
      <c r="AM227">
        <v>-2</v>
      </c>
      <c r="AN227">
        <v>0</v>
      </c>
      <c r="AO227">
        <v>0</v>
      </c>
      <c r="AP227">
        <v>1</v>
      </c>
      <c r="AQ227">
        <v>1</v>
      </c>
      <c r="AR227">
        <v>0</v>
      </c>
      <c r="AS227" t="s">
        <v>3</v>
      </c>
      <c r="AT227">
        <v>0.05</v>
      </c>
      <c r="AU227" t="s">
        <v>312</v>
      </c>
      <c r="AV227">
        <v>2</v>
      </c>
      <c r="AW227">
        <v>2</v>
      </c>
      <c r="AX227">
        <v>104124767</v>
      </c>
      <c r="AY227">
        <v>1</v>
      </c>
      <c r="AZ227">
        <v>0</v>
      </c>
      <c r="BA227">
        <v>219</v>
      </c>
      <c r="BB227">
        <v>1</v>
      </c>
      <c r="BC227">
        <v>0</v>
      </c>
      <c r="BD227">
        <v>0</v>
      </c>
      <c r="BE227">
        <v>0</v>
      </c>
      <c r="BF227">
        <v>0</v>
      </c>
      <c r="BG227">
        <v>0</v>
      </c>
      <c r="BH227">
        <v>0</v>
      </c>
      <c r="BI227">
        <v>0</v>
      </c>
      <c r="BJ227">
        <v>0</v>
      </c>
      <c r="BK227">
        <v>0</v>
      </c>
      <c r="BL227">
        <v>0</v>
      </c>
      <c r="BM227">
        <v>0</v>
      </c>
      <c r="BN227">
        <v>0</v>
      </c>
      <c r="BO227">
        <v>0</v>
      </c>
      <c r="BP227">
        <v>0</v>
      </c>
      <c r="BQ227">
        <v>0</v>
      </c>
      <c r="BR227">
        <v>0</v>
      </c>
      <c r="BS227">
        <v>0</v>
      </c>
      <c r="BT227">
        <v>0</v>
      </c>
      <c r="BU227">
        <v>0</v>
      </c>
      <c r="BV227">
        <v>0</v>
      </c>
      <c r="BW227">
        <v>0</v>
      </c>
      <c r="CV227">
        <v>0</v>
      </c>
      <c r="CW227">
        <v>0</v>
      </c>
      <c r="CX227">
        <f>ROUND(Y227*Source!I322,7)</f>
        <v>2.7000000000000001E-3</v>
      </c>
      <c r="CY227">
        <f>AD227</f>
        <v>0</v>
      </c>
      <c r="CZ227">
        <f>AH227</f>
        <v>0</v>
      </c>
      <c r="DA227">
        <f>AL227</f>
        <v>1</v>
      </c>
      <c r="DB227">
        <f>ROUND((ROUND(AT227*CZ227,2)*ROUND((0.35+1),7)),6)</f>
        <v>0</v>
      </c>
      <c r="DC227">
        <f>ROUND((ROUND(AT227*AG227,2)*ROUND((0.35+1),7)),6)</f>
        <v>0</v>
      </c>
      <c r="DD227" t="s">
        <v>3</v>
      </c>
      <c r="DE227" t="s">
        <v>3</v>
      </c>
      <c r="DF227">
        <f t="shared" si="74"/>
        <v>0</v>
      </c>
      <c r="DG227">
        <f t="shared" si="73"/>
        <v>0</v>
      </c>
      <c r="DH227">
        <f t="shared" si="70"/>
        <v>0</v>
      </c>
      <c r="DI227">
        <f t="shared" si="71"/>
        <v>0</v>
      </c>
      <c r="DJ227">
        <f>DI227</f>
        <v>0</v>
      </c>
      <c r="DK227">
        <v>0</v>
      </c>
      <c r="DL227" t="s">
        <v>3</v>
      </c>
      <c r="DM227">
        <v>0</v>
      </c>
      <c r="DN227" t="s">
        <v>3</v>
      </c>
      <c r="DO227">
        <v>0</v>
      </c>
    </row>
    <row r="228" spans="1:119" x14ac:dyDescent="0.2">
      <c r="A228">
        <f>ROW(Source!A322)</f>
        <v>322</v>
      </c>
      <c r="B228">
        <v>104121951</v>
      </c>
      <c r="C228">
        <v>104124754</v>
      </c>
      <c r="D228">
        <v>94547899</v>
      </c>
      <c r="E228">
        <v>1</v>
      </c>
      <c r="F228">
        <v>1</v>
      </c>
      <c r="G228">
        <v>1</v>
      </c>
      <c r="H228">
        <v>2</v>
      </c>
      <c r="I228" t="s">
        <v>662</v>
      </c>
      <c r="J228" t="s">
        <v>663</v>
      </c>
      <c r="K228" t="s">
        <v>664</v>
      </c>
      <c r="L228">
        <v>1368</v>
      </c>
      <c r="N228">
        <v>1011</v>
      </c>
      <c r="O228" t="s">
        <v>571</v>
      </c>
      <c r="P228" t="s">
        <v>571</v>
      </c>
      <c r="Q228">
        <v>1</v>
      </c>
      <c r="W228">
        <v>0</v>
      </c>
      <c r="X228">
        <v>-359817417</v>
      </c>
      <c r="Y228">
        <f>(AT228*ROUND((0.35+1),7))</f>
        <v>4.0500000000000001E-2</v>
      </c>
      <c r="AA228">
        <v>0</v>
      </c>
      <c r="AB228">
        <v>1629.55</v>
      </c>
      <c r="AC228">
        <v>969.91</v>
      </c>
      <c r="AD228">
        <v>0</v>
      </c>
      <c r="AE228">
        <v>0</v>
      </c>
      <c r="AF228">
        <v>1629.55</v>
      </c>
      <c r="AG228">
        <v>969.91</v>
      </c>
      <c r="AH228">
        <v>0</v>
      </c>
      <c r="AI228">
        <v>1</v>
      </c>
      <c r="AJ228">
        <v>1</v>
      </c>
      <c r="AK228">
        <v>1</v>
      </c>
      <c r="AL228">
        <v>1</v>
      </c>
      <c r="AM228">
        <v>-2</v>
      </c>
      <c r="AN228">
        <v>0</v>
      </c>
      <c r="AO228">
        <v>0</v>
      </c>
      <c r="AP228">
        <v>1</v>
      </c>
      <c r="AQ228">
        <v>1</v>
      </c>
      <c r="AR228">
        <v>0</v>
      </c>
      <c r="AS228" t="s">
        <v>3</v>
      </c>
      <c r="AT228">
        <v>0.03</v>
      </c>
      <c r="AU228" t="s">
        <v>312</v>
      </c>
      <c r="AV228">
        <v>1</v>
      </c>
      <c r="AW228">
        <v>2</v>
      </c>
      <c r="AX228">
        <v>104124768</v>
      </c>
      <c r="AY228">
        <v>1</v>
      </c>
      <c r="AZ228">
        <v>0</v>
      </c>
      <c r="BA228">
        <v>220</v>
      </c>
      <c r="BB228">
        <v>1</v>
      </c>
      <c r="BC228">
        <v>0</v>
      </c>
      <c r="BD228">
        <v>0</v>
      </c>
      <c r="BE228">
        <v>0</v>
      </c>
      <c r="BF228">
        <v>0</v>
      </c>
      <c r="BG228">
        <v>0</v>
      </c>
      <c r="BH228">
        <v>0</v>
      </c>
      <c r="BI228">
        <v>0</v>
      </c>
      <c r="BJ228">
        <v>0</v>
      </c>
      <c r="BK228">
        <v>48.886499999999998</v>
      </c>
      <c r="BL228">
        <v>29.097299999999997</v>
      </c>
      <c r="BM228">
        <v>0</v>
      </c>
      <c r="BN228">
        <v>0</v>
      </c>
      <c r="BO228">
        <v>0.03</v>
      </c>
      <c r="BP228">
        <v>1</v>
      </c>
      <c r="BQ228">
        <v>0</v>
      </c>
      <c r="BR228">
        <v>65.996775</v>
      </c>
      <c r="BS228">
        <v>39.281354999999998</v>
      </c>
      <c r="BT228">
        <v>0</v>
      </c>
      <c r="BU228">
        <v>0</v>
      </c>
      <c r="BV228">
        <v>4.0500000000000001E-2</v>
      </c>
      <c r="BW228">
        <v>1</v>
      </c>
      <c r="CV228">
        <v>0</v>
      </c>
      <c r="CW228">
        <f>ROUND(Y228*Source!I322*DO228,7)</f>
        <v>1.6199999999999999E-3</v>
      </c>
      <c r="CX228">
        <f>ROUND(Y228*Source!I322,7)</f>
        <v>1.6199999999999999E-3</v>
      </c>
      <c r="CY228">
        <f>AB228</f>
        <v>1629.55</v>
      </c>
      <c r="CZ228">
        <f>AF228</f>
        <v>1629.55</v>
      </c>
      <c r="DA228">
        <f>AJ228</f>
        <v>1</v>
      </c>
      <c r="DB228">
        <f>ROUND((ROUND(AT228*CZ228,2)*ROUND((0.35+1),7)),6)</f>
        <v>66.001499999999993</v>
      </c>
      <c r="DC228">
        <f>ROUND((ROUND(AT228*AG228,2)*ROUND((0.35+1),7)),6)</f>
        <v>39.284999999999997</v>
      </c>
      <c r="DD228" t="s">
        <v>3</v>
      </c>
      <c r="DE228" t="s">
        <v>3</v>
      </c>
      <c r="DF228">
        <f t="shared" si="74"/>
        <v>0</v>
      </c>
      <c r="DG228">
        <f t="shared" si="73"/>
        <v>2.64</v>
      </c>
      <c r="DH228">
        <f t="shared" si="70"/>
        <v>1.57</v>
      </c>
      <c r="DI228">
        <f t="shared" si="71"/>
        <v>0</v>
      </c>
      <c r="DJ228">
        <f>DG228+DH228</f>
        <v>4.21</v>
      </c>
      <c r="DK228">
        <v>1</v>
      </c>
      <c r="DL228" t="s">
        <v>661</v>
      </c>
      <c r="DM228">
        <v>6</v>
      </c>
      <c r="DN228" t="s">
        <v>565</v>
      </c>
      <c r="DO228">
        <v>1</v>
      </c>
    </row>
    <row r="229" spans="1:119" x14ac:dyDescent="0.2">
      <c r="A229">
        <f>ROW(Source!A322)</f>
        <v>322</v>
      </c>
      <c r="B229">
        <v>104121951</v>
      </c>
      <c r="C229">
        <v>104124754</v>
      </c>
      <c r="D229">
        <v>94548801</v>
      </c>
      <c r="E229">
        <v>1</v>
      </c>
      <c r="F229">
        <v>1</v>
      </c>
      <c r="G229">
        <v>1</v>
      </c>
      <c r="H229">
        <v>2</v>
      </c>
      <c r="I229" t="s">
        <v>568</v>
      </c>
      <c r="J229" t="s">
        <v>569</v>
      </c>
      <c r="K229" t="s">
        <v>570</v>
      </c>
      <c r="L229">
        <v>1368</v>
      </c>
      <c r="N229">
        <v>1011</v>
      </c>
      <c r="O229" t="s">
        <v>571</v>
      </c>
      <c r="P229" t="s">
        <v>571</v>
      </c>
      <c r="Q229">
        <v>1</v>
      </c>
      <c r="W229">
        <v>0</v>
      </c>
      <c r="X229">
        <v>-1219940357</v>
      </c>
      <c r="Y229">
        <f>(AT229*ROUND((0.35+1),7))</f>
        <v>2.7000000000000003E-2</v>
      </c>
      <c r="AA229">
        <v>0</v>
      </c>
      <c r="AB229">
        <v>643.29</v>
      </c>
      <c r="AC229">
        <v>722.05</v>
      </c>
      <c r="AD229">
        <v>0</v>
      </c>
      <c r="AE229">
        <v>0</v>
      </c>
      <c r="AF229">
        <v>643.29</v>
      </c>
      <c r="AG229">
        <v>722.05</v>
      </c>
      <c r="AH229">
        <v>0</v>
      </c>
      <c r="AI229">
        <v>1</v>
      </c>
      <c r="AJ229">
        <v>1</v>
      </c>
      <c r="AK229">
        <v>1</v>
      </c>
      <c r="AL229">
        <v>1</v>
      </c>
      <c r="AM229">
        <v>-2</v>
      </c>
      <c r="AN229">
        <v>0</v>
      </c>
      <c r="AO229">
        <v>0</v>
      </c>
      <c r="AP229">
        <v>1</v>
      </c>
      <c r="AQ229">
        <v>1</v>
      </c>
      <c r="AR229">
        <v>0</v>
      </c>
      <c r="AS229" t="s">
        <v>3</v>
      </c>
      <c r="AT229">
        <v>0.02</v>
      </c>
      <c r="AU229" t="s">
        <v>312</v>
      </c>
      <c r="AV229">
        <v>1</v>
      </c>
      <c r="AW229">
        <v>2</v>
      </c>
      <c r="AX229">
        <v>104124769</v>
      </c>
      <c r="AY229">
        <v>1</v>
      </c>
      <c r="AZ229">
        <v>0</v>
      </c>
      <c r="BA229">
        <v>221</v>
      </c>
      <c r="BB229">
        <v>1</v>
      </c>
      <c r="BC229">
        <v>0</v>
      </c>
      <c r="BD229">
        <v>0</v>
      </c>
      <c r="BE229">
        <v>0</v>
      </c>
      <c r="BF229">
        <v>0</v>
      </c>
      <c r="BG229">
        <v>0</v>
      </c>
      <c r="BH229">
        <v>0</v>
      </c>
      <c r="BI229">
        <v>0</v>
      </c>
      <c r="BJ229">
        <v>0</v>
      </c>
      <c r="BK229">
        <v>12.8658</v>
      </c>
      <c r="BL229">
        <v>14.440999999999999</v>
      </c>
      <c r="BM229">
        <v>0</v>
      </c>
      <c r="BN229">
        <v>0</v>
      </c>
      <c r="BO229">
        <v>0.02</v>
      </c>
      <c r="BP229">
        <v>1</v>
      </c>
      <c r="BQ229">
        <v>0</v>
      </c>
      <c r="BR229">
        <v>17.368830000000003</v>
      </c>
      <c r="BS229">
        <v>19.495350000000002</v>
      </c>
      <c r="BT229">
        <v>0</v>
      </c>
      <c r="BU229">
        <v>0</v>
      </c>
      <c r="BV229">
        <v>2.7000000000000003E-2</v>
      </c>
      <c r="BW229">
        <v>1</v>
      </c>
      <c r="CV229">
        <v>0</v>
      </c>
      <c r="CW229">
        <f>ROUND(Y229*Source!I322*DO229,7)</f>
        <v>1.08E-3</v>
      </c>
      <c r="CX229">
        <f>ROUND(Y229*Source!I322,7)</f>
        <v>1.08E-3</v>
      </c>
      <c r="CY229">
        <f>AB229</f>
        <v>643.29</v>
      </c>
      <c r="CZ229">
        <f>AF229</f>
        <v>643.29</v>
      </c>
      <c r="DA229">
        <f>AJ229</f>
        <v>1</v>
      </c>
      <c r="DB229">
        <f>ROUND((ROUND(AT229*CZ229,2)*ROUND((0.35+1),7)),6)</f>
        <v>17.374500000000001</v>
      </c>
      <c r="DC229">
        <f>ROUND((ROUND(AT229*AG229,2)*ROUND((0.35+1),7)),6)</f>
        <v>19.494</v>
      </c>
      <c r="DD229" t="s">
        <v>3</v>
      </c>
      <c r="DE229" t="s">
        <v>3</v>
      </c>
      <c r="DF229">
        <f t="shared" si="74"/>
        <v>0</v>
      </c>
      <c r="DG229">
        <f t="shared" si="73"/>
        <v>0.69</v>
      </c>
      <c r="DH229">
        <f t="shared" si="70"/>
        <v>0.78</v>
      </c>
      <c r="DI229">
        <f t="shared" si="71"/>
        <v>0</v>
      </c>
      <c r="DJ229">
        <f>DG229+DH229</f>
        <v>1.47</v>
      </c>
      <c r="DK229">
        <v>1</v>
      </c>
      <c r="DL229" t="s">
        <v>572</v>
      </c>
      <c r="DM229">
        <v>4</v>
      </c>
      <c r="DN229" t="s">
        <v>565</v>
      </c>
      <c r="DO229">
        <v>1</v>
      </c>
    </row>
    <row r="230" spans="1:119" x14ac:dyDescent="0.2">
      <c r="A230">
        <f>ROW(Source!A322)</f>
        <v>322</v>
      </c>
      <c r="B230">
        <v>104121951</v>
      </c>
      <c r="C230">
        <v>104124754</v>
      </c>
      <c r="D230">
        <v>94498222</v>
      </c>
      <c r="E230">
        <v>1</v>
      </c>
      <c r="F230">
        <v>1</v>
      </c>
      <c r="G230">
        <v>1</v>
      </c>
      <c r="H230">
        <v>3</v>
      </c>
      <c r="I230" t="s">
        <v>573</v>
      </c>
      <c r="J230" t="s">
        <v>574</v>
      </c>
      <c r="K230" t="s">
        <v>575</v>
      </c>
      <c r="L230">
        <v>1383</v>
      </c>
      <c r="N230">
        <v>1013</v>
      </c>
      <c r="O230" t="s">
        <v>576</v>
      </c>
      <c r="P230" t="s">
        <v>576</v>
      </c>
      <c r="Q230">
        <v>1</v>
      </c>
      <c r="W230">
        <v>0</v>
      </c>
      <c r="X230">
        <v>1465295636</v>
      </c>
      <c r="Y230">
        <f t="shared" ref="Y230:Y236" si="75">AT230</f>
        <v>2.1320000000000001</v>
      </c>
      <c r="AA230">
        <v>6.78</v>
      </c>
      <c r="AB230">
        <v>0</v>
      </c>
      <c r="AC230">
        <v>0</v>
      </c>
      <c r="AD230">
        <v>0</v>
      </c>
      <c r="AE230">
        <v>6.78</v>
      </c>
      <c r="AF230">
        <v>0</v>
      </c>
      <c r="AG230">
        <v>0</v>
      </c>
      <c r="AH230">
        <v>0</v>
      </c>
      <c r="AI230">
        <v>1</v>
      </c>
      <c r="AJ230">
        <v>1</v>
      </c>
      <c r="AK230">
        <v>1</v>
      </c>
      <c r="AL230">
        <v>1</v>
      </c>
      <c r="AM230">
        <v>-2</v>
      </c>
      <c r="AN230">
        <v>0</v>
      </c>
      <c r="AO230">
        <v>0</v>
      </c>
      <c r="AP230">
        <v>1</v>
      </c>
      <c r="AQ230">
        <v>1</v>
      </c>
      <c r="AR230">
        <v>0</v>
      </c>
      <c r="AS230" t="s">
        <v>3</v>
      </c>
      <c r="AT230">
        <v>2.1320000000000001</v>
      </c>
      <c r="AU230" t="s">
        <v>3</v>
      </c>
      <c r="AV230">
        <v>0</v>
      </c>
      <c r="AW230">
        <v>2</v>
      </c>
      <c r="AX230">
        <v>104124770</v>
      </c>
      <c r="AY230">
        <v>1</v>
      </c>
      <c r="AZ230">
        <v>0</v>
      </c>
      <c r="BA230">
        <v>222</v>
      </c>
      <c r="BB230">
        <v>1</v>
      </c>
      <c r="BC230">
        <v>0</v>
      </c>
      <c r="BD230">
        <v>0</v>
      </c>
      <c r="BE230">
        <v>0</v>
      </c>
      <c r="BF230">
        <v>0</v>
      </c>
      <c r="BG230">
        <v>0</v>
      </c>
      <c r="BH230">
        <v>0</v>
      </c>
      <c r="BI230">
        <v>0</v>
      </c>
      <c r="BJ230">
        <v>14.454960000000002</v>
      </c>
      <c r="BK230">
        <v>0</v>
      </c>
      <c r="BL230">
        <v>0</v>
      </c>
      <c r="BM230">
        <v>0</v>
      </c>
      <c r="BN230">
        <v>0</v>
      </c>
      <c r="BO230">
        <v>0</v>
      </c>
      <c r="BP230">
        <v>1</v>
      </c>
      <c r="BQ230">
        <v>14.454960000000002</v>
      </c>
      <c r="BR230">
        <v>0</v>
      </c>
      <c r="BS230">
        <v>0</v>
      </c>
      <c r="BT230">
        <v>0</v>
      </c>
      <c r="BU230">
        <v>0</v>
      </c>
      <c r="BV230">
        <v>0</v>
      </c>
      <c r="BW230">
        <v>1</v>
      </c>
      <c r="CV230">
        <v>0</v>
      </c>
      <c r="CW230">
        <v>0</v>
      </c>
      <c r="CX230">
        <f>ROUND(Y230*Source!I322,7)</f>
        <v>8.5279999999999995E-2</v>
      </c>
      <c r="CY230">
        <f t="shared" ref="CY230:CY236" si="76">AA230</f>
        <v>6.78</v>
      </c>
      <c r="CZ230">
        <f t="shared" ref="CZ230:CZ236" si="77">AE230</f>
        <v>6.78</v>
      </c>
      <c r="DA230">
        <f t="shared" ref="DA230:DA236" si="78">AI230</f>
        <v>1</v>
      </c>
      <c r="DB230">
        <f t="shared" ref="DB230:DB236" si="79">ROUND(ROUND(AT230*CZ230,2),6)</f>
        <v>14.45</v>
      </c>
      <c r="DC230">
        <f t="shared" ref="DC230:DC236" si="80">ROUND(ROUND(AT230*AG230,2),6)</f>
        <v>0</v>
      </c>
      <c r="DD230" t="s">
        <v>3</v>
      </c>
      <c r="DE230" t="s">
        <v>3</v>
      </c>
      <c r="DF230">
        <f t="shared" si="74"/>
        <v>0.57999999999999996</v>
      </c>
      <c r="DG230">
        <f t="shared" si="73"/>
        <v>0</v>
      </c>
      <c r="DH230">
        <f t="shared" si="70"/>
        <v>0</v>
      </c>
      <c r="DI230">
        <f t="shared" si="71"/>
        <v>0</v>
      </c>
      <c r="DJ230">
        <f t="shared" ref="DJ230:DJ236" si="81">DF230</f>
        <v>0.57999999999999996</v>
      </c>
      <c r="DK230">
        <v>1</v>
      </c>
      <c r="DL230" t="s">
        <v>3</v>
      </c>
      <c r="DM230">
        <v>0</v>
      </c>
      <c r="DN230" t="s">
        <v>3</v>
      </c>
      <c r="DO230">
        <v>0</v>
      </c>
    </row>
    <row r="231" spans="1:119" x14ac:dyDescent="0.2">
      <c r="A231">
        <f>ROW(Source!A322)</f>
        <v>322</v>
      </c>
      <c r="B231">
        <v>104121951</v>
      </c>
      <c r="C231">
        <v>104124754</v>
      </c>
      <c r="D231">
        <v>94498375</v>
      </c>
      <c r="E231">
        <v>1</v>
      </c>
      <c r="F231">
        <v>1</v>
      </c>
      <c r="G231">
        <v>1</v>
      </c>
      <c r="H231">
        <v>3</v>
      </c>
      <c r="I231" t="s">
        <v>697</v>
      </c>
      <c r="J231" t="s">
        <v>698</v>
      </c>
      <c r="K231" t="s">
        <v>699</v>
      </c>
      <c r="L231">
        <v>1301</v>
      </c>
      <c r="N231">
        <v>1003</v>
      </c>
      <c r="O231" t="s">
        <v>194</v>
      </c>
      <c r="P231" t="s">
        <v>194</v>
      </c>
      <c r="Q231">
        <v>1</v>
      </c>
      <c r="W231">
        <v>0</v>
      </c>
      <c r="X231">
        <v>-1673096917</v>
      </c>
      <c r="Y231">
        <f t="shared" si="75"/>
        <v>9.17</v>
      </c>
      <c r="AA231">
        <v>5.17</v>
      </c>
      <c r="AB231">
        <v>0</v>
      </c>
      <c r="AC231">
        <v>0</v>
      </c>
      <c r="AD231">
        <v>0</v>
      </c>
      <c r="AE231">
        <v>5.87</v>
      </c>
      <c r="AF231">
        <v>0</v>
      </c>
      <c r="AG231">
        <v>0</v>
      </c>
      <c r="AH231">
        <v>0</v>
      </c>
      <c r="AI231">
        <v>0.88</v>
      </c>
      <c r="AJ231">
        <v>1</v>
      </c>
      <c r="AK231">
        <v>1</v>
      </c>
      <c r="AL231">
        <v>1</v>
      </c>
      <c r="AM231">
        <v>2</v>
      </c>
      <c r="AN231">
        <v>0</v>
      </c>
      <c r="AO231">
        <v>0</v>
      </c>
      <c r="AP231">
        <v>1</v>
      </c>
      <c r="AQ231">
        <v>1</v>
      </c>
      <c r="AR231">
        <v>0</v>
      </c>
      <c r="AS231" t="s">
        <v>3</v>
      </c>
      <c r="AT231">
        <v>9.17</v>
      </c>
      <c r="AU231" t="s">
        <v>3</v>
      </c>
      <c r="AV231">
        <v>0</v>
      </c>
      <c r="AW231">
        <v>2</v>
      </c>
      <c r="AX231">
        <v>104124771</v>
      </c>
      <c r="AY231">
        <v>1</v>
      </c>
      <c r="AZ231">
        <v>0</v>
      </c>
      <c r="BA231">
        <v>223</v>
      </c>
      <c r="BB231">
        <v>1</v>
      </c>
      <c r="BC231">
        <v>0</v>
      </c>
      <c r="BD231">
        <v>0</v>
      </c>
      <c r="BE231">
        <v>0</v>
      </c>
      <c r="BF231">
        <v>0</v>
      </c>
      <c r="BG231">
        <v>0</v>
      </c>
      <c r="BH231">
        <v>0</v>
      </c>
      <c r="BI231">
        <v>0</v>
      </c>
      <c r="BJ231">
        <v>53.8279</v>
      </c>
      <c r="BK231">
        <v>0</v>
      </c>
      <c r="BL231">
        <v>0</v>
      </c>
      <c r="BM231">
        <v>0</v>
      </c>
      <c r="BN231">
        <v>0</v>
      </c>
      <c r="BO231">
        <v>0</v>
      </c>
      <c r="BP231">
        <v>1</v>
      </c>
      <c r="BQ231">
        <v>53.8279</v>
      </c>
      <c r="BR231">
        <v>0</v>
      </c>
      <c r="BS231">
        <v>0</v>
      </c>
      <c r="BT231">
        <v>0</v>
      </c>
      <c r="BU231">
        <v>0</v>
      </c>
      <c r="BV231">
        <v>0</v>
      </c>
      <c r="BW231">
        <v>1</v>
      </c>
      <c r="CV231">
        <v>0</v>
      </c>
      <c r="CW231">
        <v>0</v>
      </c>
      <c r="CX231">
        <f>ROUND(Y231*Source!I322,7)</f>
        <v>0.36680000000000001</v>
      </c>
      <c r="CY231">
        <f t="shared" si="76"/>
        <v>5.17</v>
      </c>
      <c r="CZ231">
        <f t="shared" si="77"/>
        <v>5.87</v>
      </c>
      <c r="DA231">
        <f t="shared" si="78"/>
        <v>0.88</v>
      </c>
      <c r="DB231">
        <f t="shared" si="79"/>
        <v>53.83</v>
      </c>
      <c r="DC231">
        <f t="shared" si="80"/>
        <v>0</v>
      </c>
      <c r="DD231" t="s">
        <v>3</v>
      </c>
      <c r="DE231" t="s">
        <v>3</v>
      </c>
      <c r="DF231">
        <f>ROUND(ROUND(AE231*AI231,2)*CX231,2)</f>
        <v>1.9</v>
      </c>
      <c r="DG231">
        <f t="shared" si="73"/>
        <v>0</v>
      </c>
      <c r="DH231">
        <f t="shared" si="70"/>
        <v>0</v>
      </c>
      <c r="DI231">
        <f t="shared" si="71"/>
        <v>0</v>
      </c>
      <c r="DJ231">
        <f t="shared" si="81"/>
        <v>1.9</v>
      </c>
      <c r="DK231">
        <v>0</v>
      </c>
      <c r="DL231" t="s">
        <v>3</v>
      </c>
      <c r="DM231">
        <v>0</v>
      </c>
      <c r="DN231" t="s">
        <v>3</v>
      </c>
      <c r="DO231">
        <v>0</v>
      </c>
    </row>
    <row r="232" spans="1:119" x14ac:dyDescent="0.2">
      <c r="A232">
        <f>ROW(Source!A322)</f>
        <v>322</v>
      </c>
      <c r="B232">
        <v>104121951</v>
      </c>
      <c r="C232">
        <v>104124754</v>
      </c>
      <c r="D232">
        <v>94499790</v>
      </c>
      <c r="E232">
        <v>1</v>
      </c>
      <c r="F232">
        <v>1</v>
      </c>
      <c r="G232">
        <v>1</v>
      </c>
      <c r="H232">
        <v>3</v>
      </c>
      <c r="I232" t="s">
        <v>700</v>
      </c>
      <c r="J232" t="s">
        <v>701</v>
      </c>
      <c r="K232" t="s">
        <v>702</v>
      </c>
      <c r="L232">
        <v>1425</v>
      </c>
      <c r="N232">
        <v>1013</v>
      </c>
      <c r="O232" t="s">
        <v>281</v>
      </c>
      <c r="P232" t="s">
        <v>281</v>
      </c>
      <c r="Q232">
        <v>1</v>
      </c>
      <c r="W232">
        <v>0</v>
      </c>
      <c r="X232">
        <v>-670028345</v>
      </c>
      <c r="Y232">
        <f t="shared" si="75"/>
        <v>1.02</v>
      </c>
      <c r="AA232">
        <v>53.81</v>
      </c>
      <c r="AB232">
        <v>0</v>
      </c>
      <c r="AC232">
        <v>0</v>
      </c>
      <c r="AD232">
        <v>0</v>
      </c>
      <c r="AE232">
        <v>41.71</v>
      </c>
      <c r="AF232">
        <v>0</v>
      </c>
      <c r="AG232">
        <v>0</v>
      </c>
      <c r="AH232">
        <v>0</v>
      </c>
      <c r="AI232">
        <v>1.29</v>
      </c>
      <c r="AJ232">
        <v>1</v>
      </c>
      <c r="AK232">
        <v>1</v>
      </c>
      <c r="AL232">
        <v>1</v>
      </c>
      <c r="AM232">
        <v>2</v>
      </c>
      <c r="AN232">
        <v>0</v>
      </c>
      <c r="AO232">
        <v>0</v>
      </c>
      <c r="AP232">
        <v>1</v>
      </c>
      <c r="AQ232">
        <v>1</v>
      </c>
      <c r="AR232">
        <v>0</v>
      </c>
      <c r="AS232" t="s">
        <v>3</v>
      </c>
      <c r="AT232">
        <v>1.02</v>
      </c>
      <c r="AU232" t="s">
        <v>3</v>
      </c>
      <c r="AV232">
        <v>0</v>
      </c>
      <c r="AW232">
        <v>2</v>
      </c>
      <c r="AX232">
        <v>104124772</v>
      </c>
      <c r="AY232">
        <v>1</v>
      </c>
      <c r="AZ232">
        <v>0</v>
      </c>
      <c r="BA232">
        <v>224</v>
      </c>
      <c r="BB232">
        <v>1</v>
      </c>
      <c r="BC232">
        <v>0</v>
      </c>
      <c r="BD232">
        <v>0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42.544200000000004</v>
      </c>
      <c r="BK232">
        <v>0</v>
      </c>
      <c r="BL232">
        <v>0</v>
      </c>
      <c r="BM232">
        <v>0</v>
      </c>
      <c r="BN232">
        <v>0</v>
      </c>
      <c r="BO232">
        <v>0</v>
      </c>
      <c r="BP232">
        <v>1</v>
      </c>
      <c r="BQ232">
        <v>42.544200000000004</v>
      </c>
      <c r="BR232">
        <v>0</v>
      </c>
      <c r="BS232">
        <v>0</v>
      </c>
      <c r="BT232">
        <v>0</v>
      </c>
      <c r="BU232">
        <v>0</v>
      </c>
      <c r="BV232">
        <v>0</v>
      </c>
      <c r="BW232">
        <v>1</v>
      </c>
      <c r="CV232">
        <v>0</v>
      </c>
      <c r="CW232">
        <v>0</v>
      </c>
      <c r="CX232">
        <f>ROUND(Y232*Source!I322,7)</f>
        <v>4.0800000000000003E-2</v>
      </c>
      <c r="CY232">
        <f t="shared" si="76"/>
        <v>53.81</v>
      </c>
      <c r="CZ232">
        <f t="shared" si="77"/>
        <v>41.71</v>
      </c>
      <c r="DA232">
        <f t="shared" si="78"/>
        <v>1.29</v>
      </c>
      <c r="DB232">
        <f t="shared" si="79"/>
        <v>42.54</v>
      </c>
      <c r="DC232">
        <f t="shared" si="80"/>
        <v>0</v>
      </c>
      <c r="DD232" t="s">
        <v>3</v>
      </c>
      <c r="DE232" t="s">
        <v>3</v>
      </c>
      <c r="DF232">
        <f>ROUND(ROUND(AE232*AI232,2)*CX232,2)</f>
        <v>2.2000000000000002</v>
      </c>
      <c r="DG232">
        <f t="shared" si="73"/>
        <v>0</v>
      </c>
      <c r="DH232">
        <f t="shared" si="70"/>
        <v>0</v>
      </c>
      <c r="DI232">
        <f t="shared" si="71"/>
        <v>0</v>
      </c>
      <c r="DJ232">
        <f t="shared" si="81"/>
        <v>2.2000000000000002</v>
      </c>
      <c r="DK232">
        <v>0</v>
      </c>
      <c r="DL232" t="s">
        <v>3</v>
      </c>
      <c r="DM232">
        <v>0</v>
      </c>
      <c r="DN232" t="s">
        <v>3</v>
      </c>
      <c r="DO232">
        <v>0</v>
      </c>
    </row>
    <row r="233" spans="1:119" x14ac:dyDescent="0.2">
      <c r="A233">
        <f>ROW(Source!A322)</f>
        <v>322</v>
      </c>
      <c r="B233">
        <v>104121951</v>
      </c>
      <c r="C233">
        <v>104124754</v>
      </c>
      <c r="D233">
        <v>94500071</v>
      </c>
      <c r="E233">
        <v>1</v>
      </c>
      <c r="F233">
        <v>1</v>
      </c>
      <c r="G233">
        <v>1</v>
      </c>
      <c r="H233">
        <v>3</v>
      </c>
      <c r="I233" t="s">
        <v>703</v>
      </c>
      <c r="J233" t="s">
        <v>704</v>
      </c>
      <c r="K233" t="s">
        <v>705</v>
      </c>
      <c r="L233">
        <v>1348</v>
      </c>
      <c r="N233">
        <v>1009</v>
      </c>
      <c r="O233" t="s">
        <v>47</v>
      </c>
      <c r="P233" t="s">
        <v>47</v>
      </c>
      <c r="Q233">
        <v>1000</v>
      </c>
      <c r="W233">
        <v>0</v>
      </c>
      <c r="X233">
        <v>-1224476632</v>
      </c>
      <c r="Y233">
        <f t="shared" si="75"/>
        <v>1.6000000000000001E-4</v>
      </c>
      <c r="AA233">
        <v>276234.99</v>
      </c>
      <c r="AB233">
        <v>0</v>
      </c>
      <c r="AC233">
        <v>0</v>
      </c>
      <c r="AD233">
        <v>0</v>
      </c>
      <c r="AE233">
        <v>214135.65</v>
      </c>
      <c r="AF233">
        <v>0</v>
      </c>
      <c r="AG233">
        <v>0</v>
      </c>
      <c r="AH233">
        <v>0</v>
      </c>
      <c r="AI233">
        <v>1.29</v>
      </c>
      <c r="AJ233">
        <v>1</v>
      </c>
      <c r="AK233">
        <v>1</v>
      </c>
      <c r="AL233">
        <v>1</v>
      </c>
      <c r="AM233">
        <v>2</v>
      </c>
      <c r="AN233">
        <v>0</v>
      </c>
      <c r="AO233">
        <v>0</v>
      </c>
      <c r="AP233">
        <v>1</v>
      </c>
      <c r="AQ233">
        <v>1</v>
      </c>
      <c r="AR233">
        <v>0</v>
      </c>
      <c r="AS233" t="s">
        <v>3</v>
      </c>
      <c r="AT233">
        <v>1.6000000000000001E-4</v>
      </c>
      <c r="AU233" t="s">
        <v>3</v>
      </c>
      <c r="AV233">
        <v>0</v>
      </c>
      <c r="AW233">
        <v>2</v>
      </c>
      <c r="AX233">
        <v>104124773</v>
      </c>
      <c r="AY233">
        <v>1</v>
      </c>
      <c r="AZ233">
        <v>0</v>
      </c>
      <c r="BA233">
        <v>225</v>
      </c>
      <c r="BB233">
        <v>1</v>
      </c>
      <c r="BC233">
        <v>0</v>
      </c>
      <c r="BD233">
        <v>0</v>
      </c>
      <c r="BE233">
        <v>0</v>
      </c>
      <c r="BF233">
        <v>0</v>
      </c>
      <c r="BG233">
        <v>0</v>
      </c>
      <c r="BH233">
        <v>0</v>
      </c>
      <c r="BI233">
        <v>0</v>
      </c>
      <c r="BJ233">
        <v>34.261704000000002</v>
      </c>
      <c r="BK233">
        <v>0</v>
      </c>
      <c r="BL233">
        <v>0</v>
      </c>
      <c r="BM233">
        <v>0</v>
      </c>
      <c r="BN233">
        <v>0</v>
      </c>
      <c r="BO233">
        <v>0</v>
      </c>
      <c r="BP233">
        <v>1</v>
      </c>
      <c r="BQ233">
        <v>34.261704000000002</v>
      </c>
      <c r="BR233">
        <v>0</v>
      </c>
      <c r="BS233">
        <v>0</v>
      </c>
      <c r="BT233">
        <v>0</v>
      </c>
      <c r="BU233">
        <v>0</v>
      </c>
      <c r="BV233">
        <v>0</v>
      </c>
      <c r="BW233">
        <v>1</v>
      </c>
      <c r="CV233">
        <v>0</v>
      </c>
      <c r="CW233">
        <v>0</v>
      </c>
      <c r="CX233">
        <f>ROUND(Y233*Source!I322,7)</f>
        <v>6.3999999999999997E-6</v>
      </c>
      <c r="CY233">
        <f t="shared" si="76"/>
        <v>276234.99</v>
      </c>
      <c r="CZ233">
        <f t="shared" si="77"/>
        <v>214135.65</v>
      </c>
      <c r="DA233">
        <f t="shared" si="78"/>
        <v>1.29</v>
      </c>
      <c r="DB233">
        <f t="shared" si="79"/>
        <v>34.26</v>
      </c>
      <c r="DC233">
        <f t="shared" si="80"/>
        <v>0</v>
      </c>
      <c r="DD233" t="s">
        <v>3</v>
      </c>
      <c r="DE233" t="s">
        <v>3</v>
      </c>
      <c r="DF233">
        <f>ROUND(ROUND(AE233*AI233,2)*CX233,2)</f>
        <v>1.77</v>
      </c>
      <c r="DG233">
        <f t="shared" si="73"/>
        <v>0</v>
      </c>
      <c r="DH233">
        <f t="shared" si="70"/>
        <v>0</v>
      </c>
      <c r="DI233">
        <f t="shared" si="71"/>
        <v>0</v>
      </c>
      <c r="DJ233">
        <f t="shared" si="81"/>
        <v>1.77</v>
      </c>
      <c r="DK233">
        <v>0</v>
      </c>
      <c r="DL233" t="s">
        <v>3</v>
      </c>
      <c r="DM233">
        <v>0</v>
      </c>
      <c r="DN233" t="s">
        <v>3</v>
      </c>
      <c r="DO233">
        <v>0</v>
      </c>
    </row>
    <row r="234" spans="1:119" x14ac:dyDescent="0.2">
      <c r="A234">
        <f>ROW(Source!A322)</f>
        <v>322</v>
      </c>
      <c r="B234">
        <v>104121951</v>
      </c>
      <c r="C234">
        <v>104124754</v>
      </c>
      <c r="D234">
        <v>94500073</v>
      </c>
      <c r="E234">
        <v>1</v>
      </c>
      <c r="F234">
        <v>1</v>
      </c>
      <c r="G234">
        <v>1</v>
      </c>
      <c r="H234">
        <v>3</v>
      </c>
      <c r="I234" t="s">
        <v>681</v>
      </c>
      <c r="J234" t="s">
        <v>682</v>
      </c>
      <c r="K234" t="s">
        <v>683</v>
      </c>
      <c r="L234">
        <v>1348</v>
      </c>
      <c r="N234">
        <v>1009</v>
      </c>
      <c r="O234" t="s">
        <v>47</v>
      </c>
      <c r="P234" t="s">
        <v>47</v>
      </c>
      <c r="Q234">
        <v>1000</v>
      </c>
      <c r="W234">
        <v>0</v>
      </c>
      <c r="X234">
        <v>-760973918</v>
      </c>
      <c r="Y234">
        <f t="shared" si="75"/>
        <v>2.9999999999999997E-4</v>
      </c>
      <c r="AA234">
        <v>127956.34</v>
      </c>
      <c r="AB234">
        <v>0</v>
      </c>
      <c r="AC234">
        <v>0</v>
      </c>
      <c r="AD234">
        <v>0</v>
      </c>
      <c r="AE234">
        <v>99190.96</v>
      </c>
      <c r="AF234">
        <v>0</v>
      </c>
      <c r="AG234">
        <v>0</v>
      </c>
      <c r="AH234">
        <v>0</v>
      </c>
      <c r="AI234">
        <v>1.29</v>
      </c>
      <c r="AJ234">
        <v>1</v>
      </c>
      <c r="AK234">
        <v>1</v>
      </c>
      <c r="AL234">
        <v>1</v>
      </c>
      <c r="AM234">
        <v>2</v>
      </c>
      <c r="AN234">
        <v>0</v>
      </c>
      <c r="AO234">
        <v>0</v>
      </c>
      <c r="AP234">
        <v>1</v>
      </c>
      <c r="AQ234">
        <v>1</v>
      </c>
      <c r="AR234">
        <v>0</v>
      </c>
      <c r="AS234" t="s">
        <v>3</v>
      </c>
      <c r="AT234">
        <v>2.9999999999999997E-4</v>
      </c>
      <c r="AU234" t="s">
        <v>3</v>
      </c>
      <c r="AV234">
        <v>0</v>
      </c>
      <c r="AW234">
        <v>2</v>
      </c>
      <c r="AX234">
        <v>104124774</v>
      </c>
      <c r="AY234">
        <v>1</v>
      </c>
      <c r="AZ234">
        <v>0</v>
      </c>
      <c r="BA234">
        <v>226</v>
      </c>
      <c r="BB234">
        <v>1</v>
      </c>
      <c r="BC234">
        <v>0</v>
      </c>
      <c r="BD234">
        <v>0</v>
      </c>
      <c r="BE234">
        <v>0</v>
      </c>
      <c r="BF234">
        <v>0</v>
      </c>
      <c r="BG234">
        <v>0</v>
      </c>
      <c r="BH234">
        <v>0</v>
      </c>
      <c r="BI234">
        <v>0</v>
      </c>
      <c r="BJ234">
        <v>29.757287999999999</v>
      </c>
      <c r="BK234">
        <v>0</v>
      </c>
      <c r="BL234">
        <v>0</v>
      </c>
      <c r="BM234">
        <v>0</v>
      </c>
      <c r="BN234">
        <v>0</v>
      </c>
      <c r="BO234">
        <v>0</v>
      </c>
      <c r="BP234">
        <v>1</v>
      </c>
      <c r="BQ234">
        <v>29.757287999999999</v>
      </c>
      <c r="BR234">
        <v>0</v>
      </c>
      <c r="BS234">
        <v>0</v>
      </c>
      <c r="BT234">
        <v>0</v>
      </c>
      <c r="BU234">
        <v>0</v>
      </c>
      <c r="BV234">
        <v>0</v>
      </c>
      <c r="BW234">
        <v>1</v>
      </c>
      <c r="CV234">
        <v>0</v>
      </c>
      <c r="CW234">
        <v>0</v>
      </c>
      <c r="CX234">
        <f>ROUND(Y234*Source!I322,7)</f>
        <v>1.2E-5</v>
      </c>
      <c r="CY234">
        <f t="shared" si="76"/>
        <v>127956.34</v>
      </c>
      <c r="CZ234">
        <f t="shared" si="77"/>
        <v>99190.96</v>
      </c>
      <c r="DA234">
        <f t="shared" si="78"/>
        <v>1.29</v>
      </c>
      <c r="DB234">
        <f t="shared" si="79"/>
        <v>29.76</v>
      </c>
      <c r="DC234">
        <f t="shared" si="80"/>
        <v>0</v>
      </c>
      <c r="DD234" t="s">
        <v>3</v>
      </c>
      <c r="DE234" t="s">
        <v>3</v>
      </c>
      <c r="DF234">
        <f>ROUND(ROUND(AE234*AI234,2)*CX234,2)</f>
        <v>1.54</v>
      </c>
      <c r="DG234">
        <f t="shared" si="73"/>
        <v>0</v>
      </c>
      <c r="DH234">
        <f t="shared" si="70"/>
        <v>0</v>
      </c>
      <c r="DI234">
        <f t="shared" si="71"/>
        <v>0</v>
      </c>
      <c r="DJ234">
        <f t="shared" si="81"/>
        <v>1.54</v>
      </c>
      <c r="DK234">
        <v>0</v>
      </c>
      <c r="DL234" t="s">
        <v>3</v>
      </c>
      <c r="DM234">
        <v>0</v>
      </c>
      <c r="DN234" t="s">
        <v>3</v>
      </c>
      <c r="DO234">
        <v>0</v>
      </c>
    </row>
    <row r="235" spans="1:119" x14ac:dyDescent="0.2">
      <c r="A235">
        <f>ROW(Source!A322)</f>
        <v>322</v>
      </c>
      <c r="B235">
        <v>104121951</v>
      </c>
      <c r="C235">
        <v>104124754</v>
      </c>
      <c r="D235">
        <v>98882923</v>
      </c>
      <c r="E235">
        <v>1</v>
      </c>
      <c r="F235">
        <v>1</v>
      </c>
      <c r="G235">
        <v>1</v>
      </c>
      <c r="H235">
        <v>3</v>
      </c>
      <c r="I235" t="s">
        <v>472</v>
      </c>
      <c r="J235" t="s">
        <v>474</v>
      </c>
      <c r="K235" t="s">
        <v>473</v>
      </c>
      <c r="L235">
        <v>1371</v>
      </c>
      <c r="N235">
        <v>1013</v>
      </c>
      <c r="O235" t="s">
        <v>203</v>
      </c>
      <c r="P235" t="s">
        <v>203</v>
      </c>
      <c r="Q235">
        <v>1</v>
      </c>
      <c r="W235">
        <v>0</v>
      </c>
      <c r="X235">
        <v>-252080822</v>
      </c>
      <c r="Y235">
        <f t="shared" si="75"/>
        <v>100</v>
      </c>
      <c r="AA235">
        <v>349.9</v>
      </c>
      <c r="AB235">
        <v>0</v>
      </c>
      <c r="AC235">
        <v>0</v>
      </c>
      <c r="AD235">
        <v>0</v>
      </c>
      <c r="AE235">
        <v>384.51</v>
      </c>
      <c r="AF235">
        <v>0</v>
      </c>
      <c r="AG235">
        <v>0</v>
      </c>
      <c r="AH235">
        <v>0</v>
      </c>
      <c r="AI235">
        <v>0.91</v>
      </c>
      <c r="AJ235">
        <v>1</v>
      </c>
      <c r="AK235">
        <v>1</v>
      </c>
      <c r="AL235">
        <v>1</v>
      </c>
      <c r="AM235">
        <v>2</v>
      </c>
      <c r="AN235">
        <v>0</v>
      </c>
      <c r="AO235">
        <v>0</v>
      </c>
      <c r="AP235">
        <v>1</v>
      </c>
      <c r="AQ235">
        <v>0</v>
      </c>
      <c r="AR235">
        <v>0</v>
      </c>
      <c r="AS235" t="s">
        <v>3</v>
      </c>
      <c r="AT235">
        <v>100</v>
      </c>
      <c r="AU235" t="s">
        <v>3</v>
      </c>
      <c r="AV235">
        <v>0</v>
      </c>
      <c r="AW235">
        <v>1</v>
      </c>
      <c r="AX235">
        <v>-1</v>
      </c>
      <c r="AY235">
        <v>0</v>
      </c>
      <c r="AZ235">
        <v>0</v>
      </c>
      <c r="BA235" t="s">
        <v>3</v>
      </c>
      <c r="BB235">
        <v>0</v>
      </c>
      <c r="BC235">
        <v>0</v>
      </c>
      <c r="BD235">
        <v>0</v>
      </c>
      <c r="BE235">
        <v>0</v>
      </c>
      <c r="BF235">
        <v>0</v>
      </c>
      <c r="BG235">
        <v>0</v>
      </c>
      <c r="BH235">
        <v>0</v>
      </c>
      <c r="BI235">
        <v>0</v>
      </c>
      <c r="BJ235">
        <v>0</v>
      </c>
      <c r="BK235">
        <v>0</v>
      </c>
      <c r="BL235">
        <v>0</v>
      </c>
      <c r="BM235">
        <v>0</v>
      </c>
      <c r="BN235">
        <v>0</v>
      </c>
      <c r="BO235">
        <v>0</v>
      </c>
      <c r="BP235">
        <v>0</v>
      </c>
      <c r="BQ235">
        <v>0</v>
      </c>
      <c r="BR235">
        <v>0</v>
      </c>
      <c r="BS235">
        <v>0</v>
      </c>
      <c r="BT235">
        <v>0</v>
      </c>
      <c r="BU235">
        <v>0</v>
      </c>
      <c r="BV235">
        <v>0</v>
      </c>
      <c r="BW235">
        <v>0</v>
      </c>
      <c r="CV235">
        <v>0</v>
      </c>
      <c r="CW235">
        <v>0</v>
      </c>
      <c r="CX235">
        <f>ROUND(Y235*Source!I322,7)</f>
        <v>4</v>
      </c>
      <c r="CY235">
        <f t="shared" si="76"/>
        <v>349.9</v>
      </c>
      <c r="CZ235">
        <f t="shared" si="77"/>
        <v>384.51</v>
      </c>
      <c r="DA235">
        <f t="shared" si="78"/>
        <v>0.91</v>
      </c>
      <c r="DB235">
        <f t="shared" si="79"/>
        <v>38451</v>
      </c>
      <c r="DC235">
        <f t="shared" si="80"/>
        <v>0</v>
      </c>
      <c r="DD235" t="s">
        <v>3</v>
      </c>
      <c r="DE235" t="s">
        <v>3</v>
      </c>
      <c r="DF235">
        <f>ROUND(ROUND(AE235*AI235,2)*CX235,2)</f>
        <v>1399.6</v>
      </c>
      <c r="DG235">
        <f t="shared" si="73"/>
        <v>0</v>
      </c>
      <c r="DH235">
        <f t="shared" si="70"/>
        <v>0</v>
      </c>
      <c r="DI235">
        <f t="shared" si="71"/>
        <v>0</v>
      </c>
      <c r="DJ235">
        <f t="shared" si="81"/>
        <v>1399.6</v>
      </c>
      <c r="DK235">
        <v>0</v>
      </c>
      <c r="DL235" t="s">
        <v>3</v>
      </c>
      <c r="DM235">
        <v>0</v>
      </c>
      <c r="DN235" t="s">
        <v>3</v>
      </c>
      <c r="DO235">
        <v>0</v>
      </c>
    </row>
    <row r="236" spans="1:119" x14ac:dyDescent="0.2">
      <c r="A236">
        <f>ROW(Source!A322)</f>
        <v>322</v>
      </c>
      <c r="B236">
        <v>104121951</v>
      </c>
      <c r="C236">
        <v>104124754</v>
      </c>
      <c r="D236">
        <v>94431477</v>
      </c>
      <c r="E236">
        <v>115</v>
      </c>
      <c r="F236">
        <v>1</v>
      </c>
      <c r="G236">
        <v>1</v>
      </c>
      <c r="H236">
        <v>3</v>
      </c>
      <c r="I236" t="s">
        <v>315</v>
      </c>
      <c r="J236" t="s">
        <v>3</v>
      </c>
      <c r="K236" t="s">
        <v>316</v>
      </c>
      <c r="L236">
        <v>3277935</v>
      </c>
      <c r="N236">
        <v>1013</v>
      </c>
      <c r="O236" t="s">
        <v>317</v>
      </c>
      <c r="P236" t="s">
        <v>317</v>
      </c>
      <c r="Q236">
        <v>1</v>
      </c>
      <c r="W236">
        <v>0</v>
      </c>
      <c r="X236">
        <v>274903907</v>
      </c>
      <c r="Y236">
        <f t="shared" si="75"/>
        <v>2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1</v>
      </c>
      <c r="AJ236">
        <v>1</v>
      </c>
      <c r="AK236">
        <v>1</v>
      </c>
      <c r="AL236">
        <v>1</v>
      </c>
      <c r="AM236">
        <v>-2</v>
      </c>
      <c r="AN236">
        <v>0</v>
      </c>
      <c r="AO236">
        <v>0</v>
      </c>
      <c r="AP236">
        <v>0</v>
      </c>
      <c r="AQ236">
        <v>0</v>
      </c>
      <c r="AR236">
        <v>0</v>
      </c>
      <c r="AS236" t="s">
        <v>3</v>
      </c>
      <c r="AT236">
        <v>2</v>
      </c>
      <c r="AU236" t="s">
        <v>3</v>
      </c>
      <c r="AV236">
        <v>0</v>
      </c>
      <c r="AW236">
        <v>2</v>
      </c>
      <c r="AX236">
        <v>104124775</v>
      </c>
      <c r="AY236">
        <v>1</v>
      </c>
      <c r="AZ236">
        <v>0</v>
      </c>
      <c r="BA236">
        <v>227</v>
      </c>
      <c r="BB236">
        <v>0</v>
      </c>
      <c r="BC236">
        <v>0</v>
      </c>
      <c r="BD236">
        <v>0</v>
      </c>
      <c r="BE236">
        <v>0</v>
      </c>
      <c r="BF236">
        <v>0</v>
      </c>
      <c r="BG236">
        <v>0</v>
      </c>
      <c r="BH236">
        <v>0</v>
      </c>
      <c r="BI236">
        <v>0</v>
      </c>
      <c r="BJ236">
        <v>0</v>
      </c>
      <c r="BK236">
        <v>0</v>
      </c>
      <c r="BL236">
        <v>0</v>
      </c>
      <c r="BM236">
        <v>0</v>
      </c>
      <c r="BN236">
        <v>0</v>
      </c>
      <c r="BO236">
        <v>0</v>
      </c>
      <c r="BP236">
        <v>0</v>
      </c>
      <c r="BQ236">
        <v>0</v>
      </c>
      <c r="BR236">
        <v>0</v>
      </c>
      <c r="BS236">
        <v>0</v>
      </c>
      <c r="BT236">
        <v>0</v>
      </c>
      <c r="BU236">
        <v>0</v>
      </c>
      <c r="BV236">
        <v>0</v>
      </c>
      <c r="BW236">
        <v>0</v>
      </c>
      <c r="CV236">
        <v>0</v>
      </c>
      <c r="CW236">
        <v>0</v>
      </c>
      <c r="CX236">
        <f>ROUND(Y236*Source!I322,7)</f>
        <v>0.08</v>
      </c>
      <c r="CY236">
        <f t="shared" si="76"/>
        <v>0</v>
      </c>
      <c r="CZ236">
        <f t="shared" si="77"/>
        <v>0</v>
      </c>
      <c r="DA236">
        <f t="shared" si="78"/>
        <v>1</v>
      </c>
      <c r="DB236">
        <f t="shared" si="79"/>
        <v>0</v>
      </c>
      <c r="DC236">
        <f t="shared" si="80"/>
        <v>0</v>
      </c>
      <c r="DD236" t="s">
        <v>3</v>
      </c>
      <c r="DE236" t="s">
        <v>3</v>
      </c>
      <c r="DF236">
        <f>ROUND(ROUND(AE236,2)*CX236,2)</f>
        <v>0</v>
      </c>
      <c r="DG236">
        <f t="shared" si="73"/>
        <v>0</v>
      </c>
      <c r="DH236">
        <f t="shared" si="70"/>
        <v>0</v>
      </c>
      <c r="DI236">
        <f t="shared" si="71"/>
        <v>0</v>
      </c>
      <c r="DJ236">
        <f t="shared" si="81"/>
        <v>0</v>
      </c>
      <c r="DK236">
        <v>0</v>
      </c>
      <c r="DL236" t="s">
        <v>3</v>
      </c>
      <c r="DM236">
        <v>0</v>
      </c>
      <c r="DN236" t="s">
        <v>3</v>
      </c>
      <c r="DO236">
        <v>0</v>
      </c>
    </row>
    <row r="237" spans="1:119" x14ac:dyDescent="0.2">
      <c r="A237">
        <f>ROW(Source!A325)</f>
        <v>325</v>
      </c>
      <c r="B237">
        <v>104121951</v>
      </c>
      <c r="C237">
        <v>104124778</v>
      </c>
      <c r="D237">
        <v>33157039</v>
      </c>
      <c r="E237">
        <v>115</v>
      </c>
      <c r="F237">
        <v>1</v>
      </c>
      <c r="G237">
        <v>1</v>
      </c>
      <c r="H237">
        <v>1</v>
      </c>
      <c r="I237" t="s">
        <v>645</v>
      </c>
      <c r="J237" t="s">
        <v>3</v>
      </c>
      <c r="K237" t="s">
        <v>646</v>
      </c>
      <c r="L237">
        <v>1191</v>
      </c>
      <c r="N237">
        <v>1013</v>
      </c>
      <c r="O237" t="s">
        <v>565</v>
      </c>
      <c r="P237" t="s">
        <v>565</v>
      </c>
      <c r="Q237">
        <v>1</v>
      </c>
      <c r="W237">
        <v>0</v>
      </c>
      <c r="X237">
        <v>44848675</v>
      </c>
      <c r="Y237">
        <f>(AT237*ROUND((0.35+1),7))</f>
        <v>3.8069999999999999</v>
      </c>
      <c r="AA237">
        <v>0</v>
      </c>
      <c r="AB237">
        <v>0</v>
      </c>
      <c r="AC237">
        <v>0</v>
      </c>
      <c r="AD237">
        <v>705.88</v>
      </c>
      <c r="AE237">
        <v>0</v>
      </c>
      <c r="AF237">
        <v>0</v>
      </c>
      <c r="AG237">
        <v>0</v>
      </c>
      <c r="AH237">
        <v>705.88</v>
      </c>
      <c r="AI237">
        <v>1</v>
      </c>
      <c r="AJ237">
        <v>1</v>
      </c>
      <c r="AK237">
        <v>1</v>
      </c>
      <c r="AL237">
        <v>1</v>
      </c>
      <c r="AM237">
        <v>-2</v>
      </c>
      <c r="AN237">
        <v>0</v>
      </c>
      <c r="AO237">
        <v>0</v>
      </c>
      <c r="AP237">
        <v>1</v>
      </c>
      <c r="AQ237">
        <v>1</v>
      </c>
      <c r="AR237">
        <v>0</v>
      </c>
      <c r="AS237" t="s">
        <v>3</v>
      </c>
      <c r="AT237">
        <v>2.82</v>
      </c>
      <c r="AU237" t="s">
        <v>312</v>
      </c>
      <c r="AV237">
        <v>1</v>
      </c>
      <c r="AW237">
        <v>2</v>
      </c>
      <c r="AX237">
        <v>104124788</v>
      </c>
      <c r="AY237">
        <v>1</v>
      </c>
      <c r="AZ237">
        <v>0</v>
      </c>
      <c r="BA237">
        <v>228</v>
      </c>
      <c r="BB237">
        <v>1</v>
      </c>
      <c r="BC237">
        <v>0</v>
      </c>
      <c r="BD237">
        <v>0</v>
      </c>
      <c r="BE237">
        <v>0</v>
      </c>
      <c r="BF237">
        <v>0</v>
      </c>
      <c r="BG237">
        <v>0</v>
      </c>
      <c r="BH237">
        <v>0</v>
      </c>
      <c r="BI237">
        <v>0</v>
      </c>
      <c r="BJ237">
        <v>0</v>
      </c>
      <c r="BK237">
        <v>0</v>
      </c>
      <c r="BL237">
        <v>0</v>
      </c>
      <c r="BM237">
        <v>1990.5816</v>
      </c>
      <c r="BN237">
        <v>2.82</v>
      </c>
      <c r="BO237">
        <v>0</v>
      </c>
      <c r="BP237">
        <v>1</v>
      </c>
      <c r="BQ237">
        <v>0</v>
      </c>
      <c r="BR237">
        <v>0</v>
      </c>
      <c r="BS237">
        <v>0</v>
      </c>
      <c r="BT237">
        <v>2687.2851599999999</v>
      </c>
      <c r="BU237">
        <v>3.8069999999999999</v>
      </c>
      <c r="BV237">
        <v>0</v>
      </c>
      <c r="BW237">
        <v>1</v>
      </c>
      <c r="CU237">
        <f>ROUND(AT237*Source!I325*AH237*AL237,2)</f>
        <v>1592.47</v>
      </c>
      <c r="CV237">
        <f>ROUND(Y237*Source!I325,7)</f>
        <v>3.0455999999999999</v>
      </c>
      <c r="CW237">
        <v>0</v>
      </c>
      <c r="CX237">
        <f>ROUND(Y237*Source!I325,7)</f>
        <v>3.0455999999999999</v>
      </c>
      <c r="CY237">
        <f>AD237</f>
        <v>705.88</v>
      </c>
      <c r="CZ237">
        <f>AH237</f>
        <v>705.88</v>
      </c>
      <c r="DA237">
        <f>AL237</f>
        <v>1</v>
      </c>
      <c r="DB237">
        <f>ROUND((ROUND(AT237*CZ237,2)*ROUND((0.35+1),7)),6)</f>
        <v>2687.2829999999999</v>
      </c>
      <c r="DC237">
        <f>ROUND((ROUND(AT237*AG237,2)*ROUND((0.35+1),7)),6)</f>
        <v>0</v>
      </c>
      <c r="DD237" t="s">
        <v>3</v>
      </c>
      <c r="DE237" t="s">
        <v>3</v>
      </c>
      <c r="DF237">
        <f>ROUND(ROUND(AE237,2)*CX237,2)</f>
        <v>0</v>
      </c>
      <c r="DG237">
        <f t="shared" si="73"/>
        <v>0</v>
      </c>
      <c r="DH237">
        <f t="shared" si="70"/>
        <v>0</v>
      </c>
      <c r="DI237">
        <f t="shared" si="71"/>
        <v>2149.83</v>
      </c>
      <c r="DJ237">
        <f>DI237</f>
        <v>2149.83</v>
      </c>
      <c r="DK237">
        <v>1</v>
      </c>
      <c r="DL237" t="s">
        <v>3</v>
      </c>
      <c r="DM237">
        <v>0</v>
      </c>
      <c r="DN237" t="s">
        <v>3</v>
      </c>
      <c r="DO237">
        <v>0</v>
      </c>
    </row>
    <row r="238" spans="1:119" x14ac:dyDescent="0.2">
      <c r="A238">
        <f>ROW(Source!A325)</f>
        <v>325</v>
      </c>
      <c r="B238">
        <v>104121951</v>
      </c>
      <c r="C238">
        <v>104124778</v>
      </c>
      <c r="D238">
        <v>33157037</v>
      </c>
      <c r="E238">
        <v>115</v>
      </c>
      <c r="F238">
        <v>1</v>
      </c>
      <c r="G238">
        <v>1</v>
      </c>
      <c r="H238">
        <v>1</v>
      </c>
      <c r="I238" t="s">
        <v>566</v>
      </c>
      <c r="J238" t="s">
        <v>3</v>
      </c>
      <c r="K238" t="s">
        <v>567</v>
      </c>
      <c r="L238">
        <v>1191</v>
      </c>
      <c r="N238">
        <v>1013</v>
      </c>
      <c r="O238" t="s">
        <v>565</v>
      </c>
      <c r="P238" t="s">
        <v>565</v>
      </c>
      <c r="Q238">
        <v>1</v>
      </c>
      <c r="W238">
        <v>0</v>
      </c>
      <c r="X238">
        <v>-1417349443</v>
      </c>
      <c r="Y238">
        <f>(AT238*ROUND((0.35+1),7))</f>
        <v>2.7000000000000003E-2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1</v>
      </c>
      <c r="AJ238">
        <v>1</v>
      </c>
      <c r="AK238">
        <v>1</v>
      </c>
      <c r="AL238">
        <v>1</v>
      </c>
      <c r="AM238">
        <v>-2</v>
      </c>
      <c r="AN238">
        <v>0</v>
      </c>
      <c r="AO238">
        <v>0</v>
      </c>
      <c r="AP238">
        <v>1</v>
      </c>
      <c r="AQ238">
        <v>1</v>
      </c>
      <c r="AR238">
        <v>0</v>
      </c>
      <c r="AS238" t="s">
        <v>3</v>
      </c>
      <c r="AT238">
        <v>0.02</v>
      </c>
      <c r="AU238" t="s">
        <v>312</v>
      </c>
      <c r="AV238">
        <v>2</v>
      </c>
      <c r="AW238">
        <v>2</v>
      </c>
      <c r="AX238">
        <v>104124789</v>
      </c>
      <c r="AY238">
        <v>1</v>
      </c>
      <c r="AZ238">
        <v>0</v>
      </c>
      <c r="BA238">
        <v>229</v>
      </c>
      <c r="BB238">
        <v>1</v>
      </c>
      <c r="BC238">
        <v>0</v>
      </c>
      <c r="BD238">
        <v>0</v>
      </c>
      <c r="BE238">
        <v>0</v>
      </c>
      <c r="BF238">
        <v>0</v>
      </c>
      <c r="BG238">
        <v>0</v>
      </c>
      <c r="BH238">
        <v>0</v>
      </c>
      <c r="BI238">
        <v>0</v>
      </c>
      <c r="BJ238">
        <v>0</v>
      </c>
      <c r="BK238">
        <v>0</v>
      </c>
      <c r="BL238">
        <v>0</v>
      </c>
      <c r="BM238">
        <v>0</v>
      </c>
      <c r="BN238">
        <v>0</v>
      </c>
      <c r="BO238">
        <v>0</v>
      </c>
      <c r="BP238">
        <v>0</v>
      </c>
      <c r="BQ238">
        <v>0</v>
      </c>
      <c r="BR238">
        <v>0</v>
      </c>
      <c r="BS238">
        <v>0</v>
      </c>
      <c r="BT238">
        <v>0</v>
      </c>
      <c r="BU238">
        <v>0</v>
      </c>
      <c r="BV238">
        <v>0</v>
      </c>
      <c r="BW238">
        <v>0</v>
      </c>
      <c r="CV238">
        <v>0</v>
      </c>
      <c r="CW238">
        <v>0</v>
      </c>
      <c r="CX238">
        <f>ROUND(Y238*Source!I325,7)</f>
        <v>2.1600000000000001E-2</v>
      </c>
      <c r="CY238">
        <f>AD238</f>
        <v>0</v>
      </c>
      <c r="CZ238">
        <f>AH238</f>
        <v>0</v>
      </c>
      <c r="DA238">
        <f>AL238</f>
        <v>1</v>
      </c>
      <c r="DB238">
        <f>ROUND((ROUND(AT238*CZ238,2)*ROUND((0.35+1),7)),6)</f>
        <v>0</v>
      </c>
      <c r="DC238">
        <f>ROUND((ROUND(AT238*AG238,2)*ROUND((0.35+1),7)),6)</f>
        <v>0</v>
      </c>
      <c r="DD238" t="s">
        <v>3</v>
      </c>
      <c r="DE238" t="s">
        <v>3</v>
      </c>
      <c r="DF238">
        <f>ROUND(ROUND(AE238,2)*CX238,2)</f>
        <v>0</v>
      </c>
      <c r="DG238">
        <f t="shared" si="73"/>
        <v>0</v>
      </c>
      <c r="DH238">
        <f t="shared" si="70"/>
        <v>0</v>
      </c>
      <c r="DI238">
        <f t="shared" si="71"/>
        <v>0</v>
      </c>
      <c r="DJ238">
        <f>DI238</f>
        <v>0</v>
      </c>
      <c r="DK238">
        <v>0</v>
      </c>
      <c r="DL238" t="s">
        <v>3</v>
      </c>
      <c r="DM238">
        <v>0</v>
      </c>
      <c r="DN238" t="s">
        <v>3</v>
      </c>
      <c r="DO238">
        <v>0</v>
      </c>
    </row>
    <row r="239" spans="1:119" x14ac:dyDescent="0.2">
      <c r="A239">
        <f>ROW(Source!A325)</f>
        <v>325</v>
      </c>
      <c r="B239">
        <v>104121951</v>
      </c>
      <c r="C239">
        <v>104124778</v>
      </c>
      <c r="D239">
        <v>94547899</v>
      </c>
      <c r="E239">
        <v>1</v>
      </c>
      <c r="F239">
        <v>1</v>
      </c>
      <c r="G239">
        <v>1</v>
      </c>
      <c r="H239">
        <v>2</v>
      </c>
      <c r="I239" t="s">
        <v>662</v>
      </c>
      <c r="J239" t="s">
        <v>663</v>
      </c>
      <c r="K239" t="s">
        <v>664</v>
      </c>
      <c r="L239">
        <v>1368</v>
      </c>
      <c r="N239">
        <v>1011</v>
      </c>
      <c r="O239" t="s">
        <v>571</v>
      </c>
      <c r="P239" t="s">
        <v>571</v>
      </c>
      <c r="Q239">
        <v>1</v>
      </c>
      <c r="W239">
        <v>0</v>
      </c>
      <c r="X239">
        <v>-359817417</v>
      </c>
      <c r="Y239">
        <f>(AT239*ROUND((0.35+1),7))</f>
        <v>1.3500000000000002E-2</v>
      </c>
      <c r="AA239">
        <v>0</v>
      </c>
      <c r="AB239">
        <v>1629.55</v>
      </c>
      <c r="AC239">
        <v>969.91</v>
      </c>
      <c r="AD239">
        <v>0</v>
      </c>
      <c r="AE239">
        <v>0</v>
      </c>
      <c r="AF239">
        <v>1629.55</v>
      </c>
      <c r="AG239">
        <v>969.91</v>
      </c>
      <c r="AH239">
        <v>0</v>
      </c>
      <c r="AI239">
        <v>1</v>
      </c>
      <c r="AJ239">
        <v>1</v>
      </c>
      <c r="AK239">
        <v>1</v>
      </c>
      <c r="AL239">
        <v>1</v>
      </c>
      <c r="AM239">
        <v>-2</v>
      </c>
      <c r="AN239">
        <v>0</v>
      </c>
      <c r="AO239">
        <v>0</v>
      </c>
      <c r="AP239">
        <v>1</v>
      </c>
      <c r="AQ239">
        <v>1</v>
      </c>
      <c r="AR239">
        <v>0</v>
      </c>
      <c r="AS239" t="s">
        <v>3</v>
      </c>
      <c r="AT239">
        <v>0.01</v>
      </c>
      <c r="AU239" t="s">
        <v>312</v>
      </c>
      <c r="AV239">
        <v>1</v>
      </c>
      <c r="AW239">
        <v>2</v>
      </c>
      <c r="AX239">
        <v>104124790</v>
      </c>
      <c r="AY239">
        <v>1</v>
      </c>
      <c r="AZ239">
        <v>0</v>
      </c>
      <c r="BA239">
        <v>230</v>
      </c>
      <c r="BB239">
        <v>1</v>
      </c>
      <c r="BC239">
        <v>0</v>
      </c>
      <c r="BD239">
        <v>0</v>
      </c>
      <c r="BE239">
        <v>0</v>
      </c>
      <c r="BF239">
        <v>0</v>
      </c>
      <c r="BG239">
        <v>0</v>
      </c>
      <c r="BH239">
        <v>0</v>
      </c>
      <c r="BI239">
        <v>0</v>
      </c>
      <c r="BJ239">
        <v>0</v>
      </c>
      <c r="BK239">
        <v>16.295500000000001</v>
      </c>
      <c r="BL239">
        <v>9.6990999999999996</v>
      </c>
      <c r="BM239">
        <v>0</v>
      </c>
      <c r="BN239">
        <v>0</v>
      </c>
      <c r="BO239">
        <v>0.01</v>
      </c>
      <c r="BP239">
        <v>1</v>
      </c>
      <c r="BQ239">
        <v>0</v>
      </c>
      <c r="BR239">
        <v>21.998925000000003</v>
      </c>
      <c r="BS239">
        <v>13.093785</v>
      </c>
      <c r="BT239">
        <v>0</v>
      </c>
      <c r="BU239">
        <v>0</v>
      </c>
      <c r="BV239">
        <v>1.3500000000000002E-2</v>
      </c>
      <c r="BW239">
        <v>1</v>
      </c>
      <c r="CV239">
        <v>0</v>
      </c>
      <c r="CW239">
        <f>ROUND(Y239*Source!I325*DO239,7)</f>
        <v>1.0800000000000001E-2</v>
      </c>
      <c r="CX239">
        <f>ROUND(Y239*Source!I325,7)</f>
        <v>1.0800000000000001E-2</v>
      </c>
      <c r="CY239">
        <f>AB239</f>
        <v>1629.55</v>
      </c>
      <c r="CZ239">
        <f>AF239</f>
        <v>1629.55</v>
      </c>
      <c r="DA239">
        <f>AJ239</f>
        <v>1</v>
      </c>
      <c r="DB239">
        <f>ROUND((ROUND(AT239*CZ239,2)*ROUND((0.35+1),7)),6)</f>
        <v>22.004999999999999</v>
      </c>
      <c r="DC239">
        <f>ROUND((ROUND(AT239*AG239,2)*ROUND((0.35+1),7)),6)</f>
        <v>13.095000000000001</v>
      </c>
      <c r="DD239" t="s">
        <v>3</v>
      </c>
      <c r="DE239" t="s">
        <v>3</v>
      </c>
      <c r="DF239">
        <f>ROUND(ROUND(AE239,2)*CX239,2)</f>
        <v>0</v>
      </c>
      <c r="DG239">
        <f t="shared" si="73"/>
        <v>17.600000000000001</v>
      </c>
      <c r="DH239">
        <f t="shared" si="70"/>
        <v>10.48</v>
      </c>
      <c r="DI239">
        <f t="shared" si="71"/>
        <v>0</v>
      </c>
      <c r="DJ239">
        <f>DG239+DH239</f>
        <v>28.080000000000002</v>
      </c>
      <c r="DK239">
        <v>1</v>
      </c>
      <c r="DL239" t="s">
        <v>661</v>
      </c>
      <c r="DM239">
        <v>6</v>
      </c>
      <c r="DN239" t="s">
        <v>565</v>
      </c>
      <c r="DO239">
        <v>1</v>
      </c>
    </row>
    <row r="240" spans="1:119" x14ac:dyDescent="0.2">
      <c r="A240">
        <f>ROW(Source!A325)</f>
        <v>325</v>
      </c>
      <c r="B240">
        <v>104121951</v>
      </c>
      <c r="C240">
        <v>104124778</v>
      </c>
      <c r="D240">
        <v>94548801</v>
      </c>
      <c r="E240">
        <v>1</v>
      </c>
      <c r="F240">
        <v>1</v>
      </c>
      <c r="G240">
        <v>1</v>
      </c>
      <c r="H240">
        <v>2</v>
      </c>
      <c r="I240" t="s">
        <v>568</v>
      </c>
      <c r="J240" t="s">
        <v>569</v>
      </c>
      <c r="K240" t="s">
        <v>570</v>
      </c>
      <c r="L240">
        <v>1368</v>
      </c>
      <c r="N240">
        <v>1011</v>
      </c>
      <c r="O240" t="s">
        <v>571</v>
      </c>
      <c r="P240" t="s">
        <v>571</v>
      </c>
      <c r="Q240">
        <v>1</v>
      </c>
      <c r="W240">
        <v>0</v>
      </c>
      <c r="X240">
        <v>-1219940357</v>
      </c>
      <c r="Y240">
        <f>(AT240*ROUND((0.35+1),7))</f>
        <v>1.3500000000000002E-2</v>
      </c>
      <c r="AA240">
        <v>0</v>
      </c>
      <c r="AB240">
        <v>643.29</v>
      </c>
      <c r="AC240">
        <v>722.05</v>
      </c>
      <c r="AD240">
        <v>0</v>
      </c>
      <c r="AE240">
        <v>0</v>
      </c>
      <c r="AF240">
        <v>643.29</v>
      </c>
      <c r="AG240">
        <v>722.05</v>
      </c>
      <c r="AH240">
        <v>0</v>
      </c>
      <c r="AI240">
        <v>1</v>
      </c>
      <c r="AJ240">
        <v>1</v>
      </c>
      <c r="AK240">
        <v>1</v>
      </c>
      <c r="AL240">
        <v>1</v>
      </c>
      <c r="AM240">
        <v>-2</v>
      </c>
      <c r="AN240">
        <v>0</v>
      </c>
      <c r="AO240">
        <v>0</v>
      </c>
      <c r="AP240">
        <v>1</v>
      </c>
      <c r="AQ240">
        <v>1</v>
      </c>
      <c r="AR240">
        <v>0</v>
      </c>
      <c r="AS240" t="s">
        <v>3</v>
      </c>
      <c r="AT240">
        <v>0.01</v>
      </c>
      <c r="AU240" t="s">
        <v>312</v>
      </c>
      <c r="AV240">
        <v>1</v>
      </c>
      <c r="AW240">
        <v>2</v>
      </c>
      <c r="AX240">
        <v>104124791</v>
      </c>
      <c r="AY240">
        <v>1</v>
      </c>
      <c r="AZ240">
        <v>0</v>
      </c>
      <c r="BA240">
        <v>231</v>
      </c>
      <c r="BB240">
        <v>1</v>
      </c>
      <c r="BC240">
        <v>0</v>
      </c>
      <c r="BD240">
        <v>0</v>
      </c>
      <c r="BE240">
        <v>0</v>
      </c>
      <c r="BF240">
        <v>0</v>
      </c>
      <c r="BG240">
        <v>0</v>
      </c>
      <c r="BH240">
        <v>0</v>
      </c>
      <c r="BI240">
        <v>0</v>
      </c>
      <c r="BJ240">
        <v>0</v>
      </c>
      <c r="BK240">
        <v>6.4329000000000001</v>
      </c>
      <c r="BL240">
        <v>7.2204999999999995</v>
      </c>
      <c r="BM240">
        <v>0</v>
      </c>
      <c r="BN240">
        <v>0</v>
      </c>
      <c r="BO240">
        <v>0.01</v>
      </c>
      <c r="BP240">
        <v>1</v>
      </c>
      <c r="BQ240">
        <v>0</v>
      </c>
      <c r="BR240">
        <v>8.6844150000000013</v>
      </c>
      <c r="BS240">
        <v>9.747675000000001</v>
      </c>
      <c r="BT240">
        <v>0</v>
      </c>
      <c r="BU240">
        <v>0</v>
      </c>
      <c r="BV240">
        <v>1.3500000000000002E-2</v>
      </c>
      <c r="BW240">
        <v>1</v>
      </c>
      <c r="CV240">
        <v>0</v>
      </c>
      <c r="CW240">
        <f>ROUND(Y240*Source!I325*DO240,7)</f>
        <v>1.0800000000000001E-2</v>
      </c>
      <c r="CX240">
        <f>ROUND(Y240*Source!I325,7)</f>
        <v>1.0800000000000001E-2</v>
      </c>
      <c r="CY240">
        <f>AB240</f>
        <v>643.29</v>
      </c>
      <c r="CZ240">
        <f>AF240</f>
        <v>643.29</v>
      </c>
      <c r="DA240">
        <f>AJ240</f>
        <v>1</v>
      </c>
      <c r="DB240">
        <f>ROUND((ROUND(AT240*CZ240,2)*ROUND((0.35+1),7)),6)</f>
        <v>8.6805000000000003</v>
      </c>
      <c r="DC240">
        <f>ROUND((ROUND(AT240*AG240,2)*ROUND((0.35+1),7)),6)</f>
        <v>9.7469999999999999</v>
      </c>
      <c r="DD240" t="s">
        <v>3</v>
      </c>
      <c r="DE240" t="s">
        <v>3</v>
      </c>
      <c r="DF240">
        <f>ROUND(ROUND(AE240,2)*CX240,2)</f>
        <v>0</v>
      </c>
      <c r="DG240">
        <f t="shared" si="73"/>
        <v>6.95</v>
      </c>
      <c r="DH240">
        <f t="shared" si="70"/>
        <v>7.8</v>
      </c>
      <c r="DI240">
        <f t="shared" si="71"/>
        <v>0</v>
      </c>
      <c r="DJ240">
        <f>DG240+DH240</f>
        <v>14.75</v>
      </c>
      <c r="DK240">
        <v>1</v>
      </c>
      <c r="DL240" t="s">
        <v>572</v>
      </c>
      <c r="DM240">
        <v>4</v>
      </c>
      <c r="DN240" t="s">
        <v>565</v>
      </c>
      <c r="DO240">
        <v>1</v>
      </c>
    </row>
    <row r="241" spans="1:119" x14ac:dyDescent="0.2">
      <c r="A241">
        <f>ROW(Source!A325)</f>
        <v>325</v>
      </c>
      <c r="B241">
        <v>104121951</v>
      </c>
      <c r="C241">
        <v>104124778</v>
      </c>
      <c r="D241">
        <v>94498375</v>
      </c>
      <c r="E241">
        <v>1</v>
      </c>
      <c r="F241">
        <v>1</v>
      </c>
      <c r="G241">
        <v>1</v>
      </c>
      <c r="H241">
        <v>3</v>
      </c>
      <c r="I241" t="s">
        <v>697</v>
      </c>
      <c r="J241" t="s">
        <v>698</v>
      </c>
      <c r="K241" t="s">
        <v>699</v>
      </c>
      <c r="L241">
        <v>1301</v>
      </c>
      <c r="N241">
        <v>1003</v>
      </c>
      <c r="O241" t="s">
        <v>194</v>
      </c>
      <c r="P241" t="s">
        <v>194</v>
      </c>
      <c r="Q241">
        <v>1</v>
      </c>
      <c r="W241">
        <v>0</v>
      </c>
      <c r="X241">
        <v>-1673096917</v>
      </c>
      <c r="Y241">
        <f>AT241</f>
        <v>13.33</v>
      </c>
      <c r="AA241">
        <v>5.17</v>
      </c>
      <c r="AB241">
        <v>0</v>
      </c>
      <c r="AC241">
        <v>0</v>
      </c>
      <c r="AD241">
        <v>0</v>
      </c>
      <c r="AE241">
        <v>5.87</v>
      </c>
      <c r="AF241">
        <v>0</v>
      </c>
      <c r="AG241">
        <v>0</v>
      </c>
      <c r="AH241">
        <v>0</v>
      </c>
      <c r="AI241">
        <v>0.88</v>
      </c>
      <c r="AJ241">
        <v>1</v>
      </c>
      <c r="AK241">
        <v>1</v>
      </c>
      <c r="AL241">
        <v>1</v>
      </c>
      <c r="AM241">
        <v>2</v>
      </c>
      <c r="AN241">
        <v>0</v>
      </c>
      <c r="AO241">
        <v>0</v>
      </c>
      <c r="AP241">
        <v>1</v>
      </c>
      <c r="AQ241">
        <v>1</v>
      </c>
      <c r="AR241">
        <v>0</v>
      </c>
      <c r="AS241" t="s">
        <v>3</v>
      </c>
      <c r="AT241">
        <v>13.33</v>
      </c>
      <c r="AU241" t="s">
        <v>3</v>
      </c>
      <c r="AV241">
        <v>0</v>
      </c>
      <c r="AW241">
        <v>2</v>
      </c>
      <c r="AX241">
        <v>104124792</v>
      </c>
      <c r="AY241">
        <v>1</v>
      </c>
      <c r="AZ241">
        <v>0</v>
      </c>
      <c r="BA241">
        <v>232</v>
      </c>
      <c r="BB241">
        <v>1</v>
      </c>
      <c r="BC241">
        <v>0</v>
      </c>
      <c r="BD241">
        <v>0</v>
      </c>
      <c r="BE241">
        <v>0</v>
      </c>
      <c r="BF241">
        <v>0</v>
      </c>
      <c r="BG241">
        <v>0</v>
      </c>
      <c r="BH241">
        <v>0</v>
      </c>
      <c r="BI241">
        <v>0</v>
      </c>
      <c r="BJ241">
        <v>78.247100000000003</v>
      </c>
      <c r="BK241">
        <v>0</v>
      </c>
      <c r="BL241">
        <v>0</v>
      </c>
      <c r="BM241">
        <v>0</v>
      </c>
      <c r="BN241">
        <v>0</v>
      </c>
      <c r="BO241">
        <v>0</v>
      </c>
      <c r="BP241">
        <v>1</v>
      </c>
      <c r="BQ241">
        <v>78.247100000000003</v>
      </c>
      <c r="BR241">
        <v>0</v>
      </c>
      <c r="BS241">
        <v>0</v>
      </c>
      <c r="BT241">
        <v>0</v>
      </c>
      <c r="BU241">
        <v>0</v>
      </c>
      <c r="BV241">
        <v>0</v>
      </c>
      <c r="BW241">
        <v>1</v>
      </c>
      <c r="CV241">
        <v>0</v>
      </c>
      <c r="CW241">
        <v>0</v>
      </c>
      <c r="CX241">
        <f>ROUND(Y241*Source!I325,7)</f>
        <v>10.664</v>
      </c>
      <c r="CY241">
        <f>AA241</f>
        <v>5.17</v>
      </c>
      <c r="CZ241">
        <f>AE241</f>
        <v>5.87</v>
      </c>
      <c r="DA241">
        <f>AI241</f>
        <v>0.88</v>
      </c>
      <c r="DB241">
        <f>ROUND(ROUND(AT241*CZ241,2),6)</f>
        <v>78.25</v>
      </c>
      <c r="DC241">
        <f>ROUND(ROUND(AT241*AG241,2),6)</f>
        <v>0</v>
      </c>
      <c r="DD241" t="s">
        <v>3</v>
      </c>
      <c r="DE241" t="s">
        <v>3</v>
      </c>
      <c r="DF241">
        <f>ROUND(ROUND(AE241*AI241,2)*CX241,2)</f>
        <v>55.13</v>
      </c>
      <c r="DG241">
        <f t="shared" si="73"/>
        <v>0</v>
      </c>
      <c r="DH241">
        <f t="shared" si="70"/>
        <v>0</v>
      </c>
      <c r="DI241">
        <f t="shared" si="71"/>
        <v>0</v>
      </c>
      <c r="DJ241">
        <f>DF241</f>
        <v>55.13</v>
      </c>
      <c r="DK241">
        <v>0</v>
      </c>
      <c r="DL241" t="s">
        <v>3</v>
      </c>
      <c r="DM241">
        <v>0</v>
      </c>
      <c r="DN241" t="s">
        <v>3</v>
      </c>
      <c r="DO241">
        <v>0</v>
      </c>
    </row>
    <row r="242" spans="1:119" x14ac:dyDescent="0.2">
      <c r="A242">
        <f>ROW(Source!A325)</f>
        <v>325</v>
      </c>
      <c r="B242">
        <v>104121951</v>
      </c>
      <c r="C242">
        <v>104124778</v>
      </c>
      <c r="D242">
        <v>94498389</v>
      </c>
      <c r="E242">
        <v>1</v>
      </c>
      <c r="F242">
        <v>1</v>
      </c>
      <c r="G242">
        <v>1</v>
      </c>
      <c r="H242">
        <v>3</v>
      </c>
      <c r="I242" t="s">
        <v>741</v>
      </c>
      <c r="J242" t="s">
        <v>742</v>
      </c>
      <c r="K242" t="s">
        <v>743</v>
      </c>
      <c r="L242">
        <v>1302</v>
      </c>
      <c r="N242">
        <v>1003</v>
      </c>
      <c r="O242" t="s">
        <v>744</v>
      </c>
      <c r="P242" t="s">
        <v>744</v>
      </c>
      <c r="Q242">
        <v>10</v>
      </c>
      <c r="W242">
        <v>0</v>
      </c>
      <c r="X242">
        <v>625233258</v>
      </c>
      <c r="Y242">
        <f>AT242</f>
        <v>0.5</v>
      </c>
      <c r="AA242">
        <v>57.7</v>
      </c>
      <c r="AB242">
        <v>0</v>
      </c>
      <c r="AC242">
        <v>0</v>
      </c>
      <c r="AD242">
        <v>0</v>
      </c>
      <c r="AE242">
        <v>37.71</v>
      </c>
      <c r="AF242">
        <v>0</v>
      </c>
      <c r="AG242">
        <v>0</v>
      </c>
      <c r="AH242">
        <v>0</v>
      </c>
      <c r="AI242">
        <v>1.53</v>
      </c>
      <c r="AJ242">
        <v>1</v>
      </c>
      <c r="AK242">
        <v>1</v>
      </c>
      <c r="AL242">
        <v>1</v>
      </c>
      <c r="AM242">
        <v>2</v>
      </c>
      <c r="AN242">
        <v>0</v>
      </c>
      <c r="AO242">
        <v>0</v>
      </c>
      <c r="AP242">
        <v>1</v>
      </c>
      <c r="AQ242">
        <v>1</v>
      </c>
      <c r="AR242">
        <v>0</v>
      </c>
      <c r="AS242" t="s">
        <v>3</v>
      </c>
      <c r="AT242">
        <v>0.5</v>
      </c>
      <c r="AU242" t="s">
        <v>3</v>
      </c>
      <c r="AV242">
        <v>0</v>
      </c>
      <c r="AW242">
        <v>2</v>
      </c>
      <c r="AX242">
        <v>104124793</v>
      </c>
      <c r="AY242">
        <v>1</v>
      </c>
      <c r="AZ242">
        <v>0</v>
      </c>
      <c r="BA242">
        <v>233</v>
      </c>
      <c r="BB242">
        <v>1</v>
      </c>
      <c r="BC242">
        <v>0</v>
      </c>
      <c r="BD242">
        <v>0</v>
      </c>
      <c r="BE242">
        <v>0</v>
      </c>
      <c r="BF242">
        <v>0</v>
      </c>
      <c r="BG242">
        <v>0</v>
      </c>
      <c r="BH242">
        <v>0</v>
      </c>
      <c r="BI242">
        <v>0</v>
      </c>
      <c r="BJ242">
        <v>18.855</v>
      </c>
      <c r="BK242">
        <v>0</v>
      </c>
      <c r="BL242">
        <v>0</v>
      </c>
      <c r="BM242">
        <v>0</v>
      </c>
      <c r="BN242">
        <v>0</v>
      </c>
      <c r="BO242">
        <v>0</v>
      </c>
      <c r="BP242">
        <v>1</v>
      </c>
      <c r="BQ242">
        <v>18.855</v>
      </c>
      <c r="BR242">
        <v>0</v>
      </c>
      <c r="BS242">
        <v>0</v>
      </c>
      <c r="BT242">
        <v>0</v>
      </c>
      <c r="BU242">
        <v>0</v>
      </c>
      <c r="BV242">
        <v>0</v>
      </c>
      <c r="BW242">
        <v>1</v>
      </c>
      <c r="CV242">
        <v>0</v>
      </c>
      <c r="CW242">
        <v>0</v>
      </c>
      <c r="CX242">
        <f>ROUND(Y242*Source!I325,7)</f>
        <v>0.4</v>
      </c>
      <c r="CY242">
        <f>AA242</f>
        <v>57.7</v>
      </c>
      <c r="CZ242">
        <f>AE242</f>
        <v>37.71</v>
      </c>
      <c r="DA242">
        <f>AI242</f>
        <v>1.53</v>
      </c>
      <c r="DB242">
        <f>ROUND(ROUND(AT242*CZ242,2),6)</f>
        <v>18.86</v>
      </c>
      <c r="DC242">
        <f>ROUND(ROUND(AT242*AG242,2),6)</f>
        <v>0</v>
      </c>
      <c r="DD242" t="s">
        <v>3</v>
      </c>
      <c r="DE242" t="s">
        <v>3</v>
      </c>
      <c r="DF242">
        <f>ROUND(ROUND(AE242*AI242,2)*CX242,2)</f>
        <v>23.08</v>
      </c>
      <c r="DG242">
        <f t="shared" si="73"/>
        <v>0</v>
      </c>
      <c r="DH242">
        <f t="shared" si="70"/>
        <v>0</v>
      </c>
      <c r="DI242">
        <f t="shared" si="71"/>
        <v>0</v>
      </c>
      <c r="DJ242">
        <f>DF242</f>
        <v>23.08</v>
      </c>
      <c r="DK242">
        <v>0</v>
      </c>
      <c r="DL242" t="s">
        <v>3</v>
      </c>
      <c r="DM242">
        <v>0</v>
      </c>
      <c r="DN242" t="s">
        <v>3</v>
      </c>
      <c r="DO242">
        <v>0</v>
      </c>
    </row>
    <row r="243" spans="1:119" x14ac:dyDescent="0.2">
      <c r="A243">
        <f>ROW(Source!A325)</f>
        <v>325</v>
      </c>
      <c r="B243">
        <v>104121951</v>
      </c>
      <c r="C243">
        <v>104124778</v>
      </c>
      <c r="D243">
        <v>94517620</v>
      </c>
      <c r="E243">
        <v>1</v>
      </c>
      <c r="F243">
        <v>1</v>
      </c>
      <c r="G243">
        <v>1</v>
      </c>
      <c r="H243">
        <v>3</v>
      </c>
      <c r="I243" t="s">
        <v>732</v>
      </c>
      <c r="J243" t="s">
        <v>733</v>
      </c>
      <c r="K243" t="s">
        <v>734</v>
      </c>
      <c r="L243">
        <v>1346</v>
      </c>
      <c r="N243">
        <v>1009</v>
      </c>
      <c r="O243" t="s">
        <v>89</v>
      </c>
      <c r="P243" t="s">
        <v>89</v>
      </c>
      <c r="Q243">
        <v>1</v>
      </c>
      <c r="W243">
        <v>0</v>
      </c>
      <c r="X243">
        <v>-398999595</v>
      </c>
      <c r="Y243">
        <f>AT243</f>
        <v>0.05</v>
      </c>
      <c r="AA243">
        <v>111.83</v>
      </c>
      <c r="AB243">
        <v>0</v>
      </c>
      <c r="AC243">
        <v>0</v>
      </c>
      <c r="AD243">
        <v>0</v>
      </c>
      <c r="AE243">
        <v>79.88</v>
      </c>
      <c r="AF243">
        <v>0</v>
      </c>
      <c r="AG243">
        <v>0</v>
      </c>
      <c r="AH243">
        <v>0</v>
      </c>
      <c r="AI243">
        <v>1.4</v>
      </c>
      <c r="AJ243">
        <v>1</v>
      </c>
      <c r="AK243">
        <v>1</v>
      </c>
      <c r="AL243">
        <v>1</v>
      </c>
      <c r="AM243">
        <v>2</v>
      </c>
      <c r="AN243">
        <v>0</v>
      </c>
      <c r="AO243">
        <v>0</v>
      </c>
      <c r="AP243">
        <v>1</v>
      </c>
      <c r="AQ243">
        <v>1</v>
      </c>
      <c r="AR243">
        <v>0</v>
      </c>
      <c r="AS243" t="s">
        <v>3</v>
      </c>
      <c r="AT243">
        <v>0.05</v>
      </c>
      <c r="AU243" t="s">
        <v>3</v>
      </c>
      <c r="AV243">
        <v>0</v>
      </c>
      <c r="AW243">
        <v>2</v>
      </c>
      <c r="AX243">
        <v>104124794</v>
      </c>
      <c r="AY243">
        <v>1</v>
      </c>
      <c r="AZ243">
        <v>0</v>
      </c>
      <c r="BA243">
        <v>234</v>
      </c>
      <c r="BB243">
        <v>1</v>
      </c>
      <c r="BC243">
        <v>0</v>
      </c>
      <c r="BD243">
        <v>0</v>
      </c>
      <c r="BE243">
        <v>0</v>
      </c>
      <c r="BF243">
        <v>0</v>
      </c>
      <c r="BG243">
        <v>0</v>
      </c>
      <c r="BH243">
        <v>0</v>
      </c>
      <c r="BI243">
        <v>0</v>
      </c>
      <c r="BJ243">
        <v>3.9939999999999998</v>
      </c>
      <c r="BK243">
        <v>0</v>
      </c>
      <c r="BL243">
        <v>0</v>
      </c>
      <c r="BM243">
        <v>0</v>
      </c>
      <c r="BN243">
        <v>0</v>
      </c>
      <c r="BO243">
        <v>0</v>
      </c>
      <c r="BP243">
        <v>1</v>
      </c>
      <c r="BQ243">
        <v>3.9939999999999998</v>
      </c>
      <c r="BR243">
        <v>0</v>
      </c>
      <c r="BS243">
        <v>0</v>
      </c>
      <c r="BT243">
        <v>0</v>
      </c>
      <c r="BU243">
        <v>0</v>
      </c>
      <c r="BV243">
        <v>0</v>
      </c>
      <c r="BW243">
        <v>1</v>
      </c>
      <c r="CV243">
        <v>0</v>
      </c>
      <c r="CW243">
        <v>0</v>
      </c>
      <c r="CX243">
        <f>ROUND(Y243*Source!I325,7)</f>
        <v>0.04</v>
      </c>
      <c r="CY243">
        <f>AA243</f>
        <v>111.83</v>
      </c>
      <c r="CZ243">
        <f>AE243</f>
        <v>79.88</v>
      </c>
      <c r="DA243">
        <f>AI243</f>
        <v>1.4</v>
      </c>
      <c r="DB243">
        <f>ROUND(ROUND(AT243*CZ243,2),6)</f>
        <v>3.99</v>
      </c>
      <c r="DC243">
        <f>ROUND(ROUND(AT243*AG243,2),6)</f>
        <v>0</v>
      </c>
      <c r="DD243" t="s">
        <v>3</v>
      </c>
      <c r="DE243" t="s">
        <v>3</v>
      </c>
      <c r="DF243">
        <f>ROUND(ROUND(AE243*AI243,2)*CX243,2)</f>
        <v>4.47</v>
      </c>
      <c r="DG243">
        <f t="shared" si="73"/>
        <v>0</v>
      </c>
      <c r="DH243">
        <f t="shared" si="70"/>
        <v>0</v>
      </c>
      <c r="DI243">
        <f t="shared" si="71"/>
        <v>0</v>
      </c>
      <c r="DJ243">
        <f>DF243</f>
        <v>4.47</v>
      </c>
      <c r="DK243">
        <v>0</v>
      </c>
      <c r="DL243" t="s">
        <v>3</v>
      </c>
      <c r="DM243">
        <v>0</v>
      </c>
      <c r="DN243" t="s">
        <v>3</v>
      </c>
      <c r="DO243">
        <v>0</v>
      </c>
    </row>
    <row r="244" spans="1:119" x14ac:dyDescent="0.2">
      <c r="A244">
        <f>ROW(Source!A325)</f>
        <v>325</v>
      </c>
      <c r="B244">
        <v>104121951</v>
      </c>
      <c r="C244">
        <v>104124778</v>
      </c>
      <c r="D244">
        <v>98884309</v>
      </c>
      <c r="E244">
        <v>1</v>
      </c>
      <c r="F244">
        <v>1</v>
      </c>
      <c r="G244">
        <v>1</v>
      </c>
      <c r="H244">
        <v>3</v>
      </c>
      <c r="I244" t="s">
        <v>478</v>
      </c>
      <c r="J244" t="s">
        <v>480</v>
      </c>
      <c r="K244" t="s">
        <v>479</v>
      </c>
      <c r="L244">
        <v>1477</v>
      </c>
      <c r="N244">
        <v>1013</v>
      </c>
      <c r="O244" t="s">
        <v>381</v>
      </c>
      <c r="P244" t="s">
        <v>383</v>
      </c>
      <c r="Q244">
        <v>1</v>
      </c>
      <c r="W244">
        <v>0</v>
      </c>
      <c r="X244">
        <v>-148270333</v>
      </c>
      <c r="Y244">
        <f>AT244</f>
        <v>0.1</v>
      </c>
      <c r="AA244">
        <v>31846.32</v>
      </c>
      <c r="AB244">
        <v>0</v>
      </c>
      <c r="AC244">
        <v>0</v>
      </c>
      <c r="AD244">
        <v>0</v>
      </c>
      <c r="AE244">
        <v>23944.6</v>
      </c>
      <c r="AF244">
        <v>0</v>
      </c>
      <c r="AG244">
        <v>0</v>
      </c>
      <c r="AH244">
        <v>0</v>
      </c>
      <c r="AI244">
        <v>1.33</v>
      </c>
      <c r="AJ244">
        <v>1</v>
      </c>
      <c r="AK244">
        <v>1</v>
      </c>
      <c r="AL244">
        <v>1</v>
      </c>
      <c r="AM244">
        <v>2</v>
      </c>
      <c r="AN244">
        <v>0</v>
      </c>
      <c r="AO244">
        <v>0</v>
      </c>
      <c r="AP244">
        <v>1</v>
      </c>
      <c r="AQ244">
        <v>0</v>
      </c>
      <c r="AR244">
        <v>0</v>
      </c>
      <c r="AS244" t="s">
        <v>3</v>
      </c>
      <c r="AT244">
        <v>0.1</v>
      </c>
      <c r="AU244" t="s">
        <v>3</v>
      </c>
      <c r="AV244">
        <v>0</v>
      </c>
      <c r="AW244">
        <v>1</v>
      </c>
      <c r="AX244">
        <v>-1</v>
      </c>
      <c r="AY244">
        <v>0</v>
      </c>
      <c r="AZ244">
        <v>0</v>
      </c>
      <c r="BA244" t="s">
        <v>3</v>
      </c>
      <c r="BB244">
        <v>0</v>
      </c>
      <c r="BC244">
        <v>0</v>
      </c>
      <c r="BD244">
        <v>0</v>
      </c>
      <c r="BE244">
        <v>0</v>
      </c>
      <c r="BF244">
        <v>0</v>
      </c>
      <c r="BG244">
        <v>0</v>
      </c>
      <c r="BH244">
        <v>0</v>
      </c>
      <c r="BI244">
        <v>0</v>
      </c>
      <c r="BJ244">
        <v>0</v>
      </c>
      <c r="BK244">
        <v>0</v>
      </c>
      <c r="BL244">
        <v>0</v>
      </c>
      <c r="BM244">
        <v>0</v>
      </c>
      <c r="BN244">
        <v>0</v>
      </c>
      <c r="BO244">
        <v>0</v>
      </c>
      <c r="BP244">
        <v>0</v>
      </c>
      <c r="BQ244">
        <v>0</v>
      </c>
      <c r="BR244">
        <v>0</v>
      </c>
      <c r="BS244">
        <v>0</v>
      </c>
      <c r="BT244">
        <v>0</v>
      </c>
      <c r="BU244">
        <v>0</v>
      </c>
      <c r="BV244">
        <v>0</v>
      </c>
      <c r="BW244">
        <v>0</v>
      </c>
      <c r="CV244">
        <v>0</v>
      </c>
      <c r="CW244">
        <v>0</v>
      </c>
      <c r="CX244">
        <f>ROUND(Y244*Source!I325,7)</f>
        <v>0.08</v>
      </c>
      <c r="CY244">
        <f>AA244</f>
        <v>31846.32</v>
      </c>
      <c r="CZ244">
        <f>AE244</f>
        <v>23944.6</v>
      </c>
      <c r="DA244">
        <f>AI244</f>
        <v>1.33</v>
      </c>
      <c r="DB244">
        <f>ROUND(ROUND(AT244*CZ244,2),6)</f>
        <v>2394.46</v>
      </c>
      <c r="DC244">
        <f>ROUND(ROUND(AT244*AG244,2),6)</f>
        <v>0</v>
      </c>
      <c r="DD244" t="s">
        <v>3</v>
      </c>
      <c r="DE244" t="s">
        <v>3</v>
      </c>
      <c r="DF244">
        <f>ROUND(ROUND(AE244*AI244,2)*CX244,2)</f>
        <v>2547.71</v>
      </c>
      <c r="DG244">
        <f t="shared" si="73"/>
        <v>0</v>
      </c>
      <c r="DH244">
        <f t="shared" si="70"/>
        <v>0</v>
      </c>
      <c r="DI244">
        <f t="shared" si="71"/>
        <v>0</v>
      </c>
      <c r="DJ244">
        <f>DF244</f>
        <v>2547.71</v>
      </c>
      <c r="DK244">
        <v>0</v>
      </c>
      <c r="DL244" t="s">
        <v>3</v>
      </c>
      <c r="DM244">
        <v>0</v>
      </c>
      <c r="DN244" t="s">
        <v>3</v>
      </c>
      <c r="DO244">
        <v>0</v>
      </c>
    </row>
    <row r="245" spans="1:119" x14ac:dyDescent="0.2">
      <c r="A245">
        <f>ROW(Source!A325)</f>
        <v>325</v>
      </c>
      <c r="B245">
        <v>104121951</v>
      </c>
      <c r="C245">
        <v>104124778</v>
      </c>
      <c r="D245">
        <v>94431477</v>
      </c>
      <c r="E245">
        <v>115</v>
      </c>
      <c r="F245">
        <v>1</v>
      </c>
      <c r="G245">
        <v>1</v>
      </c>
      <c r="H245">
        <v>3</v>
      </c>
      <c r="I245" t="s">
        <v>315</v>
      </c>
      <c r="J245" t="s">
        <v>3</v>
      </c>
      <c r="K245" t="s">
        <v>316</v>
      </c>
      <c r="L245">
        <v>3277935</v>
      </c>
      <c r="N245">
        <v>1013</v>
      </c>
      <c r="O245" t="s">
        <v>317</v>
      </c>
      <c r="P245" t="s">
        <v>317</v>
      </c>
      <c r="Q245">
        <v>1</v>
      </c>
      <c r="W245">
        <v>0</v>
      </c>
      <c r="X245">
        <v>274903907</v>
      </c>
      <c r="Y245">
        <f>AT245</f>
        <v>2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1</v>
      </c>
      <c r="AJ245">
        <v>1</v>
      </c>
      <c r="AK245">
        <v>1</v>
      </c>
      <c r="AL245">
        <v>1</v>
      </c>
      <c r="AM245">
        <v>-2</v>
      </c>
      <c r="AN245">
        <v>0</v>
      </c>
      <c r="AO245">
        <v>0</v>
      </c>
      <c r="AP245">
        <v>0</v>
      </c>
      <c r="AQ245">
        <v>0</v>
      </c>
      <c r="AR245">
        <v>0</v>
      </c>
      <c r="AS245" t="s">
        <v>3</v>
      </c>
      <c r="AT245">
        <v>2</v>
      </c>
      <c r="AU245" t="s">
        <v>3</v>
      </c>
      <c r="AV245">
        <v>0</v>
      </c>
      <c r="AW245">
        <v>2</v>
      </c>
      <c r="AX245">
        <v>104124795</v>
      </c>
      <c r="AY245">
        <v>1</v>
      </c>
      <c r="AZ245">
        <v>0</v>
      </c>
      <c r="BA245">
        <v>235</v>
      </c>
      <c r="BB245">
        <v>0</v>
      </c>
      <c r="BC245">
        <v>0</v>
      </c>
      <c r="BD245">
        <v>0</v>
      </c>
      <c r="BE245">
        <v>0</v>
      </c>
      <c r="BF245">
        <v>0</v>
      </c>
      <c r="BG245">
        <v>0</v>
      </c>
      <c r="BH245">
        <v>0</v>
      </c>
      <c r="BI245">
        <v>0</v>
      </c>
      <c r="BJ245">
        <v>0</v>
      </c>
      <c r="BK245">
        <v>0</v>
      </c>
      <c r="BL245">
        <v>0</v>
      </c>
      <c r="BM245">
        <v>0</v>
      </c>
      <c r="BN245">
        <v>0</v>
      </c>
      <c r="BO245">
        <v>0</v>
      </c>
      <c r="BP245">
        <v>0</v>
      </c>
      <c r="BQ245">
        <v>0</v>
      </c>
      <c r="BR245">
        <v>0</v>
      </c>
      <c r="BS245">
        <v>0</v>
      </c>
      <c r="BT245">
        <v>0</v>
      </c>
      <c r="BU245">
        <v>0</v>
      </c>
      <c r="BV245">
        <v>0</v>
      </c>
      <c r="BW245">
        <v>0</v>
      </c>
      <c r="CV245">
        <v>0</v>
      </c>
      <c r="CW245">
        <v>0</v>
      </c>
      <c r="CX245">
        <f>ROUND(Y245*Source!I325,7)</f>
        <v>1.6</v>
      </c>
      <c r="CY245">
        <f>AA245</f>
        <v>0</v>
      </c>
      <c r="CZ245">
        <f>AE245</f>
        <v>0</v>
      </c>
      <c r="DA245">
        <f>AI245</f>
        <v>1</v>
      </c>
      <c r="DB245">
        <f>ROUND(ROUND(AT245*CZ245,2),6)</f>
        <v>0</v>
      </c>
      <c r="DC245">
        <f>ROUND(ROUND(AT245*AG245,2),6)</f>
        <v>0</v>
      </c>
      <c r="DD245" t="s">
        <v>3</v>
      </c>
      <c r="DE245" t="s">
        <v>3</v>
      </c>
      <c r="DF245">
        <f>ROUND(ROUND(AE245,2)*CX245,2)</f>
        <v>0</v>
      </c>
      <c r="DG245">
        <f t="shared" si="73"/>
        <v>0</v>
      </c>
      <c r="DH245">
        <f t="shared" si="70"/>
        <v>0</v>
      </c>
      <c r="DI245">
        <f t="shared" si="71"/>
        <v>0</v>
      </c>
      <c r="DJ245">
        <f>DF245</f>
        <v>0</v>
      </c>
      <c r="DK245">
        <v>0</v>
      </c>
      <c r="DL245" t="s">
        <v>3</v>
      </c>
      <c r="DM245">
        <v>0</v>
      </c>
      <c r="DN245" t="s">
        <v>3</v>
      </c>
      <c r="DO245">
        <v>0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R235"/>
  <sheetViews>
    <sheetView workbookViewId="0"/>
  </sheetViews>
  <sheetFormatPr defaultColWidth="9.140625" defaultRowHeight="12.75" x14ac:dyDescent="0.2"/>
  <cols>
    <col min="1" max="256" width="9.140625" customWidth="1"/>
  </cols>
  <sheetData>
    <row r="1" spans="1:44" x14ac:dyDescent="0.2">
      <c r="A1">
        <f>ROW(Source!A32)</f>
        <v>32</v>
      </c>
      <c r="B1">
        <v>104122428</v>
      </c>
      <c r="C1">
        <v>104122422</v>
      </c>
      <c r="D1">
        <v>101137794</v>
      </c>
      <c r="E1">
        <v>117</v>
      </c>
      <c r="F1">
        <v>1</v>
      </c>
      <c r="G1">
        <v>1</v>
      </c>
      <c r="H1">
        <v>1</v>
      </c>
      <c r="I1" t="s">
        <v>563</v>
      </c>
      <c r="J1" t="s">
        <v>3</v>
      </c>
      <c r="K1" t="s">
        <v>564</v>
      </c>
      <c r="L1">
        <v>1191</v>
      </c>
      <c r="N1">
        <v>1013</v>
      </c>
      <c r="O1" t="s">
        <v>565</v>
      </c>
      <c r="P1" t="s">
        <v>565</v>
      </c>
      <c r="Q1">
        <v>1</v>
      </c>
      <c r="X1">
        <v>12.62</v>
      </c>
      <c r="Y1">
        <v>0</v>
      </c>
      <c r="Z1">
        <v>0</v>
      </c>
      <c r="AA1">
        <v>0</v>
      </c>
      <c r="AB1">
        <v>697.8</v>
      </c>
      <c r="AC1">
        <v>0</v>
      </c>
      <c r="AD1">
        <v>1</v>
      </c>
      <c r="AE1">
        <v>1</v>
      </c>
      <c r="AF1" t="s">
        <v>25</v>
      </c>
      <c r="AG1">
        <v>11.925899999999999</v>
      </c>
      <c r="AH1">
        <v>2</v>
      </c>
      <c r="AI1">
        <v>104122423</v>
      </c>
      <c r="AJ1">
        <v>1</v>
      </c>
      <c r="AK1">
        <v>0</v>
      </c>
      <c r="AL1">
        <v>0</v>
      </c>
      <c r="AM1">
        <v>0</v>
      </c>
      <c r="AN1">
        <v>0</v>
      </c>
      <c r="AO1">
        <v>0</v>
      </c>
      <c r="AP1">
        <v>0</v>
      </c>
      <c r="AQ1">
        <v>0</v>
      </c>
      <c r="AR1">
        <v>0</v>
      </c>
    </row>
    <row r="2" spans="1:44" x14ac:dyDescent="0.2">
      <c r="A2">
        <f>ROW(Source!A32)</f>
        <v>32</v>
      </c>
      <c r="B2">
        <v>104122429</v>
      </c>
      <c r="C2">
        <v>104122422</v>
      </c>
      <c r="D2">
        <v>101137974</v>
      </c>
      <c r="E2">
        <v>117</v>
      </c>
      <c r="F2">
        <v>1</v>
      </c>
      <c r="G2">
        <v>1</v>
      </c>
      <c r="H2">
        <v>1</v>
      </c>
      <c r="I2" t="s">
        <v>566</v>
      </c>
      <c r="J2" t="s">
        <v>3</v>
      </c>
      <c r="K2" t="s">
        <v>567</v>
      </c>
      <c r="L2">
        <v>1191</v>
      </c>
      <c r="N2">
        <v>1013</v>
      </c>
      <c r="O2" t="s">
        <v>565</v>
      </c>
      <c r="P2" t="s">
        <v>565</v>
      </c>
      <c r="Q2">
        <v>1</v>
      </c>
      <c r="X2">
        <v>0.05</v>
      </c>
      <c r="Y2">
        <v>0</v>
      </c>
      <c r="Z2">
        <v>0</v>
      </c>
      <c r="AA2">
        <v>0</v>
      </c>
      <c r="AB2">
        <v>0</v>
      </c>
      <c r="AC2">
        <v>0</v>
      </c>
      <c r="AD2">
        <v>1</v>
      </c>
      <c r="AE2">
        <v>2</v>
      </c>
      <c r="AF2" t="s">
        <v>25</v>
      </c>
      <c r="AG2">
        <v>4.725E-2</v>
      </c>
      <c r="AH2">
        <v>2</v>
      </c>
      <c r="AI2">
        <v>104122424</v>
      </c>
      <c r="AJ2">
        <v>2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</row>
    <row r="3" spans="1:44" x14ac:dyDescent="0.2">
      <c r="A3">
        <f>ROW(Source!A32)</f>
        <v>32</v>
      </c>
      <c r="B3">
        <v>104122430</v>
      </c>
      <c r="C3">
        <v>104122422</v>
      </c>
      <c r="D3">
        <v>101145358</v>
      </c>
      <c r="E3">
        <v>1</v>
      </c>
      <c r="F3">
        <v>1</v>
      </c>
      <c r="G3">
        <v>1</v>
      </c>
      <c r="H3">
        <v>2</v>
      </c>
      <c r="I3" t="s">
        <v>568</v>
      </c>
      <c r="J3" t="s">
        <v>569</v>
      </c>
      <c r="K3" t="s">
        <v>570</v>
      </c>
      <c r="L3">
        <v>1368</v>
      </c>
      <c r="N3">
        <v>1011</v>
      </c>
      <c r="O3" t="s">
        <v>571</v>
      </c>
      <c r="P3" t="s">
        <v>571</v>
      </c>
      <c r="Q3">
        <v>1</v>
      </c>
      <c r="X3">
        <v>0.05</v>
      </c>
      <c r="Y3">
        <v>0</v>
      </c>
      <c r="Z3">
        <v>643.29</v>
      </c>
      <c r="AA3">
        <v>722.05</v>
      </c>
      <c r="AB3">
        <v>0</v>
      </c>
      <c r="AC3">
        <v>0</v>
      </c>
      <c r="AD3">
        <v>1</v>
      </c>
      <c r="AE3">
        <v>0</v>
      </c>
      <c r="AF3" t="s">
        <v>25</v>
      </c>
      <c r="AG3">
        <v>4.725E-2</v>
      </c>
      <c r="AH3">
        <v>2</v>
      </c>
      <c r="AI3">
        <v>104122425</v>
      </c>
      <c r="AJ3">
        <v>3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</row>
    <row r="4" spans="1:44" x14ac:dyDescent="0.2">
      <c r="A4">
        <f>ROW(Source!A32)</f>
        <v>32</v>
      </c>
      <c r="B4">
        <v>104122431</v>
      </c>
      <c r="C4">
        <v>104122422</v>
      </c>
      <c r="D4">
        <v>101212126</v>
      </c>
      <c r="E4">
        <v>1</v>
      </c>
      <c r="F4">
        <v>1</v>
      </c>
      <c r="G4">
        <v>1</v>
      </c>
      <c r="H4">
        <v>3</v>
      </c>
      <c r="I4" t="s">
        <v>573</v>
      </c>
      <c r="J4" t="s">
        <v>574</v>
      </c>
      <c r="K4" t="s">
        <v>575</v>
      </c>
      <c r="L4">
        <v>1383</v>
      </c>
      <c r="N4">
        <v>1013</v>
      </c>
      <c r="O4" t="s">
        <v>576</v>
      </c>
      <c r="P4" t="s">
        <v>576</v>
      </c>
      <c r="Q4">
        <v>1</v>
      </c>
      <c r="X4">
        <v>4.8360000000000003</v>
      </c>
      <c r="Y4">
        <v>6.78</v>
      </c>
      <c r="Z4">
        <v>0</v>
      </c>
      <c r="AA4">
        <v>0</v>
      </c>
      <c r="AB4">
        <v>0</v>
      </c>
      <c r="AC4">
        <v>0</v>
      </c>
      <c r="AD4">
        <v>1</v>
      </c>
      <c r="AE4">
        <v>0</v>
      </c>
      <c r="AF4" t="s">
        <v>24</v>
      </c>
      <c r="AG4">
        <v>0</v>
      </c>
      <c r="AH4">
        <v>2</v>
      </c>
      <c r="AI4">
        <v>104122426</v>
      </c>
      <c r="AJ4">
        <v>4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</row>
    <row r="5" spans="1:44" x14ac:dyDescent="0.2">
      <c r="A5">
        <f>ROW(Source!A32)</f>
        <v>32</v>
      </c>
      <c r="B5">
        <v>104122432</v>
      </c>
      <c r="C5">
        <v>104122422</v>
      </c>
      <c r="D5">
        <v>101213974</v>
      </c>
      <c r="E5">
        <v>1</v>
      </c>
      <c r="F5">
        <v>1</v>
      </c>
      <c r="G5">
        <v>1</v>
      </c>
      <c r="H5">
        <v>3</v>
      </c>
      <c r="I5" t="s">
        <v>577</v>
      </c>
      <c r="J5" t="s">
        <v>578</v>
      </c>
      <c r="K5" t="s">
        <v>579</v>
      </c>
      <c r="L5">
        <v>1348</v>
      </c>
      <c r="N5">
        <v>1009</v>
      </c>
      <c r="O5" t="s">
        <v>47</v>
      </c>
      <c r="P5" t="s">
        <v>47</v>
      </c>
      <c r="Q5">
        <v>1000</v>
      </c>
      <c r="X5">
        <v>7.5000000000000002E-4</v>
      </c>
      <c r="Y5">
        <v>110308.96</v>
      </c>
      <c r="Z5">
        <v>0</v>
      </c>
      <c r="AA5">
        <v>0</v>
      </c>
      <c r="AB5">
        <v>0</v>
      </c>
      <c r="AC5">
        <v>0</v>
      </c>
      <c r="AD5">
        <v>1</v>
      </c>
      <c r="AE5">
        <v>0</v>
      </c>
      <c r="AF5" t="s">
        <v>24</v>
      </c>
      <c r="AG5">
        <v>0</v>
      </c>
      <c r="AH5">
        <v>2</v>
      </c>
      <c r="AI5">
        <v>104122427</v>
      </c>
      <c r="AJ5">
        <v>5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</row>
    <row r="6" spans="1:44" x14ac:dyDescent="0.2">
      <c r="A6">
        <f>ROW(Source!A32)</f>
        <v>32</v>
      </c>
      <c r="B6">
        <v>104122433</v>
      </c>
      <c r="C6">
        <v>104122422</v>
      </c>
      <c r="D6">
        <v>101140169</v>
      </c>
      <c r="E6">
        <v>117</v>
      </c>
      <c r="F6">
        <v>1</v>
      </c>
      <c r="G6">
        <v>1</v>
      </c>
      <c r="H6">
        <v>3</v>
      </c>
      <c r="I6" t="s">
        <v>757</v>
      </c>
      <c r="J6" t="s">
        <v>3</v>
      </c>
      <c r="K6" t="s">
        <v>758</v>
      </c>
      <c r="L6">
        <v>1348</v>
      </c>
      <c r="N6">
        <v>1009</v>
      </c>
      <c r="O6" t="s">
        <v>47</v>
      </c>
      <c r="P6" t="s">
        <v>47</v>
      </c>
      <c r="Q6">
        <v>1000</v>
      </c>
      <c r="X6">
        <v>4.0000000000000001E-3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 t="s">
        <v>24</v>
      </c>
      <c r="AG6">
        <v>0</v>
      </c>
      <c r="AH6">
        <v>3</v>
      </c>
      <c r="AI6">
        <v>-1</v>
      </c>
      <c r="AJ6" t="s">
        <v>3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</row>
    <row r="7" spans="1:44" x14ac:dyDescent="0.2">
      <c r="A7">
        <f>ROW(Source!A32)</f>
        <v>32</v>
      </c>
      <c r="B7">
        <v>104122434</v>
      </c>
      <c r="C7">
        <v>104122422</v>
      </c>
      <c r="D7">
        <v>101140563</v>
      </c>
      <c r="E7">
        <v>117</v>
      </c>
      <c r="F7">
        <v>1</v>
      </c>
      <c r="G7">
        <v>1</v>
      </c>
      <c r="H7">
        <v>3</v>
      </c>
      <c r="I7" t="s">
        <v>759</v>
      </c>
      <c r="J7" t="s">
        <v>3</v>
      </c>
      <c r="K7" t="s">
        <v>760</v>
      </c>
      <c r="L7">
        <v>1348</v>
      </c>
      <c r="N7">
        <v>1009</v>
      </c>
      <c r="O7" t="s">
        <v>47</v>
      </c>
      <c r="P7" t="s">
        <v>47</v>
      </c>
      <c r="Q7">
        <v>1000</v>
      </c>
      <c r="X7">
        <v>0</v>
      </c>
      <c r="Y7">
        <v>0</v>
      </c>
      <c r="Z7">
        <v>0</v>
      </c>
      <c r="AA7">
        <v>0</v>
      </c>
      <c r="AB7">
        <v>0</v>
      </c>
      <c r="AC7">
        <v>1</v>
      </c>
      <c r="AD7">
        <v>0</v>
      </c>
      <c r="AE7">
        <v>0</v>
      </c>
      <c r="AF7" t="s">
        <v>24</v>
      </c>
      <c r="AG7">
        <v>0</v>
      </c>
      <c r="AH7">
        <v>3</v>
      </c>
      <c r="AI7">
        <v>-1</v>
      </c>
      <c r="AJ7" t="s">
        <v>3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</row>
    <row r="8" spans="1:44" x14ac:dyDescent="0.2">
      <c r="A8">
        <f>ROW(Source!A33)</f>
        <v>33</v>
      </c>
      <c r="B8">
        <v>104122440</v>
      </c>
      <c r="C8">
        <v>104122435</v>
      </c>
      <c r="D8">
        <v>101137740</v>
      </c>
      <c r="E8">
        <v>117</v>
      </c>
      <c r="F8">
        <v>1</v>
      </c>
      <c r="G8">
        <v>1</v>
      </c>
      <c r="H8">
        <v>1</v>
      </c>
      <c r="I8" t="s">
        <v>580</v>
      </c>
      <c r="J8" t="s">
        <v>3</v>
      </c>
      <c r="K8" t="s">
        <v>581</v>
      </c>
      <c r="L8">
        <v>1191</v>
      </c>
      <c r="N8">
        <v>1013</v>
      </c>
      <c r="O8" t="s">
        <v>565</v>
      </c>
      <c r="P8" t="s">
        <v>565</v>
      </c>
      <c r="Q8">
        <v>1</v>
      </c>
      <c r="X8">
        <v>11.39</v>
      </c>
      <c r="Y8">
        <v>0</v>
      </c>
      <c r="Z8">
        <v>0</v>
      </c>
      <c r="AA8">
        <v>0</v>
      </c>
      <c r="AB8">
        <v>587.34</v>
      </c>
      <c r="AC8">
        <v>0</v>
      </c>
      <c r="AD8">
        <v>1</v>
      </c>
      <c r="AE8">
        <v>1</v>
      </c>
      <c r="AF8" t="s">
        <v>37</v>
      </c>
      <c r="AG8">
        <v>13.0985</v>
      </c>
      <c r="AH8">
        <v>2</v>
      </c>
      <c r="AI8">
        <v>104122436</v>
      </c>
      <c r="AJ8">
        <v>6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</row>
    <row r="9" spans="1:44" x14ac:dyDescent="0.2">
      <c r="A9">
        <f>ROW(Source!A33)</f>
        <v>33</v>
      </c>
      <c r="B9">
        <v>104122441</v>
      </c>
      <c r="C9">
        <v>104122435</v>
      </c>
      <c r="D9">
        <v>101137974</v>
      </c>
      <c r="E9">
        <v>117</v>
      </c>
      <c r="F9">
        <v>1</v>
      </c>
      <c r="G9">
        <v>1</v>
      </c>
      <c r="H9">
        <v>1</v>
      </c>
      <c r="I9" t="s">
        <v>566</v>
      </c>
      <c r="J9" t="s">
        <v>3</v>
      </c>
      <c r="K9" t="s">
        <v>567</v>
      </c>
      <c r="L9">
        <v>1191</v>
      </c>
      <c r="N9">
        <v>1013</v>
      </c>
      <c r="O9" t="s">
        <v>565</v>
      </c>
      <c r="P9" t="s">
        <v>565</v>
      </c>
      <c r="Q9">
        <v>1</v>
      </c>
      <c r="X9">
        <v>0.13</v>
      </c>
      <c r="Y9">
        <v>0</v>
      </c>
      <c r="Z9">
        <v>0</v>
      </c>
      <c r="AA9">
        <v>0</v>
      </c>
      <c r="AB9">
        <v>0</v>
      </c>
      <c r="AC9">
        <v>0</v>
      </c>
      <c r="AD9">
        <v>1</v>
      </c>
      <c r="AE9">
        <v>2</v>
      </c>
      <c r="AF9" t="s">
        <v>37</v>
      </c>
      <c r="AG9">
        <v>0.14949999999999999</v>
      </c>
      <c r="AH9">
        <v>2</v>
      </c>
      <c r="AI9">
        <v>104122437</v>
      </c>
      <c r="AJ9">
        <v>7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</row>
    <row r="10" spans="1:44" x14ac:dyDescent="0.2">
      <c r="A10">
        <f>ROW(Source!A33)</f>
        <v>33</v>
      </c>
      <c r="B10">
        <v>104122442</v>
      </c>
      <c r="C10">
        <v>104122435</v>
      </c>
      <c r="D10">
        <v>101144650</v>
      </c>
      <c r="E10">
        <v>1</v>
      </c>
      <c r="F10">
        <v>1</v>
      </c>
      <c r="G10">
        <v>1</v>
      </c>
      <c r="H10">
        <v>2</v>
      </c>
      <c r="I10" t="s">
        <v>582</v>
      </c>
      <c r="J10" t="s">
        <v>583</v>
      </c>
      <c r="K10" t="s">
        <v>584</v>
      </c>
      <c r="L10">
        <v>1368</v>
      </c>
      <c r="N10">
        <v>1011</v>
      </c>
      <c r="O10" t="s">
        <v>571</v>
      </c>
      <c r="P10" t="s">
        <v>571</v>
      </c>
      <c r="Q10">
        <v>1</v>
      </c>
      <c r="X10">
        <v>0.13</v>
      </c>
      <c r="Y10">
        <v>0</v>
      </c>
      <c r="Z10">
        <v>37.32</v>
      </c>
      <c r="AA10">
        <v>641.22</v>
      </c>
      <c r="AB10">
        <v>0</v>
      </c>
      <c r="AC10">
        <v>0</v>
      </c>
      <c r="AD10">
        <v>1</v>
      </c>
      <c r="AE10">
        <v>0</v>
      </c>
      <c r="AF10" t="s">
        <v>37</v>
      </c>
      <c r="AG10">
        <v>0.14949999999999999</v>
      </c>
      <c r="AH10">
        <v>2</v>
      </c>
      <c r="AI10">
        <v>104122438</v>
      </c>
      <c r="AJ10">
        <v>8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</row>
    <row r="11" spans="1:44" x14ac:dyDescent="0.2">
      <c r="A11">
        <f>ROW(Source!A33)</f>
        <v>33</v>
      </c>
      <c r="B11">
        <v>104122443</v>
      </c>
      <c r="C11">
        <v>104122435</v>
      </c>
      <c r="D11">
        <v>101143813</v>
      </c>
      <c r="E11">
        <v>117</v>
      </c>
      <c r="F11">
        <v>1</v>
      </c>
      <c r="G11">
        <v>1</v>
      </c>
      <c r="H11">
        <v>3</v>
      </c>
      <c r="I11" t="s">
        <v>45</v>
      </c>
      <c r="J11" t="s">
        <v>3</v>
      </c>
      <c r="K11" t="s">
        <v>46</v>
      </c>
      <c r="L11">
        <v>1348</v>
      </c>
      <c r="N11">
        <v>1009</v>
      </c>
      <c r="O11" t="s">
        <v>47</v>
      </c>
      <c r="P11" t="s">
        <v>47</v>
      </c>
      <c r="Q11">
        <v>1000</v>
      </c>
      <c r="X11">
        <v>0.47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 t="s">
        <v>3</v>
      </c>
      <c r="AG11">
        <v>0.47</v>
      </c>
      <c r="AH11">
        <v>2</v>
      </c>
      <c r="AI11">
        <v>104122439</v>
      </c>
      <c r="AJ11">
        <v>9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</row>
    <row r="12" spans="1:44" x14ac:dyDescent="0.2">
      <c r="A12">
        <f>ROW(Source!A35)</f>
        <v>35</v>
      </c>
      <c r="B12">
        <v>104122448</v>
      </c>
      <c r="C12">
        <v>104122445</v>
      </c>
      <c r="D12">
        <v>101137740</v>
      </c>
      <c r="E12">
        <v>117</v>
      </c>
      <c r="F12">
        <v>1</v>
      </c>
      <c r="G12">
        <v>1</v>
      </c>
      <c r="H12">
        <v>1</v>
      </c>
      <c r="I12" t="s">
        <v>580</v>
      </c>
      <c r="J12" t="s">
        <v>3</v>
      </c>
      <c r="K12" t="s">
        <v>581</v>
      </c>
      <c r="L12">
        <v>1191</v>
      </c>
      <c r="N12">
        <v>1013</v>
      </c>
      <c r="O12" t="s">
        <v>565</v>
      </c>
      <c r="P12" t="s">
        <v>565</v>
      </c>
      <c r="Q12">
        <v>1</v>
      </c>
      <c r="X12">
        <v>3.77</v>
      </c>
      <c r="Y12">
        <v>0</v>
      </c>
      <c r="Z12">
        <v>0</v>
      </c>
      <c r="AA12">
        <v>0</v>
      </c>
      <c r="AB12">
        <v>587.34</v>
      </c>
      <c r="AC12">
        <v>0</v>
      </c>
      <c r="AD12">
        <v>1</v>
      </c>
      <c r="AE12">
        <v>1</v>
      </c>
      <c r="AF12" t="s">
        <v>37</v>
      </c>
      <c r="AG12">
        <v>4.3354999999999997</v>
      </c>
      <c r="AH12">
        <v>2</v>
      </c>
      <c r="AI12">
        <v>104122446</v>
      </c>
      <c r="AJ12">
        <v>10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</row>
    <row r="13" spans="1:44" x14ac:dyDescent="0.2">
      <c r="A13">
        <f>ROW(Source!A35)</f>
        <v>35</v>
      </c>
      <c r="B13">
        <v>104122449</v>
      </c>
      <c r="C13">
        <v>104122445</v>
      </c>
      <c r="D13">
        <v>101143813</v>
      </c>
      <c r="E13">
        <v>117</v>
      </c>
      <c r="F13">
        <v>1</v>
      </c>
      <c r="G13">
        <v>1</v>
      </c>
      <c r="H13">
        <v>3</v>
      </c>
      <c r="I13" t="s">
        <v>45</v>
      </c>
      <c r="J13" t="s">
        <v>3</v>
      </c>
      <c r="K13" t="s">
        <v>46</v>
      </c>
      <c r="L13">
        <v>1348</v>
      </c>
      <c r="N13">
        <v>1009</v>
      </c>
      <c r="O13" t="s">
        <v>47</v>
      </c>
      <c r="P13" t="s">
        <v>47</v>
      </c>
      <c r="Q13">
        <v>1000</v>
      </c>
      <c r="X13">
        <v>0.11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 t="s">
        <v>3</v>
      </c>
      <c r="AG13">
        <v>0.11</v>
      </c>
      <c r="AH13">
        <v>2</v>
      </c>
      <c r="AI13">
        <v>104122447</v>
      </c>
      <c r="AJ13">
        <v>11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</row>
    <row r="14" spans="1:44" x14ac:dyDescent="0.2">
      <c r="A14">
        <f>ROW(Source!A37)</f>
        <v>37</v>
      </c>
      <c r="B14">
        <v>104122454</v>
      </c>
      <c r="C14">
        <v>104122451</v>
      </c>
      <c r="D14">
        <v>94425527</v>
      </c>
      <c r="E14">
        <v>115</v>
      </c>
      <c r="F14">
        <v>1</v>
      </c>
      <c r="G14">
        <v>1</v>
      </c>
      <c r="H14">
        <v>1</v>
      </c>
      <c r="I14" t="s">
        <v>586</v>
      </c>
      <c r="J14" t="s">
        <v>3</v>
      </c>
      <c r="K14" t="s">
        <v>587</v>
      </c>
      <c r="L14">
        <v>1191</v>
      </c>
      <c r="N14">
        <v>1013</v>
      </c>
      <c r="O14" t="s">
        <v>565</v>
      </c>
      <c r="P14" t="s">
        <v>565</v>
      </c>
      <c r="Q14">
        <v>1</v>
      </c>
      <c r="X14">
        <v>34.51</v>
      </c>
      <c r="Y14">
        <v>0</v>
      </c>
      <c r="Z14">
        <v>0</v>
      </c>
      <c r="AA14">
        <v>0</v>
      </c>
      <c r="AB14">
        <v>635.83000000000004</v>
      </c>
      <c r="AC14">
        <v>0</v>
      </c>
      <c r="AD14">
        <v>1</v>
      </c>
      <c r="AE14">
        <v>1</v>
      </c>
      <c r="AF14" t="s">
        <v>37</v>
      </c>
      <c r="AG14">
        <v>39.686499999999995</v>
      </c>
      <c r="AH14">
        <v>2</v>
      </c>
      <c r="AI14">
        <v>104122452</v>
      </c>
      <c r="AJ14">
        <v>12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</row>
    <row r="15" spans="1:44" x14ac:dyDescent="0.2">
      <c r="A15">
        <f>ROW(Source!A37)</f>
        <v>37</v>
      </c>
      <c r="B15">
        <v>104122455</v>
      </c>
      <c r="C15">
        <v>104122451</v>
      </c>
      <c r="D15">
        <v>94431470</v>
      </c>
      <c r="E15">
        <v>115</v>
      </c>
      <c r="F15">
        <v>1</v>
      </c>
      <c r="G15">
        <v>1</v>
      </c>
      <c r="H15">
        <v>3</v>
      </c>
      <c r="I15" t="s">
        <v>63</v>
      </c>
      <c r="J15" t="s">
        <v>3</v>
      </c>
      <c r="K15" t="s">
        <v>64</v>
      </c>
      <c r="L15">
        <v>1348</v>
      </c>
      <c r="N15">
        <v>1009</v>
      </c>
      <c r="O15" t="s">
        <v>47</v>
      </c>
      <c r="P15" t="s">
        <v>47</v>
      </c>
      <c r="Q15">
        <v>1000</v>
      </c>
      <c r="X15">
        <v>0.35599999999999998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 t="s">
        <v>3</v>
      </c>
      <c r="AG15">
        <v>0.35599999999999998</v>
      </c>
      <c r="AH15">
        <v>2</v>
      </c>
      <c r="AI15">
        <v>104122453</v>
      </c>
      <c r="AJ15">
        <v>13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</row>
    <row r="16" spans="1:44" x14ac:dyDescent="0.2">
      <c r="A16">
        <f>ROW(Source!A39)</f>
        <v>39</v>
      </c>
      <c r="B16">
        <v>104122968</v>
      </c>
      <c r="C16">
        <v>104122965</v>
      </c>
      <c r="D16">
        <v>101137758</v>
      </c>
      <c r="E16">
        <v>117</v>
      </c>
      <c r="F16">
        <v>1</v>
      </c>
      <c r="G16">
        <v>1</v>
      </c>
      <c r="H16">
        <v>1</v>
      </c>
      <c r="I16" t="s">
        <v>588</v>
      </c>
      <c r="J16" t="s">
        <v>3</v>
      </c>
      <c r="K16" t="s">
        <v>589</v>
      </c>
      <c r="L16">
        <v>1191</v>
      </c>
      <c r="N16">
        <v>1013</v>
      </c>
      <c r="O16" t="s">
        <v>565</v>
      </c>
      <c r="P16" t="s">
        <v>565</v>
      </c>
      <c r="Q16">
        <v>1</v>
      </c>
      <c r="X16">
        <v>91.15</v>
      </c>
      <c r="Y16">
        <v>0</v>
      </c>
      <c r="Z16">
        <v>0</v>
      </c>
      <c r="AA16">
        <v>0</v>
      </c>
      <c r="AB16">
        <v>608.89</v>
      </c>
      <c r="AC16">
        <v>0</v>
      </c>
      <c r="AD16">
        <v>1</v>
      </c>
      <c r="AE16">
        <v>1</v>
      </c>
      <c r="AF16" t="s">
        <v>37</v>
      </c>
      <c r="AG16">
        <v>104.82250000000001</v>
      </c>
      <c r="AH16">
        <v>2</v>
      </c>
      <c r="AI16">
        <v>104122968</v>
      </c>
      <c r="AJ16">
        <v>14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</row>
    <row r="17" spans="1:44" x14ac:dyDescent="0.2">
      <c r="A17">
        <f>ROW(Source!A39)</f>
        <v>39</v>
      </c>
      <c r="B17">
        <v>104122969</v>
      </c>
      <c r="C17">
        <v>104122965</v>
      </c>
      <c r="D17">
        <v>101137974</v>
      </c>
      <c r="E17">
        <v>117</v>
      </c>
      <c r="F17">
        <v>1</v>
      </c>
      <c r="G17">
        <v>1</v>
      </c>
      <c r="H17">
        <v>1</v>
      </c>
      <c r="I17" t="s">
        <v>566</v>
      </c>
      <c r="J17" t="s">
        <v>3</v>
      </c>
      <c r="K17" t="s">
        <v>567</v>
      </c>
      <c r="L17">
        <v>1191</v>
      </c>
      <c r="N17">
        <v>1013</v>
      </c>
      <c r="O17" t="s">
        <v>565</v>
      </c>
      <c r="P17" t="s">
        <v>565</v>
      </c>
      <c r="Q17">
        <v>1</v>
      </c>
      <c r="X17">
        <v>7.74</v>
      </c>
      <c r="Y17">
        <v>0</v>
      </c>
      <c r="Z17">
        <v>0</v>
      </c>
      <c r="AA17">
        <v>0</v>
      </c>
      <c r="AB17">
        <v>0</v>
      </c>
      <c r="AC17">
        <v>0</v>
      </c>
      <c r="AD17">
        <v>1</v>
      </c>
      <c r="AE17">
        <v>2</v>
      </c>
      <c r="AF17" t="s">
        <v>37</v>
      </c>
      <c r="AG17">
        <v>8.9009999999999998</v>
      </c>
      <c r="AH17">
        <v>2</v>
      </c>
      <c r="AI17">
        <v>104122969</v>
      </c>
      <c r="AJ17">
        <v>15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</row>
    <row r="18" spans="1:44" x14ac:dyDescent="0.2">
      <c r="A18">
        <f>ROW(Source!A39)</f>
        <v>39</v>
      </c>
      <c r="B18">
        <v>104122970</v>
      </c>
      <c r="C18">
        <v>104122965</v>
      </c>
      <c r="D18">
        <v>101144650</v>
      </c>
      <c r="E18">
        <v>1</v>
      </c>
      <c r="F18">
        <v>1</v>
      </c>
      <c r="G18">
        <v>1</v>
      </c>
      <c r="H18">
        <v>2</v>
      </c>
      <c r="I18" t="s">
        <v>582</v>
      </c>
      <c r="J18" t="s">
        <v>583</v>
      </c>
      <c r="K18" t="s">
        <v>584</v>
      </c>
      <c r="L18">
        <v>1368</v>
      </c>
      <c r="N18">
        <v>1011</v>
      </c>
      <c r="O18" t="s">
        <v>571</v>
      </c>
      <c r="P18" t="s">
        <v>571</v>
      </c>
      <c r="Q18">
        <v>1</v>
      </c>
      <c r="X18">
        <v>7.74</v>
      </c>
      <c r="Y18">
        <v>0</v>
      </c>
      <c r="Z18">
        <v>37.32</v>
      </c>
      <c r="AA18">
        <v>641.22</v>
      </c>
      <c r="AB18">
        <v>0</v>
      </c>
      <c r="AC18">
        <v>0</v>
      </c>
      <c r="AD18">
        <v>1</v>
      </c>
      <c r="AE18">
        <v>0</v>
      </c>
      <c r="AF18" t="s">
        <v>37</v>
      </c>
      <c r="AG18">
        <v>8.9009999999999998</v>
      </c>
      <c r="AH18">
        <v>2</v>
      </c>
      <c r="AI18">
        <v>104122970</v>
      </c>
      <c r="AJ18">
        <v>16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</row>
    <row r="19" spans="1:44" x14ac:dyDescent="0.2">
      <c r="A19">
        <f>ROW(Source!A40)</f>
        <v>40</v>
      </c>
      <c r="B19">
        <v>104122976</v>
      </c>
      <c r="C19">
        <v>104122973</v>
      </c>
      <c r="D19">
        <v>101137740</v>
      </c>
      <c r="E19">
        <v>117</v>
      </c>
      <c r="F19">
        <v>1</v>
      </c>
      <c r="G19">
        <v>1</v>
      </c>
      <c r="H19">
        <v>1</v>
      </c>
      <c r="I19" t="s">
        <v>580</v>
      </c>
      <c r="J19" t="s">
        <v>3</v>
      </c>
      <c r="K19" t="s">
        <v>581</v>
      </c>
      <c r="L19">
        <v>1191</v>
      </c>
      <c r="N19">
        <v>1013</v>
      </c>
      <c r="O19" t="s">
        <v>565</v>
      </c>
      <c r="P19" t="s">
        <v>565</v>
      </c>
      <c r="Q19">
        <v>1</v>
      </c>
      <c r="X19">
        <v>25.7</v>
      </c>
      <c r="Y19">
        <v>0</v>
      </c>
      <c r="Z19">
        <v>0</v>
      </c>
      <c r="AA19">
        <v>0</v>
      </c>
      <c r="AB19">
        <v>587.34</v>
      </c>
      <c r="AC19">
        <v>0</v>
      </c>
      <c r="AD19">
        <v>1</v>
      </c>
      <c r="AE19">
        <v>1</v>
      </c>
      <c r="AF19" t="s">
        <v>37</v>
      </c>
      <c r="AG19">
        <v>29.554999999999996</v>
      </c>
      <c r="AH19">
        <v>2</v>
      </c>
      <c r="AI19">
        <v>104122976</v>
      </c>
      <c r="AJ19">
        <v>17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</row>
    <row r="20" spans="1:44" x14ac:dyDescent="0.2">
      <c r="A20">
        <f>ROW(Source!A41)</f>
        <v>41</v>
      </c>
      <c r="B20">
        <v>104122991</v>
      </c>
      <c r="C20">
        <v>104122977</v>
      </c>
      <c r="D20">
        <v>101137784</v>
      </c>
      <c r="E20">
        <v>117</v>
      </c>
      <c r="F20">
        <v>1</v>
      </c>
      <c r="G20">
        <v>1</v>
      </c>
      <c r="H20">
        <v>1</v>
      </c>
      <c r="I20" t="s">
        <v>590</v>
      </c>
      <c r="J20" t="s">
        <v>3</v>
      </c>
      <c r="K20" t="s">
        <v>591</v>
      </c>
      <c r="L20">
        <v>1191</v>
      </c>
      <c r="N20">
        <v>1013</v>
      </c>
      <c r="O20" t="s">
        <v>565</v>
      </c>
      <c r="P20" t="s">
        <v>565</v>
      </c>
      <c r="Q20">
        <v>1</v>
      </c>
      <c r="X20">
        <v>48.1</v>
      </c>
      <c r="Y20">
        <v>0</v>
      </c>
      <c r="Z20">
        <v>0</v>
      </c>
      <c r="AA20">
        <v>0</v>
      </c>
      <c r="AB20">
        <v>657.38</v>
      </c>
      <c r="AC20">
        <v>0</v>
      </c>
      <c r="AD20">
        <v>1</v>
      </c>
      <c r="AE20">
        <v>1</v>
      </c>
      <c r="AF20" t="s">
        <v>37</v>
      </c>
      <c r="AG20">
        <v>55.314999999999998</v>
      </c>
      <c r="AH20">
        <v>2</v>
      </c>
      <c r="AI20">
        <v>104122991</v>
      </c>
      <c r="AJ20">
        <v>18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</row>
    <row r="21" spans="1:44" x14ac:dyDescent="0.2">
      <c r="A21">
        <f>ROW(Source!A41)</f>
        <v>41</v>
      </c>
      <c r="B21">
        <v>104122992</v>
      </c>
      <c r="C21">
        <v>104122977</v>
      </c>
      <c r="D21">
        <v>101137974</v>
      </c>
      <c r="E21">
        <v>117</v>
      </c>
      <c r="F21">
        <v>1</v>
      </c>
      <c r="G21">
        <v>1</v>
      </c>
      <c r="H21">
        <v>1</v>
      </c>
      <c r="I21" t="s">
        <v>566</v>
      </c>
      <c r="J21" t="s">
        <v>3</v>
      </c>
      <c r="K21" t="s">
        <v>567</v>
      </c>
      <c r="L21">
        <v>1191</v>
      </c>
      <c r="N21">
        <v>1013</v>
      </c>
      <c r="O21" t="s">
        <v>565</v>
      </c>
      <c r="P21" t="s">
        <v>565</v>
      </c>
      <c r="Q21">
        <v>1</v>
      </c>
      <c r="X21">
        <v>0.01</v>
      </c>
      <c r="Y21">
        <v>0</v>
      </c>
      <c r="Z21">
        <v>0</v>
      </c>
      <c r="AA21">
        <v>0</v>
      </c>
      <c r="AB21">
        <v>0</v>
      </c>
      <c r="AC21">
        <v>0</v>
      </c>
      <c r="AD21">
        <v>1</v>
      </c>
      <c r="AE21">
        <v>2</v>
      </c>
      <c r="AF21" t="s">
        <v>37</v>
      </c>
      <c r="AG21">
        <v>1.15E-2</v>
      </c>
      <c r="AH21">
        <v>2</v>
      </c>
      <c r="AI21">
        <v>104122992</v>
      </c>
      <c r="AJ21">
        <v>19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</row>
    <row r="22" spans="1:44" x14ac:dyDescent="0.2">
      <c r="A22">
        <f>ROW(Source!A41)</f>
        <v>41</v>
      </c>
      <c r="B22">
        <v>104122993</v>
      </c>
      <c r="C22">
        <v>104122977</v>
      </c>
      <c r="D22">
        <v>101145358</v>
      </c>
      <c r="E22">
        <v>1</v>
      </c>
      <c r="F22">
        <v>1</v>
      </c>
      <c r="G22">
        <v>1</v>
      </c>
      <c r="H22">
        <v>2</v>
      </c>
      <c r="I22" t="s">
        <v>568</v>
      </c>
      <c r="J22" t="s">
        <v>569</v>
      </c>
      <c r="K22" t="s">
        <v>570</v>
      </c>
      <c r="L22">
        <v>1368</v>
      </c>
      <c r="N22">
        <v>1011</v>
      </c>
      <c r="O22" t="s">
        <v>571</v>
      </c>
      <c r="P22" t="s">
        <v>571</v>
      </c>
      <c r="Q22">
        <v>1</v>
      </c>
      <c r="X22">
        <v>0.01</v>
      </c>
      <c r="Y22">
        <v>0</v>
      </c>
      <c r="Z22">
        <v>643.29</v>
      </c>
      <c r="AA22">
        <v>722.05</v>
      </c>
      <c r="AB22">
        <v>0</v>
      </c>
      <c r="AC22">
        <v>0</v>
      </c>
      <c r="AD22">
        <v>1</v>
      </c>
      <c r="AE22">
        <v>0</v>
      </c>
      <c r="AF22" t="s">
        <v>37</v>
      </c>
      <c r="AG22">
        <v>1.15E-2</v>
      </c>
      <c r="AH22">
        <v>2</v>
      </c>
      <c r="AI22">
        <v>104122993</v>
      </c>
      <c r="AJ22">
        <v>20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</row>
    <row r="23" spans="1:44" x14ac:dyDescent="0.2">
      <c r="A23">
        <f>ROW(Source!A41)</f>
        <v>41</v>
      </c>
      <c r="B23">
        <v>104122994</v>
      </c>
      <c r="C23">
        <v>104122977</v>
      </c>
      <c r="D23">
        <v>101214774</v>
      </c>
      <c r="E23">
        <v>1</v>
      </c>
      <c r="F23">
        <v>1</v>
      </c>
      <c r="G23">
        <v>1</v>
      </c>
      <c r="H23">
        <v>3</v>
      </c>
      <c r="I23" t="s">
        <v>592</v>
      </c>
      <c r="J23" t="s">
        <v>593</v>
      </c>
      <c r="K23" t="s">
        <v>594</v>
      </c>
      <c r="L23">
        <v>1346</v>
      </c>
      <c r="N23">
        <v>1009</v>
      </c>
      <c r="O23" t="s">
        <v>89</v>
      </c>
      <c r="P23" t="s">
        <v>89</v>
      </c>
      <c r="Q23">
        <v>1</v>
      </c>
      <c r="X23">
        <v>0.1</v>
      </c>
      <c r="Y23">
        <v>56.11</v>
      </c>
      <c r="Z23">
        <v>0</v>
      </c>
      <c r="AA23">
        <v>0</v>
      </c>
      <c r="AB23">
        <v>0</v>
      </c>
      <c r="AC23">
        <v>0</v>
      </c>
      <c r="AD23">
        <v>1</v>
      </c>
      <c r="AE23">
        <v>0</v>
      </c>
      <c r="AF23" t="s">
        <v>3</v>
      </c>
      <c r="AG23">
        <v>0.1</v>
      </c>
      <c r="AH23">
        <v>2</v>
      </c>
      <c r="AI23">
        <v>104122994</v>
      </c>
      <c r="AJ23">
        <v>21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</row>
    <row r="24" spans="1:44" x14ac:dyDescent="0.2">
      <c r="A24">
        <f>ROW(Source!A41)</f>
        <v>41</v>
      </c>
      <c r="B24">
        <v>104122995</v>
      </c>
      <c r="C24">
        <v>104122977</v>
      </c>
      <c r="D24">
        <v>101141716</v>
      </c>
      <c r="E24">
        <v>117</v>
      </c>
      <c r="F24">
        <v>1</v>
      </c>
      <c r="G24">
        <v>1</v>
      </c>
      <c r="H24">
        <v>3</v>
      </c>
      <c r="I24" t="s">
        <v>761</v>
      </c>
      <c r="J24" t="s">
        <v>3</v>
      </c>
      <c r="K24" t="s">
        <v>762</v>
      </c>
      <c r="L24">
        <v>1346</v>
      </c>
      <c r="N24">
        <v>1009</v>
      </c>
      <c r="O24" t="s">
        <v>89</v>
      </c>
      <c r="P24" t="s">
        <v>89</v>
      </c>
      <c r="Q24">
        <v>1</v>
      </c>
      <c r="X24">
        <v>15.5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 t="s">
        <v>3</v>
      </c>
      <c r="AG24">
        <v>15.5</v>
      </c>
      <c r="AH24">
        <v>3</v>
      </c>
      <c r="AI24">
        <v>-1</v>
      </c>
      <c r="AJ24" t="s">
        <v>3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</row>
    <row r="25" spans="1:44" x14ac:dyDescent="0.2">
      <c r="A25">
        <f>ROW(Source!A41)</f>
        <v>41</v>
      </c>
      <c r="B25">
        <v>104122996</v>
      </c>
      <c r="C25">
        <v>104122977</v>
      </c>
      <c r="D25">
        <v>101231105</v>
      </c>
      <c r="E25">
        <v>1</v>
      </c>
      <c r="F25">
        <v>1</v>
      </c>
      <c r="G25">
        <v>1</v>
      </c>
      <c r="H25">
        <v>3</v>
      </c>
      <c r="I25" t="s">
        <v>595</v>
      </c>
      <c r="J25" t="s">
        <v>596</v>
      </c>
      <c r="K25" t="s">
        <v>597</v>
      </c>
      <c r="L25">
        <v>1348</v>
      </c>
      <c r="N25">
        <v>1009</v>
      </c>
      <c r="O25" t="s">
        <v>47</v>
      </c>
      <c r="P25" t="s">
        <v>47</v>
      </c>
      <c r="Q25">
        <v>1000</v>
      </c>
      <c r="X25">
        <v>3.5999999999999999E-3</v>
      </c>
      <c r="Y25">
        <v>60697.21</v>
      </c>
      <c r="Z25">
        <v>0</v>
      </c>
      <c r="AA25">
        <v>0</v>
      </c>
      <c r="AB25">
        <v>0</v>
      </c>
      <c r="AC25">
        <v>0</v>
      </c>
      <c r="AD25">
        <v>1</v>
      </c>
      <c r="AE25">
        <v>0</v>
      </c>
      <c r="AF25" t="s">
        <v>3</v>
      </c>
      <c r="AG25">
        <v>3.5999999999999999E-3</v>
      </c>
      <c r="AH25">
        <v>2</v>
      </c>
      <c r="AI25">
        <v>104122996</v>
      </c>
      <c r="AJ25">
        <v>23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</row>
    <row r="26" spans="1:44" x14ac:dyDescent="0.2">
      <c r="A26">
        <f>ROW(Source!A43)</f>
        <v>43</v>
      </c>
      <c r="B26">
        <v>104123024</v>
      </c>
      <c r="C26">
        <v>104122998</v>
      </c>
      <c r="D26">
        <v>101137804</v>
      </c>
      <c r="E26">
        <v>117</v>
      </c>
      <c r="F26">
        <v>1</v>
      </c>
      <c r="G26">
        <v>1</v>
      </c>
      <c r="H26">
        <v>1</v>
      </c>
      <c r="I26" t="s">
        <v>598</v>
      </c>
      <c r="J26" t="s">
        <v>3</v>
      </c>
      <c r="K26" t="s">
        <v>599</v>
      </c>
      <c r="L26">
        <v>1191</v>
      </c>
      <c r="N26">
        <v>1013</v>
      </c>
      <c r="O26" t="s">
        <v>565</v>
      </c>
      <c r="P26" t="s">
        <v>565</v>
      </c>
      <c r="Q26">
        <v>1</v>
      </c>
      <c r="X26">
        <v>2.8</v>
      </c>
      <c r="Y26">
        <v>0</v>
      </c>
      <c r="Z26">
        <v>0</v>
      </c>
      <c r="AA26">
        <v>0</v>
      </c>
      <c r="AB26">
        <v>722.05</v>
      </c>
      <c r="AC26">
        <v>0</v>
      </c>
      <c r="AD26">
        <v>1</v>
      </c>
      <c r="AE26">
        <v>1</v>
      </c>
      <c r="AF26" t="s">
        <v>96</v>
      </c>
      <c r="AG26">
        <v>1.512</v>
      </c>
      <c r="AH26">
        <v>2</v>
      </c>
      <c r="AI26">
        <v>104123024</v>
      </c>
      <c r="AJ26">
        <v>24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</row>
    <row r="27" spans="1:44" x14ac:dyDescent="0.2">
      <c r="A27">
        <f>ROW(Source!A43)</f>
        <v>43</v>
      </c>
      <c r="B27">
        <v>104123025</v>
      </c>
      <c r="C27">
        <v>104122998</v>
      </c>
      <c r="D27">
        <v>101212126</v>
      </c>
      <c r="E27">
        <v>1</v>
      </c>
      <c r="F27">
        <v>1</v>
      </c>
      <c r="G27">
        <v>1</v>
      </c>
      <c r="H27">
        <v>3</v>
      </c>
      <c r="I27" t="s">
        <v>573</v>
      </c>
      <c r="J27" t="s">
        <v>574</v>
      </c>
      <c r="K27" t="s">
        <v>575</v>
      </c>
      <c r="L27">
        <v>1383</v>
      </c>
      <c r="N27">
        <v>1013</v>
      </c>
      <c r="O27" t="s">
        <v>576</v>
      </c>
      <c r="P27" t="s">
        <v>576</v>
      </c>
      <c r="Q27">
        <v>1</v>
      </c>
      <c r="X27">
        <v>5.1999999999999998E-2</v>
      </c>
      <c r="Y27">
        <v>6.78</v>
      </c>
      <c r="Z27">
        <v>0</v>
      </c>
      <c r="AA27">
        <v>0</v>
      </c>
      <c r="AB27">
        <v>0</v>
      </c>
      <c r="AC27">
        <v>0</v>
      </c>
      <c r="AD27">
        <v>1</v>
      </c>
      <c r="AE27">
        <v>0</v>
      </c>
      <c r="AF27" t="s">
        <v>24</v>
      </c>
      <c r="AG27">
        <v>0</v>
      </c>
      <c r="AH27">
        <v>2</v>
      </c>
      <c r="AI27">
        <v>104123025</v>
      </c>
      <c r="AJ27">
        <v>25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</row>
    <row r="28" spans="1:44" x14ac:dyDescent="0.2">
      <c r="A28">
        <f>ROW(Source!A43)</f>
        <v>43</v>
      </c>
      <c r="B28">
        <v>104123026</v>
      </c>
      <c r="C28">
        <v>104122998</v>
      </c>
      <c r="D28">
        <v>101213696</v>
      </c>
      <c r="E28">
        <v>1</v>
      </c>
      <c r="F28">
        <v>1</v>
      </c>
      <c r="G28">
        <v>1</v>
      </c>
      <c r="H28">
        <v>3</v>
      </c>
      <c r="I28" t="s">
        <v>600</v>
      </c>
      <c r="J28" t="s">
        <v>601</v>
      </c>
      <c r="K28" t="s">
        <v>602</v>
      </c>
      <c r="L28">
        <v>1407</v>
      </c>
      <c r="N28">
        <v>1013</v>
      </c>
      <c r="O28" t="s">
        <v>328</v>
      </c>
      <c r="P28" t="s">
        <v>328</v>
      </c>
      <c r="Q28">
        <v>1</v>
      </c>
      <c r="X28">
        <v>0.02</v>
      </c>
      <c r="Y28">
        <v>261.08999999999997</v>
      </c>
      <c r="Z28">
        <v>0</v>
      </c>
      <c r="AA28">
        <v>0</v>
      </c>
      <c r="AB28">
        <v>0</v>
      </c>
      <c r="AC28">
        <v>0</v>
      </c>
      <c r="AD28">
        <v>1</v>
      </c>
      <c r="AE28">
        <v>0</v>
      </c>
      <c r="AF28" t="s">
        <v>24</v>
      </c>
      <c r="AG28">
        <v>0</v>
      </c>
      <c r="AH28">
        <v>2</v>
      </c>
      <c r="AI28">
        <v>104123026</v>
      </c>
      <c r="AJ28">
        <v>26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</row>
    <row r="29" spans="1:44" x14ac:dyDescent="0.2">
      <c r="A29">
        <f>ROW(Source!A43)</f>
        <v>43</v>
      </c>
      <c r="B29">
        <v>104123027</v>
      </c>
      <c r="C29">
        <v>104122998</v>
      </c>
      <c r="D29">
        <v>101213975</v>
      </c>
      <c r="E29">
        <v>1</v>
      </c>
      <c r="F29">
        <v>1</v>
      </c>
      <c r="G29">
        <v>1</v>
      </c>
      <c r="H29">
        <v>3</v>
      </c>
      <c r="I29" t="s">
        <v>603</v>
      </c>
      <c r="J29" t="s">
        <v>604</v>
      </c>
      <c r="K29" t="s">
        <v>605</v>
      </c>
      <c r="L29">
        <v>1348</v>
      </c>
      <c r="N29">
        <v>1009</v>
      </c>
      <c r="O29" t="s">
        <v>47</v>
      </c>
      <c r="P29" t="s">
        <v>47</v>
      </c>
      <c r="Q29">
        <v>1000</v>
      </c>
      <c r="X29">
        <v>1.3999999999999999E-4</v>
      </c>
      <c r="Y29">
        <v>110308.96</v>
      </c>
      <c r="Z29">
        <v>0</v>
      </c>
      <c r="AA29">
        <v>0</v>
      </c>
      <c r="AB29">
        <v>0</v>
      </c>
      <c r="AC29">
        <v>0</v>
      </c>
      <c r="AD29">
        <v>1</v>
      </c>
      <c r="AE29">
        <v>0</v>
      </c>
      <c r="AF29" t="s">
        <v>24</v>
      </c>
      <c r="AG29">
        <v>0</v>
      </c>
      <c r="AH29">
        <v>2</v>
      </c>
      <c r="AI29">
        <v>104123027</v>
      </c>
      <c r="AJ29">
        <v>27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</row>
    <row r="30" spans="1:44" x14ac:dyDescent="0.2">
      <c r="A30">
        <f>ROW(Source!A43)</f>
        <v>43</v>
      </c>
      <c r="B30">
        <v>104123028</v>
      </c>
      <c r="C30">
        <v>104122998</v>
      </c>
      <c r="D30">
        <v>101219547</v>
      </c>
      <c r="E30">
        <v>1</v>
      </c>
      <c r="F30">
        <v>1</v>
      </c>
      <c r="G30">
        <v>1</v>
      </c>
      <c r="H30">
        <v>3</v>
      </c>
      <c r="I30" t="s">
        <v>606</v>
      </c>
      <c r="J30" t="s">
        <v>607</v>
      </c>
      <c r="K30" t="s">
        <v>608</v>
      </c>
      <c r="L30">
        <v>1348</v>
      </c>
      <c r="N30">
        <v>1009</v>
      </c>
      <c r="O30" t="s">
        <v>47</v>
      </c>
      <c r="P30" t="s">
        <v>47</v>
      </c>
      <c r="Q30">
        <v>1000</v>
      </c>
      <c r="X30">
        <v>1E-4</v>
      </c>
      <c r="Y30">
        <v>55898.18</v>
      </c>
      <c r="Z30">
        <v>0</v>
      </c>
      <c r="AA30">
        <v>0</v>
      </c>
      <c r="AB30">
        <v>0</v>
      </c>
      <c r="AC30">
        <v>0</v>
      </c>
      <c r="AD30">
        <v>1</v>
      </c>
      <c r="AE30">
        <v>0</v>
      </c>
      <c r="AF30" t="s">
        <v>24</v>
      </c>
      <c r="AG30">
        <v>0</v>
      </c>
      <c r="AH30">
        <v>2</v>
      </c>
      <c r="AI30">
        <v>104123028</v>
      </c>
      <c r="AJ30">
        <v>28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</row>
    <row r="31" spans="1:44" x14ac:dyDescent="0.2">
      <c r="A31">
        <f>ROW(Source!A43)</f>
        <v>43</v>
      </c>
      <c r="B31">
        <v>104123029</v>
      </c>
      <c r="C31">
        <v>104122998</v>
      </c>
      <c r="D31">
        <v>101142265</v>
      </c>
      <c r="E31">
        <v>117</v>
      </c>
      <c r="F31">
        <v>1</v>
      </c>
      <c r="G31">
        <v>1</v>
      </c>
      <c r="H31">
        <v>3</v>
      </c>
      <c r="I31" t="s">
        <v>763</v>
      </c>
      <c r="J31" t="s">
        <v>3</v>
      </c>
      <c r="K31" t="s">
        <v>764</v>
      </c>
      <c r="L31">
        <v>1371</v>
      </c>
      <c r="N31">
        <v>1013</v>
      </c>
      <c r="O31" t="s">
        <v>203</v>
      </c>
      <c r="P31" t="s">
        <v>203</v>
      </c>
      <c r="Q31">
        <v>1</v>
      </c>
      <c r="X31">
        <v>10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 t="s">
        <v>24</v>
      </c>
      <c r="AG31">
        <v>0</v>
      </c>
      <c r="AH31">
        <v>3</v>
      </c>
      <c r="AI31">
        <v>-1</v>
      </c>
      <c r="AJ31" t="s">
        <v>3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</row>
    <row r="32" spans="1:44" x14ac:dyDescent="0.2">
      <c r="A32">
        <f>ROW(Source!A79)</f>
        <v>79</v>
      </c>
      <c r="B32">
        <v>104123150</v>
      </c>
      <c r="C32">
        <v>104123139</v>
      </c>
      <c r="D32">
        <v>33157046</v>
      </c>
      <c r="E32">
        <v>115</v>
      </c>
      <c r="F32">
        <v>1</v>
      </c>
      <c r="G32">
        <v>1</v>
      </c>
      <c r="H32">
        <v>1</v>
      </c>
      <c r="I32" t="s">
        <v>609</v>
      </c>
      <c r="J32" t="s">
        <v>3</v>
      </c>
      <c r="K32" t="s">
        <v>610</v>
      </c>
      <c r="L32">
        <v>1191</v>
      </c>
      <c r="N32">
        <v>1013</v>
      </c>
      <c r="O32" t="s">
        <v>565</v>
      </c>
      <c r="P32" t="s">
        <v>565</v>
      </c>
      <c r="Q32">
        <v>1</v>
      </c>
      <c r="X32">
        <v>26.14</v>
      </c>
      <c r="Y32">
        <v>0</v>
      </c>
      <c r="Z32">
        <v>0</v>
      </c>
      <c r="AA32">
        <v>0</v>
      </c>
      <c r="AB32">
        <v>641.22</v>
      </c>
      <c r="AC32">
        <v>0</v>
      </c>
      <c r="AD32">
        <v>1</v>
      </c>
      <c r="AE32">
        <v>1</v>
      </c>
      <c r="AF32" t="s">
        <v>163</v>
      </c>
      <c r="AG32">
        <v>40.582349999999998</v>
      </c>
      <c r="AH32">
        <v>2</v>
      </c>
      <c r="AI32">
        <v>104123140</v>
      </c>
      <c r="AJ32">
        <v>29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</row>
    <row r="33" spans="1:44" x14ac:dyDescent="0.2">
      <c r="A33">
        <f>ROW(Source!A79)</f>
        <v>79</v>
      </c>
      <c r="B33">
        <v>104123151</v>
      </c>
      <c r="C33">
        <v>104123139</v>
      </c>
      <c r="D33">
        <v>33157037</v>
      </c>
      <c r="E33">
        <v>115</v>
      </c>
      <c r="F33">
        <v>1</v>
      </c>
      <c r="G33">
        <v>1</v>
      </c>
      <c r="H33">
        <v>1</v>
      </c>
      <c r="I33" t="s">
        <v>566</v>
      </c>
      <c r="J33" t="s">
        <v>3</v>
      </c>
      <c r="K33" t="s">
        <v>567</v>
      </c>
      <c r="L33">
        <v>1191</v>
      </c>
      <c r="N33">
        <v>1013</v>
      </c>
      <c r="O33" t="s">
        <v>565</v>
      </c>
      <c r="P33" t="s">
        <v>565</v>
      </c>
      <c r="Q33">
        <v>1</v>
      </c>
      <c r="X33">
        <v>0.09</v>
      </c>
      <c r="Y33">
        <v>0</v>
      </c>
      <c r="Z33">
        <v>0</v>
      </c>
      <c r="AA33">
        <v>0</v>
      </c>
      <c r="AB33">
        <v>0</v>
      </c>
      <c r="AC33">
        <v>0</v>
      </c>
      <c r="AD33">
        <v>1</v>
      </c>
      <c r="AE33">
        <v>2</v>
      </c>
      <c r="AF33" t="s">
        <v>162</v>
      </c>
      <c r="AG33">
        <v>0.15187499999999998</v>
      </c>
      <c r="AH33">
        <v>2</v>
      </c>
      <c r="AI33">
        <v>104123141</v>
      </c>
      <c r="AJ33">
        <v>30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</row>
    <row r="34" spans="1:44" x14ac:dyDescent="0.2">
      <c r="A34">
        <f>ROW(Source!A79)</f>
        <v>79</v>
      </c>
      <c r="B34">
        <v>104123152</v>
      </c>
      <c r="C34">
        <v>104123139</v>
      </c>
      <c r="D34">
        <v>94548085</v>
      </c>
      <c r="E34">
        <v>1</v>
      </c>
      <c r="F34">
        <v>1</v>
      </c>
      <c r="G34">
        <v>1</v>
      </c>
      <c r="H34">
        <v>2</v>
      </c>
      <c r="I34" t="s">
        <v>611</v>
      </c>
      <c r="J34" t="s">
        <v>612</v>
      </c>
      <c r="K34" t="s">
        <v>613</v>
      </c>
      <c r="L34">
        <v>1368</v>
      </c>
      <c r="N34">
        <v>1011</v>
      </c>
      <c r="O34" t="s">
        <v>571</v>
      </c>
      <c r="P34" t="s">
        <v>571</v>
      </c>
      <c r="Q34">
        <v>1</v>
      </c>
      <c r="X34">
        <v>7.0000000000000007E-2</v>
      </c>
      <c r="Y34">
        <v>0</v>
      </c>
      <c r="Z34">
        <v>30.61</v>
      </c>
      <c r="AA34">
        <v>641.22</v>
      </c>
      <c r="AB34">
        <v>0</v>
      </c>
      <c r="AC34">
        <v>0</v>
      </c>
      <c r="AD34">
        <v>1</v>
      </c>
      <c r="AE34">
        <v>0</v>
      </c>
      <c r="AF34" t="s">
        <v>162</v>
      </c>
      <c r="AG34">
        <v>0.11812500000000002</v>
      </c>
      <c r="AH34">
        <v>2</v>
      </c>
      <c r="AI34">
        <v>104123142</v>
      </c>
      <c r="AJ34">
        <v>31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</row>
    <row r="35" spans="1:44" x14ac:dyDescent="0.2">
      <c r="A35">
        <f>ROW(Source!A79)</f>
        <v>79</v>
      </c>
      <c r="B35">
        <v>104123153</v>
      </c>
      <c r="C35">
        <v>104123139</v>
      </c>
      <c r="D35">
        <v>94548801</v>
      </c>
      <c r="E35">
        <v>1</v>
      </c>
      <c r="F35">
        <v>1</v>
      </c>
      <c r="G35">
        <v>1</v>
      </c>
      <c r="H35">
        <v>2</v>
      </c>
      <c r="I35" t="s">
        <v>568</v>
      </c>
      <c r="J35" t="s">
        <v>569</v>
      </c>
      <c r="K35" t="s">
        <v>570</v>
      </c>
      <c r="L35">
        <v>1368</v>
      </c>
      <c r="N35">
        <v>1011</v>
      </c>
      <c r="O35" t="s">
        <v>571</v>
      </c>
      <c r="P35" t="s">
        <v>571</v>
      </c>
      <c r="Q35">
        <v>1</v>
      </c>
      <c r="X35">
        <v>0.02</v>
      </c>
      <c r="Y35">
        <v>0</v>
      </c>
      <c r="Z35">
        <v>643.29</v>
      </c>
      <c r="AA35">
        <v>722.05</v>
      </c>
      <c r="AB35">
        <v>0</v>
      </c>
      <c r="AC35">
        <v>0</v>
      </c>
      <c r="AD35">
        <v>1</v>
      </c>
      <c r="AE35">
        <v>0</v>
      </c>
      <c r="AF35" t="s">
        <v>162</v>
      </c>
      <c r="AG35">
        <v>3.3750000000000002E-2</v>
      </c>
      <c r="AH35">
        <v>2</v>
      </c>
      <c r="AI35">
        <v>104123143</v>
      </c>
      <c r="AJ35">
        <v>32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</row>
    <row r="36" spans="1:44" x14ac:dyDescent="0.2">
      <c r="A36">
        <f>ROW(Source!A79)</f>
        <v>79</v>
      </c>
      <c r="B36">
        <v>104123154</v>
      </c>
      <c r="C36">
        <v>104123139</v>
      </c>
      <c r="D36">
        <v>94549572</v>
      </c>
      <c r="E36">
        <v>1</v>
      </c>
      <c r="F36">
        <v>1</v>
      </c>
      <c r="G36">
        <v>1</v>
      </c>
      <c r="H36">
        <v>2</v>
      </c>
      <c r="I36" t="s">
        <v>614</v>
      </c>
      <c r="J36" t="s">
        <v>615</v>
      </c>
      <c r="K36" t="s">
        <v>616</v>
      </c>
      <c r="L36">
        <v>1368</v>
      </c>
      <c r="N36">
        <v>1011</v>
      </c>
      <c r="O36" t="s">
        <v>571</v>
      </c>
      <c r="P36" t="s">
        <v>571</v>
      </c>
      <c r="Q36">
        <v>1</v>
      </c>
      <c r="X36">
        <v>2.8</v>
      </c>
      <c r="Y36">
        <v>0</v>
      </c>
      <c r="Z36">
        <v>6.36</v>
      </c>
      <c r="AA36">
        <v>0</v>
      </c>
      <c r="AB36">
        <v>0</v>
      </c>
      <c r="AC36">
        <v>0</v>
      </c>
      <c r="AD36">
        <v>1</v>
      </c>
      <c r="AE36">
        <v>0</v>
      </c>
      <c r="AF36" t="s">
        <v>162</v>
      </c>
      <c r="AG36">
        <v>4.7249999999999996</v>
      </c>
      <c r="AH36">
        <v>2</v>
      </c>
      <c r="AI36">
        <v>104123144</v>
      </c>
      <c r="AJ36">
        <v>33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</row>
    <row r="37" spans="1:44" x14ac:dyDescent="0.2">
      <c r="A37">
        <f>ROW(Source!A79)</f>
        <v>79</v>
      </c>
      <c r="B37">
        <v>104123155</v>
      </c>
      <c r="C37">
        <v>104123139</v>
      </c>
      <c r="D37">
        <v>94498210</v>
      </c>
      <c r="E37">
        <v>1</v>
      </c>
      <c r="F37">
        <v>1</v>
      </c>
      <c r="G37">
        <v>1</v>
      </c>
      <c r="H37">
        <v>3</v>
      </c>
      <c r="I37" t="s">
        <v>617</v>
      </c>
      <c r="J37" t="s">
        <v>618</v>
      </c>
      <c r="K37" t="s">
        <v>619</v>
      </c>
      <c r="L37">
        <v>1339</v>
      </c>
      <c r="N37">
        <v>1007</v>
      </c>
      <c r="O37" t="s">
        <v>620</v>
      </c>
      <c r="P37" t="s">
        <v>620</v>
      </c>
      <c r="Q37">
        <v>1</v>
      </c>
      <c r="X37">
        <v>0.16</v>
      </c>
      <c r="Y37">
        <v>35.71</v>
      </c>
      <c r="Z37">
        <v>0</v>
      </c>
      <c r="AA37">
        <v>0</v>
      </c>
      <c r="AB37">
        <v>0</v>
      </c>
      <c r="AC37">
        <v>0</v>
      </c>
      <c r="AD37">
        <v>1</v>
      </c>
      <c r="AE37">
        <v>0</v>
      </c>
      <c r="AF37" t="s">
        <v>3</v>
      </c>
      <c r="AG37">
        <v>0.16</v>
      </c>
      <c r="AH37">
        <v>2</v>
      </c>
      <c r="AI37">
        <v>104123145</v>
      </c>
      <c r="AJ37">
        <v>34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</row>
    <row r="38" spans="1:44" x14ac:dyDescent="0.2">
      <c r="A38">
        <f>ROW(Source!A79)</f>
        <v>79</v>
      </c>
      <c r="B38">
        <v>104123156</v>
      </c>
      <c r="C38">
        <v>104123139</v>
      </c>
      <c r="D38">
        <v>94498222</v>
      </c>
      <c r="E38">
        <v>1</v>
      </c>
      <c r="F38">
        <v>1</v>
      </c>
      <c r="G38">
        <v>1</v>
      </c>
      <c r="H38">
        <v>3</v>
      </c>
      <c r="I38" t="s">
        <v>573</v>
      </c>
      <c r="J38" t="s">
        <v>574</v>
      </c>
      <c r="K38" t="s">
        <v>575</v>
      </c>
      <c r="L38">
        <v>1383</v>
      </c>
      <c r="N38">
        <v>1013</v>
      </c>
      <c r="O38" t="s">
        <v>576</v>
      </c>
      <c r="P38" t="s">
        <v>576</v>
      </c>
      <c r="Q38">
        <v>1</v>
      </c>
      <c r="X38">
        <v>0.74360000000000004</v>
      </c>
      <c r="Y38">
        <v>6.78</v>
      </c>
      <c r="Z38">
        <v>0</v>
      </c>
      <c r="AA38">
        <v>0</v>
      </c>
      <c r="AB38">
        <v>0</v>
      </c>
      <c r="AC38">
        <v>0</v>
      </c>
      <c r="AD38">
        <v>1</v>
      </c>
      <c r="AE38">
        <v>0</v>
      </c>
      <c r="AF38" t="s">
        <v>3</v>
      </c>
      <c r="AG38">
        <v>0.74360000000000004</v>
      </c>
      <c r="AH38">
        <v>2</v>
      </c>
      <c r="AI38">
        <v>104123146</v>
      </c>
      <c r="AJ38">
        <v>35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</row>
    <row r="39" spans="1:44" x14ac:dyDescent="0.2">
      <c r="A39">
        <f>ROW(Source!A79)</f>
        <v>79</v>
      </c>
      <c r="B39">
        <v>104123157</v>
      </c>
      <c r="C39">
        <v>104123139</v>
      </c>
      <c r="D39">
        <v>94498521</v>
      </c>
      <c r="E39">
        <v>1</v>
      </c>
      <c r="F39">
        <v>1</v>
      </c>
      <c r="G39">
        <v>1</v>
      </c>
      <c r="H39">
        <v>3</v>
      </c>
      <c r="I39" t="s">
        <v>621</v>
      </c>
      <c r="J39" t="s">
        <v>622</v>
      </c>
      <c r="K39" t="s">
        <v>623</v>
      </c>
      <c r="L39">
        <v>1327</v>
      </c>
      <c r="N39">
        <v>1005</v>
      </c>
      <c r="O39" t="s">
        <v>185</v>
      </c>
      <c r="P39" t="s">
        <v>185</v>
      </c>
      <c r="Q39">
        <v>1</v>
      </c>
      <c r="X39">
        <v>10</v>
      </c>
      <c r="Y39">
        <v>7.15</v>
      </c>
      <c r="Z39">
        <v>0</v>
      </c>
      <c r="AA39">
        <v>0</v>
      </c>
      <c r="AB39">
        <v>0</v>
      </c>
      <c r="AC39">
        <v>0</v>
      </c>
      <c r="AD39">
        <v>1</v>
      </c>
      <c r="AE39">
        <v>0</v>
      </c>
      <c r="AF39" t="s">
        <v>3</v>
      </c>
      <c r="AG39">
        <v>10</v>
      </c>
      <c r="AH39">
        <v>2</v>
      </c>
      <c r="AI39">
        <v>104123147</v>
      </c>
      <c r="AJ39">
        <v>36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</row>
    <row r="40" spans="1:44" x14ac:dyDescent="0.2">
      <c r="A40">
        <f>ROW(Source!A79)</f>
        <v>79</v>
      </c>
      <c r="B40">
        <v>104123158</v>
      </c>
      <c r="C40">
        <v>104123139</v>
      </c>
      <c r="D40">
        <v>94426923</v>
      </c>
      <c r="E40">
        <v>115</v>
      </c>
      <c r="F40">
        <v>1</v>
      </c>
      <c r="G40">
        <v>1</v>
      </c>
      <c r="H40">
        <v>3</v>
      </c>
      <c r="I40" t="s">
        <v>765</v>
      </c>
      <c r="J40" t="s">
        <v>3</v>
      </c>
      <c r="K40" t="s">
        <v>766</v>
      </c>
      <c r="L40">
        <v>1348</v>
      </c>
      <c r="N40">
        <v>1009</v>
      </c>
      <c r="O40" t="s">
        <v>47</v>
      </c>
      <c r="P40" t="s">
        <v>47</v>
      </c>
      <c r="Q40">
        <v>1000</v>
      </c>
      <c r="X40">
        <v>0.45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 t="s">
        <v>3</v>
      </c>
      <c r="AG40">
        <v>0.45</v>
      </c>
      <c r="AH40">
        <v>3</v>
      </c>
      <c r="AI40">
        <v>-1</v>
      </c>
      <c r="AJ40" t="s">
        <v>3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</row>
    <row r="41" spans="1:44" x14ac:dyDescent="0.2">
      <c r="A41">
        <f>ROW(Source!A79)</f>
        <v>79</v>
      </c>
      <c r="B41">
        <v>104123159</v>
      </c>
      <c r="C41">
        <v>104123139</v>
      </c>
      <c r="D41">
        <v>94429386</v>
      </c>
      <c r="E41">
        <v>115</v>
      </c>
      <c r="F41">
        <v>1</v>
      </c>
      <c r="G41">
        <v>1</v>
      </c>
      <c r="H41">
        <v>3</v>
      </c>
      <c r="I41" t="s">
        <v>767</v>
      </c>
      <c r="J41" t="s">
        <v>3</v>
      </c>
      <c r="K41" t="s">
        <v>768</v>
      </c>
      <c r="L41">
        <v>1346</v>
      </c>
      <c r="N41">
        <v>1009</v>
      </c>
      <c r="O41" t="s">
        <v>89</v>
      </c>
      <c r="P41" t="s">
        <v>89</v>
      </c>
      <c r="Q41">
        <v>1</v>
      </c>
      <c r="X41">
        <v>20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 t="s">
        <v>3</v>
      </c>
      <c r="AG41">
        <v>20</v>
      </c>
      <c r="AH41">
        <v>3</v>
      </c>
      <c r="AI41">
        <v>-1</v>
      </c>
      <c r="AJ41" t="s">
        <v>3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</row>
    <row r="42" spans="1:44" x14ac:dyDescent="0.2">
      <c r="A42">
        <f>ROW(Source!A82)</f>
        <v>82</v>
      </c>
      <c r="B42">
        <v>104123081</v>
      </c>
      <c r="C42">
        <v>104123074</v>
      </c>
      <c r="D42">
        <v>33157046</v>
      </c>
      <c r="E42">
        <v>116</v>
      </c>
      <c r="F42">
        <v>1</v>
      </c>
      <c r="G42">
        <v>1</v>
      </c>
      <c r="H42">
        <v>1</v>
      </c>
      <c r="I42" t="s">
        <v>609</v>
      </c>
      <c r="J42" t="s">
        <v>3</v>
      </c>
      <c r="K42" t="s">
        <v>610</v>
      </c>
      <c r="L42">
        <v>1191</v>
      </c>
      <c r="N42">
        <v>1013</v>
      </c>
      <c r="O42" t="s">
        <v>565</v>
      </c>
      <c r="P42" t="s">
        <v>565</v>
      </c>
      <c r="Q42">
        <v>1</v>
      </c>
      <c r="X42">
        <v>22.55</v>
      </c>
      <c r="Y42">
        <v>0</v>
      </c>
      <c r="Z42">
        <v>0</v>
      </c>
      <c r="AA42">
        <v>0</v>
      </c>
      <c r="AB42">
        <v>0</v>
      </c>
      <c r="AC42">
        <v>0</v>
      </c>
      <c r="AD42">
        <v>1</v>
      </c>
      <c r="AE42">
        <v>1</v>
      </c>
      <c r="AF42" t="s">
        <v>163</v>
      </c>
      <c r="AG42">
        <v>35.008875000000003</v>
      </c>
      <c r="AH42">
        <v>2</v>
      </c>
      <c r="AI42">
        <v>104123075</v>
      </c>
      <c r="AJ42">
        <v>39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</row>
    <row r="43" spans="1:44" x14ac:dyDescent="0.2">
      <c r="A43">
        <f>ROW(Source!A82)</f>
        <v>82</v>
      </c>
      <c r="B43">
        <v>104123082</v>
      </c>
      <c r="C43">
        <v>104123074</v>
      </c>
      <c r="D43">
        <v>33157037</v>
      </c>
      <c r="E43">
        <v>116</v>
      </c>
      <c r="F43">
        <v>1</v>
      </c>
      <c r="G43">
        <v>1</v>
      </c>
      <c r="H43">
        <v>1</v>
      </c>
      <c r="I43" t="s">
        <v>566</v>
      </c>
      <c r="J43" t="s">
        <v>3</v>
      </c>
      <c r="K43" t="s">
        <v>567</v>
      </c>
      <c r="L43">
        <v>1191</v>
      </c>
      <c r="N43">
        <v>1013</v>
      </c>
      <c r="O43" t="s">
        <v>565</v>
      </c>
      <c r="P43" t="s">
        <v>565</v>
      </c>
      <c r="Q43">
        <v>1</v>
      </c>
      <c r="X43">
        <v>0.1</v>
      </c>
      <c r="Y43">
        <v>0</v>
      </c>
      <c r="Z43">
        <v>0</v>
      </c>
      <c r="AA43">
        <v>0</v>
      </c>
      <c r="AB43">
        <v>0</v>
      </c>
      <c r="AC43">
        <v>0</v>
      </c>
      <c r="AD43">
        <v>1</v>
      </c>
      <c r="AE43">
        <v>2</v>
      </c>
      <c r="AF43" t="s">
        <v>162</v>
      </c>
      <c r="AG43">
        <v>0.16875000000000001</v>
      </c>
      <c r="AH43">
        <v>2</v>
      </c>
      <c r="AI43">
        <v>104123076</v>
      </c>
      <c r="AJ43">
        <v>40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</row>
    <row r="44" spans="1:44" x14ac:dyDescent="0.2">
      <c r="A44">
        <f>ROW(Source!A82)</f>
        <v>82</v>
      </c>
      <c r="B44">
        <v>104123083</v>
      </c>
      <c r="C44">
        <v>104123074</v>
      </c>
      <c r="D44">
        <v>98903925</v>
      </c>
      <c r="E44">
        <v>1</v>
      </c>
      <c r="F44">
        <v>1</v>
      </c>
      <c r="G44">
        <v>1</v>
      </c>
      <c r="H44">
        <v>2</v>
      </c>
      <c r="I44" t="s">
        <v>568</v>
      </c>
      <c r="J44" t="s">
        <v>569</v>
      </c>
      <c r="K44" t="s">
        <v>570</v>
      </c>
      <c r="L44">
        <v>1368</v>
      </c>
      <c r="N44">
        <v>1011</v>
      </c>
      <c r="O44" t="s">
        <v>571</v>
      </c>
      <c r="P44" t="s">
        <v>571</v>
      </c>
      <c r="Q44">
        <v>1</v>
      </c>
      <c r="X44">
        <v>0.1</v>
      </c>
      <c r="Y44">
        <v>0</v>
      </c>
      <c r="Z44">
        <v>0</v>
      </c>
      <c r="AA44">
        <v>0</v>
      </c>
      <c r="AB44">
        <v>0</v>
      </c>
      <c r="AC44">
        <v>0</v>
      </c>
      <c r="AD44">
        <v>1</v>
      </c>
      <c r="AE44">
        <v>0</v>
      </c>
      <c r="AF44" t="s">
        <v>162</v>
      </c>
      <c r="AG44">
        <v>0.16875000000000001</v>
      </c>
      <c r="AH44">
        <v>2</v>
      </c>
      <c r="AI44">
        <v>104123077</v>
      </c>
      <c r="AJ44">
        <v>41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</row>
    <row r="45" spans="1:44" x14ac:dyDescent="0.2">
      <c r="A45">
        <f>ROW(Source!A82)</f>
        <v>82</v>
      </c>
      <c r="B45">
        <v>104123084</v>
      </c>
      <c r="C45">
        <v>104123074</v>
      </c>
      <c r="D45">
        <v>98853824</v>
      </c>
      <c r="E45">
        <v>1</v>
      </c>
      <c r="F45">
        <v>1</v>
      </c>
      <c r="G45">
        <v>1</v>
      </c>
      <c r="H45">
        <v>3</v>
      </c>
      <c r="I45" t="s">
        <v>573</v>
      </c>
      <c r="J45" t="s">
        <v>574</v>
      </c>
      <c r="K45" t="s">
        <v>575</v>
      </c>
      <c r="L45">
        <v>1383</v>
      </c>
      <c r="N45">
        <v>1013</v>
      </c>
      <c r="O45" t="s">
        <v>576</v>
      </c>
      <c r="P45" t="s">
        <v>576</v>
      </c>
      <c r="Q45">
        <v>1</v>
      </c>
      <c r="X45">
        <v>0.58099999999999996</v>
      </c>
      <c r="Y45">
        <v>0</v>
      </c>
      <c r="Z45">
        <v>0</v>
      </c>
      <c r="AA45">
        <v>0</v>
      </c>
      <c r="AB45">
        <v>0</v>
      </c>
      <c r="AC45">
        <v>0</v>
      </c>
      <c r="AD45">
        <v>1</v>
      </c>
      <c r="AE45">
        <v>0</v>
      </c>
      <c r="AF45" t="s">
        <v>3</v>
      </c>
      <c r="AG45">
        <v>0.58099999999999996</v>
      </c>
      <c r="AH45">
        <v>2</v>
      </c>
      <c r="AI45">
        <v>104123078</v>
      </c>
      <c r="AJ45">
        <v>42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</row>
    <row r="46" spans="1:44" x14ac:dyDescent="0.2">
      <c r="A46">
        <f>ROW(Source!A82)</f>
        <v>82</v>
      </c>
      <c r="B46">
        <v>104123085</v>
      </c>
      <c r="C46">
        <v>104123074</v>
      </c>
      <c r="D46">
        <v>98784974</v>
      </c>
      <c r="E46">
        <v>116</v>
      </c>
      <c r="F46">
        <v>1</v>
      </c>
      <c r="G46">
        <v>1</v>
      </c>
      <c r="H46">
        <v>3</v>
      </c>
      <c r="I46" t="s">
        <v>769</v>
      </c>
      <c r="J46" t="s">
        <v>3</v>
      </c>
      <c r="K46" t="s">
        <v>770</v>
      </c>
      <c r="L46">
        <v>1327</v>
      </c>
      <c r="N46">
        <v>1005</v>
      </c>
      <c r="O46" t="s">
        <v>185</v>
      </c>
      <c r="P46" t="s">
        <v>185</v>
      </c>
      <c r="Q46">
        <v>1</v>
      </c>
      <c r="X46">
        <v>102.5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 t="s">
        <v>3</v>
      </c>
      <c r="AG46">
        <v>102.5</v>
      </c>
      <c r="AH46">
        <v>3</v>
      </c>
      <c r="AI46">
        <v>-1</v>
      </c>
      <c r="AJ46" t="s">
        <v>3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</row>
    <row r="47" spans="1:44" x14ac:dyDescent="0.2">
      <c r="A47">
        <f>ROW(Source!A82)</f>
        <v>82</v>
      </c>
      <c r="B47">
        <v>104123086</v>
      </c>
      <c r="C47">
        <v>104123074</v>
      </c>
      <c r="D47">
        <v>98865522</v>
      </c>
      <c r="E47">
        <v>1</v>
      </c>
      <c r="F47">
        <v>1</v>
      </c>
      <c r="G47">
        <v>1</v>
      </c>
      <c r="H47">
        <v>3</v>
      </c>
      <c r="I47" t="s">
        <v>624</v>
      </c>
      <c r="J47" t="s">
        <v>625</v>
      </c>
      <c r="K47" t="s">
        <v>626</v>
      </c>
      <c r="L47">
        <v>1330</v>
      </c>
      <c r="N47">
        <v>1005</v>
      </c>
      <c r="O47" t="s">
        <v>627</v>
      </c>
      <c r="P47" t="s">
        <v>627</v>
      </c>
      <c r="Q47">
        <v>10</v>
      </c>
      <c r="X47">
        <v>10.5</v>
      </c>
      <c r="Y47">
        <v>0</v>
      </c>
      <c r="Z47">
        <v>0</v>
      </c>
      <c r="AA47">
        <v>0</v>
      </c>
      <c r="AB47">
        <v>0</v>
      </c>
      <c r="AC47">
        <v>0</v>
      </c>
      <c r="AD47">
        <v>1</v>
      </c>
      <c r="AE47">
        <v>0</v>
      </c>
      <c r="AF47" t="s">
        <v>3</v>
      </c>
      <c r="AG47">
        <v>10.5</v>
      </c>
      <c r="AH47">
        <v>2</v>
      </c>
      <c r="AI47">
        <v>104123080</v>
      </c>
      <c r="AJ47">
        <v>44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</row>
    <row r="48" spans="1:44" x14ac:dyDescent="0.2">
      <c r="A48">
        <f>ROW(Source!A84)</f>
        <v>84</v>
      </c>
      <c r="B48">
        <v>104123100</v>
      </c>
      <c r="C48">
        <v>104123088</v>
      </c>
      <c r="D48">
        <v>33157095</v>
      </c>
      <c r="E48">
        <v>115</v>
      </c>
      <c r="F48">
        <v>1</v>
      </c>
      <c r="G48">
        <v>1</v>
      </c>
      <c r="H48">
        <v>1</v>
      </c>
      <c r="I48" t="s">
        <v>628</v>
      </c>
      <c r="J48" t="s">
        <v>3</v>
      </c>
      <c r="K48" t="s">
        <v>629</v>
      </c>
      <c r="L48">
        <v>1191</v>
      </c>
      <c r="N48">
        <v>1013</v>
      </c>
      <c r="O48" t="s">
        <v>565</v>
      </c>
      <c r="P48" t="s">
        <v>565</v>
      </c>
      <c r="Q48">
        <v>1</v>
      </c>
      <c r="X48">
        <v>6.68</v>
      </c>
      <c r="Y48">
        <v>0</v>
      </c>
      <c r="Z48">
        <v>0</v>
      </c>
      <c r="AA48">
        <v>0</v>
      </c>
      <c r="AB48">
        <v>689.72</v>
      </c>
      <c r="AC48">
        <v>0</v>
      </c>
      <c r="AD48">
        <v>1</v>
      </c>
      <c r="AE48">
        <v>1</v>
      </c>
      <c r="AF48" t="s">
        <v>163</v>
      </c>
      <c r="AG48">
        <v>10.370699999999999</v>
      </c>
      <c r="AH48">
        <v>2</v>
      </c>
      <c r="AI48">
        <v>104123089</v>
      </c>
      <c r="AJ48">
        <v>45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</row>
    <row r="49" spans="1:44" x14ac:dyDescent="0.2">
      <c r="A49">
        <f>ROW(Source!A84)</f>
        <v>84</v>
      </c>
      <c r="B49">
        <v>104123101</v>
      </c>
      <c r="C49">
        <v>104123088</v>
      </c>
      <c r="D49">
        <v>33157037</v>
      </c>
      <c r="E49">
        <v>115</v>
      </c>
      <c r="F49">
        <v>1</v>
      </c>
      <c r="G49">
        <v>1</v>
      </c>
      <c r="H49">
        <v>1</v>
      </c>
      <c r="I49" t="s">
        <v>566</v>
      </c>
      <c r="J49" t="s">
        <v>3</v>
      </c>
      <c r="K49" t="s">
        <v>567</v>
      </c>
      <c r="L49">
        <v>1191</v>
      </c>
      <c r="N49">
        <v>1013</v>
      </c>
      <c r="O49" t="s">
        <v>565</v>
      </c>
      <c r="P49" t="s">
        <v>565</v>
      </c>
      <c r="Q49">
        <v>1</v>
      </c>
      <c r="X49">
        <v>0.04</v>
      </c>
      <c r="Y49">
        <v>0</v>
      </c>
      <c r="Z49">
        <v>0</v>
      </c>
      <c r="AA49">
        <v>0</v>
      </c>
      <c r="AB49">
        <v>0</v>
      </c>
      <c r="AC49">
        <v>0</v>
      </c>
      <c r="AD49">
        <v>1</v>
      </c>
      <c r="AE49">
        <v>2</v>
      </c>
      <c r="AF49" t="s">
        <v>162</v>
      </c>
      <c r="AG49">
        <v>6.7500000000000004E-2</v>
      </c>
      <c r="AH49">
        <v>2</v>
      </c>
      <c r="AI49">
        <v>104123090</v>
      </c>
      <c r="AJ49">
        <v>46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</row>
    <row r="50" spans="1:44" x14ac:dyDescent="0.2">
      <c r="A50">
        <f>ROW(Source!A84)</f>
        <v>84</v>
      </c>
      <c r="B50">
        <v>104123102</v>
      </c>
      <c r="C50">
        <v>104123088</v>
      </c>
      <c r="D50">
        <v>94548087</v>
      </c>
      <c r="E50">
        <v>1</v>
      </c>
      <c r="F50">
        <v>1</v>
      </c>
      <c r="G50">
        <v>1</v>
      </c>
      <c r="H50">
        <v>2</v>
      </c>
      <c r="I50" t="s">
        <v>582</v>
      </c>
      <c r="J50" t="s">
        <v>583</v>
      </c>
      <c r="K50" t="s">
        <v>584</v>
      </c>
      <c r="L50">
        <v>1368</v>
      </c>
      <c r="N50">
        <v>1011</v>
      </c>
      <c r="O50" t="s">
        <v>571</v>
      </c>
      <c r="P50" t="s">
        <v>571</v>
      </c>
      <c r="Q50">
        <v>1</v>
      </c>
      <c r="X50">
        <v>5.0000000000000001E-3</v>
      </c>
      <c r="Y50">
        <v>0</v>
      </c>
      <c r="Z50">
        <v>37.32</v>
      </c>
      <c r="AA50">
        <v>641.22</v>
      </c>
      <c r="AB50">
        <v>0</v>
      </c>
      <c r="AC50">
        <v>0</v>
      </c>
      <c r="AD50">
        <v>1</v>
      </c>
      <c r="AE50">
        <v>0</v>
      </c>
      <c r="AF50" t="s">
        <v>162</v>
      </c>
      <c r="AG50">
        <v>8.4375000000000006E-3</v>
      </c>
      <c r="AH50">
        <v>2</v>
      </c>
      <c r="AI50">
        <v>104123091</v>
      </c>
      <c r="AJ50">
        <v>47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</row>
    <row r="51" spans="1:44" x14ac:dyDescent="0.2">
      <c r="A51">
        <f>ROW(Source!A84)</f>
        <v>84</v>
      </c>
      <c r="B51">
        <v>104123103</v>
      </c>
      <c r="C51">
        <v>104123088</v>
      </c>
      <c r="D51">
        <v>94548801</v>
      </c>
      <c r="E51">
        <v>1</v>
      </c>
      <c r="F51">
        <v>1</v>
      </c>
      <c r="G51">
        <v>1</v>
      </c>
      <c r="H51">
        <v>2</v>
      </c>
      <c r="I51" t="s">
        <v>568</v>
      </c>
      <c r="J51" t="s">
        <v>569</v>
      </c>
      <c r="K51" t="s">
        <v>570</v>
      </c>
      <c r="L51">
        <v>1368</v>
      </c>
      <c r="N51">
        <v>1011</v>
      </c>
      <c r="O51" t="s">
        <v>571</v>
      </c>
      <c r="P51" t="s">
        <v>571</v>
      </c>
      <c r="Q51">
        <v>1</v>
      </c>
      <c r="X51">
        <v>0.03</v>
      </c>
      <c r="Y51">
        <v>0</v>
      </c>
      <c r="Z51">
        <v>643.29</v>
      </c>
      <c r="AA51">
        <v>722.05</v>
      </c>
      <c r="AB51">
        <v>0</v>
      </c>
      <c r="AC51">
        <v>0</v>
      </c>
      <c r="AD51">
        <v>1</v>
      </c>
      <c r="AE51">
        <v>0</v>
      </c>
      <c r="AF51" t="s">
        <v>162</v>
      </c>
      <c r="AG51">
        <v>5.0625000000000003E-2</v>
      </c>
      <c r="AH51">
        <v>2</v>
      </c>
      <c r="AI51">
        <v>104123092</v>
      </c>
      <c r="AJ51">
        <v>48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</row>
    <row r="52" spans="1:44" x14ac:dyDescent="0.2">
      <c r="A52">
        <f>ROW(Source!A84)</f>
        <v>84</v>
      </c>
      <c r="B52">
        <v>104123104</v>
      </c>
      <c r="C52">
        <v>104123088</v>
      </c>
      <c r="D52">
        <v>94498222</v>
      </c>
      <c r="E52">
        <v>1</v>
      </c>
      <c r="F52">
        <v>1</v>
      </c>
      <c r="G52">
        <v>1</v>
      </c>
      <c r="H52">
        <v>3</v>
      </c>
      <c r="I52" t="s">
        <v>573</v>
      </c>
      <c r="J52" t="s">
        <v>574</v>
      </c>
      <c r="K52" t="s">
        <v>575</v>
      </c>
      <c r="L52">
        <v>1383</v>
      </c>
      <c r="N52">
        <v>1013</v>
      </c>
      <c r="O52" t="s">
        <v>576</v>
      </c>
      <c r="P52" t="s">
        <v>576</v>
      </c>
      <c r="Q52">
        <v>1</v>
      </c>
      <c r="X52">
        <v>2.5407999999999999</v>
      </c>
      <c r="Y52">
        <v>6.78</v>
      </c>
      <c r="Z52">
        <v>0</v>
      </c>
      <c r="AA52">
        <v>0</v>
      </c>
      <c r="AB52">
        <v>0</v>
      </c>
      <c r="AC52">
        <v>0</v>
      </c>
      <c r="AD52">
        <v>1</v>
      </c>
      <c r="AE52">
        <v>0</v>
      </c>
      <c r="AF52" t="s">
        <v>3</v>
      </c>
      <c r="AG52">
        <v>2.5407999999999999</v>
      </c>
      <c r="AH52">
        <v>2</v>
      </c>
      <c r="AI52">
        <v>104123093</v>
      </c>
      <c r="AJ52">
        <v>49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</row>
    <row r="53" spans="1:44" x14ac:dyDescent="0.2">
      <c r="A53">
        <f>ROW(Source!A84)</f>
        <v>84</v>
      </c>
      <c r="B53">
        <v>104123105</v>
      </c>
      <c r="C53">
        <v>104123088</v>
      </c>
      <c r="D53">
        <v>94499791</v>
      </c>
      <c r="E53">
        <v>1</v>
      </c>
      <c r="F53">
        <v>1</v>
      </c>
      <c r="G53">
        <v>1</v>
      </c>
      <c r="H53">
        <v>3</v>
      </c>
      <c r="I53" t="s">
        <v>630</v>
      </c>
      <c r="J53" t="s">
        <v>631</v>
      </c>
      <c r="K53" t="s">
        <v>632</v>
      </c>
      <c r="L53">
        <v>1407</v>
      </c>
      <c r="N53">
        <v>1013</v>
      </c>
      <c r="O53" t="s">
        <v>328</v>
      </c>
      <c r="P53" t="s">
        <v>328</v>
      </c>
      <c r="Q53">
        <v>1</v>
      </c>
      <c r="X53">
        <v>0.26300000000000001</v>
      </c>
      <c r="Y53">
        <v>174.13</v>
      </c>
      <c r="Z53">
        <v>0</v>
      </c>
      <c r="AA53">
        <v>0</v>
      </c>
      <c r="AB53">
        <v>0</v>
      </c>
      <c r="AC53">
        <v>0</v>
      </c>
      <c r="AD53">
        <v>1</v>
      </c>
      <c r="AE53">
        <v>0</v>
      </c>
      <c r="AF53" t="s">
        <v>3</v>
      </c>
      <c r="AG53">
        <v>0.26300000000000001</v>
      </c>
      <c r="AH53">
        <v>2</v>
      </c>
      <c r="AI53">
        <v>104123094</v>
      </c>
      <c r="AJ53">
        <v>50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</row>
    <row r="54" spans="1:44" x14ac:dyDescent="0.2">
      <c r="A54">
        <f>ROW(Source!A84)</f>
        <v>84</v>
      </c>
      <c r="B54">
        <v>104123106</v>
      </c>
      <c r="C54">
        <v>104123088</v>
      </c>
      <c r="D54">
        <v>94500094</v>
      </c>
      <c r="E54">
        <v>1</v>
      </c>
      <c r="F54">
        <v>1</v>
      </c>
      <c r="G54">
        <v>1</v>
      </c>
      <c r="H54">
        <v>3</v>
      </c>
      <c r="I54" t="s">
        <v>633</v>
      </c>
      <c r="J54" t="s">
        <v>634</v>
      </c>
      <c r="K54" t="s">
        <v>635</v>
      </c>
      <c r="L54">
        <v>1425</v>
      </c>
      <c r="N54">
        <v>1013</v>
      </c>
      <c r="O54" t="s">
        <v>281</v>
      </c>
      <c r="P54" t="s">
        <v>281</v>
      </c>
      <c r="Q54">
        <v>1</v>
      </c>
      <c r="X54">
        <v>2.63</v>
      </c>
      <c r="Y54">
        <v>88.86</v>
      </c>
      <c r="Z54">
        <v>0</v>
      </c>
      <c r="AA54">
        <v>0</v>
      </c>
      <c r="AB54">
        <v>0</v>
      </c>
      <c r="AC54">
        <v>0</v>
      </c>
      <c r="AD54">
        <v>1</v>
      </c>
      <c r="AE54">
        <v>0</v>
      </c>
      <c r="AF54" t="s">
        <v>3</v>
      </c>
      <c r="AG54">
        <v>2.63</v>
      </c>
      <c r="AH54">
        <v>2</v>
      </c>
      <c r="AI54">
        <v>104123095</v>
      </c>
      <c r="AJ54">
        <v>51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</row>
    <row r="55" spans="1:44" x14ac:dyDescent="0.2">
      <c r="A55">
        <f>ROW(Source!A84)</f>
        <v>84</v>
      </c>
      <c r="B55">
        <v>104123107</v>
      </c>
      <c r="C55">
        <v>104123088</v>
      </c>
      <c r="D55">
        <v>94428828</v>
      </c>
      <c r="E55">
        <v>115</v>
      </c>
      <c r="F55">
        <v>1</v>
      </c>
      <c r="G55">
        <v>1</v>
      </c>
      <c r="H55">
        <v>3</v>
      </c>
      <c r="I55" t="s">
        <v>771</v>
      </c>
      <c r="J55" t="s">
        <v>3</v>
      </c>
      <c r="K55" t="s">
        <v>772</v>
      </c>
      <c r="L55">
        <v>1301</v>
      </c>
      <c r="N55">
        <v>1003</v>
      </c>
      <c r="O55" t="s">
        <v>194</v>
      </c>
      <c r="P55" t="s">
        <v>194</v>
      </c>
      <c r="Q55">
        <v>1</v>
      </c>
      <c r="X55">
        <v>101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 t="s">
        <v>3</v>
      </c>
      <c r="AG55">
        <v>101</v>
      </c>
      <c r="AH55">
        <v>3</v>
      </c>
      <c r="AI55">
        <v>-1</v>
      </c>
      <c r="AJ55" t="s">
        <v>3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</row>
    <row r="56" spans="1:44" x14ac:dyDescent="0.2">
      <c r="A56">
        <f>ROW(Source!A84)</f>
        <v>84</v>
      </c>
      <c r="B56">
        <v>104123108</v>
      </c>
      <c r="C56">
        <v>104123088</v>
      </c>
      <c r="D56">
        <v>94510633</v>
      </c>
      <c r="E56">
        <v>1</v>
      </c>
      <c r="F56">
        <v>1</v>
      </c>
      <c r="G56">
        <v>1</v>
      </c>
      <c r="H56">
        <v>3</v>
      </c>
      <c r="I56" t="s">
        <v>636</v>
      </c>
      <c r="J56" t="s">
        <v>637</v>
      </c>
      <c r="K56" t="s">
        <v>638</v>
      </c>
      <c r="L56">
        <v>1425</v>
      </c>
      <c r="N56">
        <v>1013</v>
      </c>
      <c r="O56" t="s">
        <v>281</v>
      </c>
      <c r="P56" t="s">
        <v>281</v>
      </c>
      <c r="Q56">
        <v>1</v>
      </c>
      <c r="X56">
        <v>0.16</v>
      </c>
      <c r="Y56">
        <v>1815.16</v>
      </c>
      <c r="Z56">
        <v>0</v>
      </c>
      <c r="AA56">
        <v>0</v>
      </c>
      <c r="AB56">
        <v>0</v>
      </c>
      <c r="AC56">
        <v>0</v>
      </c>
      <c r="AD56">
        <v>1</v>
      </c>
      <c r="AE56">
        <v>0</v>
      </c>
      <c r="AF56" t="s">
        <v>3</v>
      </c>
      <c r="AG56">
        <v>0.16</v>
      </c>
      <c r="AH56">
        <v>2</v>
      </c>
      <c r="AI56">
        <v>104123097</v>
      </c>
      <c r="AJ56">
        <v>53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</row>
    <row r="57" spans="1:44" x14ac:dyDescent="0.2">
      <c r="A57">
        <f>ROW(Source!A84)</f>
        <v>84</v>
      </c>
      <c r="B57">
        <v>104123109</v>
      </c>
      <c r="C57">
        <v>104123088</v>
      </c>
      <c r="D57">
        <v>94510634</v>
      </c>
      <c r="E57">
        <v>1</v>
      </c>
      <c r="F57">
        <v>1</v>
      </c>
      <c r="G57">
        <v>1</v>
      </c>
      <c r="H57">
        <v>3</v>
      </c>
      <c r="I57" t="s">
        <v>639</v>
      </c>
      <c r="J57" t="s">
        <v>640</v>
      </c>
      <c r="K57" t="s">
        <v>641</v>
      </c>
      <c r="L57">
        <v>1425</v>
      </c>
      <c r="N57">
        <v>1013</v>
      </c>
      <c r="O57" t="s">
        <v>281</v>
      </c>
      <c r="P57" t="s">
        <v>281</v>
      </c>
      <c r="Q57">
        <v>1</v>
      </c>
      <c r="X57">
        <v>0.4</v>
      </c>
      <c r="Y57">
        <v>1448.4</v>
      </c>
      <c r="Z57">
        <v>0</v>
      </c>
      <c r="AA57">
        <v>0</v>
      </c>
      <c r="AB57">
        <v>0</v>
      </c>
      <c r="AC57">
        <v>0</v>
      </c>
      <c r="AD57">
        <v>1</v>
      </c>
      <c r="AE57">
        <v>0</v>
      </c>
      <c r="AF57" t="s">
        <v>3</v>
      </c>
      <c r="AG57">
        <v>0.4</v>
      </c>
      <c r="AH57">
        <v>2</v>
      </c>
      <c r="AI57">
        <v>104123098</v>
      </c>
      <c r="AJ57">
        <v>54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</row>
    <row r="58" spans="1:44" x14ac:dyDescent="0.2">
      <c r="A58">
        <f>ROW(Source!A84)</f>
        <v>84</v>
      </c>
      <c r="B58">
        <v>104123110</v>
      </c>
      <c r="C58">
        <v>104123088</v>
      </c>
      <c r="D58">
        <v>94510635</v>
      </c>
      <c r="E58">
        <v>1</v>
      </c>
      <c r="F58">
        <v>1</v>
      </c>
      <c r="G58">
        <v>1</v>
      </c>
      <c r="H58">
        <v>3</v>
      </c>
      <c r="I58" t="s">
        <v>642</v>
      </c>
      <c r="J58" t="s">
        <v>643</v>
      </c>
      <c r="K58" t="s">
        <v>644</v>
      </c>
      <c r="L58">
        <v>1425</v>
      </c>
      <c r="N58">
        <v>1013</v>
      </c>
      <c r="O58" t="s">
        <v>281</v>
      </c>
      <c r="P58" t="s">
        <v>281</v>
      </c>
      <c r="Q58">
        <v>1</v>
      </c>
      <c r="X58">
        <v>0.14000000000000001</v>
      </c>
      <c r="Y58">
        <v>1275.1199999999999</v>
      </c>
      <c r="Z58">
        <v>0</v>
      </c>
      <c r="AA58">
        <v>0</v>
      </c>
      <c r="AB58">
        <v>0</v>
      </c>
      <c r="AC58">
        <v>0</v>
      </c>
      <c r="AD58">
        <v>1</v>
      </c>
      <c r="AE58">
        <v>0</v>
      </c>
      <c r="AF58" t="s">
        <v>3</v>
      </c>
      <c r="AG58">
        <v>0.14000000000000001</v>
      </c>
      <c r="AH58">
        <v>2</v>
      </c>
      <c r="AI58">
        <v>104123099</v>
      </c>
      <c r="AJ58">
        <v>55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</row>
    <row r="59" spans="1:44" x14ac:dyDescent="0.2">
      <c r="A59">
        <f>ROW(Source!A86)</f>
        <v>86</v>
      </c>
      <c r="B59">
        <v>104123117</v>
      </c>
      <c r="C59">
        <v>104123112</v>
      </c>
      <c r="D59">
        <v>33157046</v>
      </c>
      <c r="E59">
        <v>115</v>
      </c>
      <c r="F59">
        <v>1</v>
      </c>
      <c r="G59">
        <v>1</v>
      </c>
      <c r="H59">
        <v>1</v>
      </c>
      <c r="I59" t="s">
        <v>609</v>
      </c>
      <c r="J59" t="s">
        <v>3</v>
      </c>
      <c r="K59" t="s">
        <v>610</v>
      </c>
      <c r="L59">
        <v>1191</v>
      </c>
      <c r="N59">
        <v>1013</v>
      </c>
      <c r="O59" t="s">
        <v>565</v>
      </c>
      <c r="P59" t="s">
        <v>565</v>
      </c>
      <c r="Q59">
        <v>1</v>
      </c>
      <c r="X59">
        <v>16.64</v>
      </c>
      <c r="Y59">
        <v>0</v>
      </c>
      <c r="Z59">
        <v>0</v>
      </c>
      <c r="AA59">
        <v>0</v>
      </c>
      <c r="AB59">
        <v>641.22</v>
      </c>
      <c r="AC59">
        <v>0</v>
      </c>
      <c r="AD59">
        <v>1</v>
      </c>
      <c r="AE59">
        <v>1</v>
      </c>
      <c r="AF59" t="s">
        <v>163</v>
      </c>
      <c r="AG59">
        <v>25.833600000000001</v>
      </c>
      <c r="AH59">
        <v>2</v>
      </c>
      <c r="AI59">
        <v>104123113</v>
      </c>
      <c r="AJ59">
        <v>56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</row>
    <row r="60" spans="1:44" x14ac:dyDescent="0.2">
      <c r="A60">
        <f>ROW(Source!A86)</f>
        <v>86</v>
      </c>
      <c r="B60">
        <v>104123118</v>
      </c>
      <c r="C60">
        <v>104123112</v>
      </c>
      <c r="D60">
        <v>94498222</v>
      </c>
      <c r="E60">
        <v>1</v>
      </c>
      <c r="F60">
        <v>1</v>
      </c>
      <c r="G60">
        <v>1</v>
      </c>
      <c r="H60">
        <v>3</v>
      </c>
      <c r="I60" t="s">
        <v>573</v>
      </c>
      <c r="J60" t="s">
        <v>574</v>
      </c>
      <c r="K60" t="s">
        <v>575</v>
      </c>
      <c r="L60">
        <v>1383</v>
      </c>
      <c r="N60">
        <v>1013</v>
      </c>
      <c r="O60" t="s">
        <v>576</v>
      </c>
      <c r="P60" t="s">
        <v>576</v>
      </c>
      <c r="Q60">
        <v>1</v>
      </c>
      <c r="X60">
        <v>6.8760000000000003</v>
      </c>
      <c r="Y60">
        <v>6.78</v>
      </c>
      <c r="Z60">
        <v>0</v>
      </c>
      <c r="AA60">
        <v>0</v>
      </c>
      <c r="AB60">
        <v>0</v>
      </c>
      <c r="AC60">
        <v>0</v>
      </c>
      <c r="AD60">
        <v>1</v>
      </c>
      <c r="AE60">
        <v>0</v>
      </c>
      <c r="AF60" t="s">
        <v>3</v>
      </c>
      <c r="AG60">
        <v>6.8760000000000003</v>
      </c>
      <c r="AH60">
        <v>2</v>
      </c>
      <c r="AI60">
        <v>104123114</v>
      </c>
      <c r="AJ60">
        <v>57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</row>
    <row r="61" spans="1:44" x14ac:dyDescent="0.2">
      <c r="A61">
        <f>ROW(Source!A86)</f>
        <v>86</v>
      </c>
      <c r="B61">
        <v>104123119</v>
      </c>
      <c r="C61">
        <v>104123112</v>
      </c>
      <c r="D61">
        <v>94500094</v>
      </c>
      <c r="E61">
        <v>1</v>
      </c>
      <c r="F61">
        <v>1</v>
      </c>
      <c r="G61">
        <v>1</v>
      </c>
      <c r="H61">
        <v>3</v>
      </c>
      <c r="I61" t="s">
        <v>633</v>
      </c>
      <c r="J61" t="s">
        <v>634</v>
      </c>
      <c r="K61" t="s">
        <v>635</v>
      </c>
      <c r="L61">
        <v>1425</v>
      </c>
      <c r="N61">
        <v>1013</v>
      </c>
      <c r="O61" t="s">
        <v>281</v>
      </c>
      <c r="P61" t="s">
        <v>281</v>
      </c>
      <c r="Q61">
        <v>1</v>
      </c>
      <c r="X61">
        <v>6.7</v>
      </c>
      <c r="Y61">
        <v>88.86</v>
      </c>
      <c r="Z61">
        <v>0</v>
      </c>
      <c r="AA61">
        <v>0</v>
      </c>
      <c r="AB61">
        <v>0</v>
      </c>
      <c r="AC61">
        <v>0</v>
      </c>
      <c r="AD61">
        <v>1</v>
      </c>
      <c r="AE61">
        <v>0</v>
      </c>
      <c r="AF61" t="s">
        <v>3</v>
      </c>
      <c r="AG61">
        <v>6.7</v>
      </c>
      <c r="AH61">
        <v>2</v>
      </c>
      <c r="AI61">
        <v>104123115</v>
      </c>
      <c r="AJ61">
        <v>58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</row>
    <row r="62" spans="1:44" x14ac:dyDescent="0.2">
      <c r="A62">
        <f>ROW(Source!A86)</f>
        <v>86</v>
      </c>
      <c r="B62">
        <v>104123120</v>
      </c>
      <c r="C62">
        <v>104123112</v>
      </c>
      <c r="D62">
        <v>94428447</v>
      </c>
      <c r="E62">
        <v>115</v>
      </c>
      <c r="F62">
        <v>1</v>
      </c>
      <c r="G62">
        <v>1</v>
      </c>
      <c r="H62">
        <v>3</v>
      </c>
      <c r="I62" t="s">
        <v>773</v>
      </c>
      <c r="J62" t="s">
        <v>3</v>
      </c>
      <c r="K62" t="s">
        <v>774</v>
      </c>
      <c r="L62">
        <v>1301</v>
      </c>
      <c r="N62">
        <v>1003</v>
      </c>
      <c r="O62" t="s">
        <v>194</v>
      </c>
      <c r="P62" t="s">
        <v>194</v>
      </c>
      <c r="Q62">
        <v>1</v>
      </c>
      <c r="X62">
        <v>105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 t="s">
        <v>3</v>
      </c>
      <c r="AG62">
        <v>105</v>
      </c>
      <c r="AH62">
        <v>3</v>
      </c>
      <c r="AI62">
        <v>-1</v>
      </c>
      <c r="AJ62" t="s">
        <v>3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</row>
    <row r="63" spans="1:44" x14ac:dyDescent="0.2">
      <c r="A63">
        <f>ROW(Source!A88)</f>
        <v>88</v>
      </c>
      <c r="B63">
        <v>104123248</v>
      </c>
      <c r="C63">
        <v>104123241</v>
      </c>
      <c r="D63">
        <v>33157039</v>
      </c>
      <c r="E63">
        <v>117</v>
      </c>
      <c r="F63">
        <v>1</v>
      </c>
      <c r="G63">
        <v>1</v>
      </c>
      <c r="H63">
        <v>1</v>
      </c>
      <c r="I63" t="s">
        <v>645</v>
      </c>
      <c r="J63" t="s">
        <v>3</v>
      </c>
      <c r="K63" t="s">
        <v>646</v>
      </c>
      <c r="L63">
        <v>1191</v>
      </c>
      <c r="N63">
        <v>1013</v>
      </c>
      <c r="O63" t="s">
        <v>565</v>
      </c>
      <c r="P63" t="s">
        <v>565</v>
      </c>
      <c r="Q63">
        <v>1</v>
      </c>
      <c r="X63">
        <v>102.46</v>
      </c>
      <c r="Y63">
        <v>0</v>
      </c>
      <c r="Z63">
        <v>0</v>
      </c>
      <c r="AA63">
        <v>0</v>
      </c>
      <c r="AB63">
        <v>705.88</v>
      </c>
      <c r="AC63">
        <v>0</v>
      </c>
      <c r="AD63">
        <v>1</v>
      </c>
      <c r="AE63">
        <v>1</v>
      </c>
      <c r="AF63" t="s">
        <v>163</v>
      </c>
      <c r="AG63">
        <v>159.06914999999998</v>
      </c>
      <c r="AH63">
        <v>2</v>
      </c>
      <c r="AI63">
        <v>104123242</v>
      </c>
      <c r="AJ63">
        <v>60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</row>
    <row r="64" spans="1:44" x14ac:dyDescent="0.2">
      <c r="A64">
        <f>ROW(Source!A88)</f>
        <v>88</v>
      </c>
      <c r="B64">
        <v>104123249</v>
      </c>
      <c r="C64">
        <v>104123241</v>
      </c>
      <c r="D64">
        <v>33157037</v>
      </c>
      <c r="E64">
        <v>117</v>
      </c>
      <c r="F64">
        <v>1</v>
      </c>
      <c r="G64">
        <v>1</v>
      </c>
      <c r="H64">
        <v>1</v>
      </c>
      <c r="I64" t="s">
        <v>566</v>
      </c>
      <c r="J64" t="s">
        <v>3</v>
      </c>
      <c r="K64" t="s">
        <v>567</v>
      </c>
      <c r="L64">
        <v>1191</v>
      </c>
      <c r="N64">
        <v>1013</v>
      </c>
      <c r="O64" t="s">
        <v>565</v>
      </c>
      <c r="P64" t="s">
        <v>565</v>
      </c>
      <c r="Q64">
        <v>1</v>
      </c>
      <c r="X64">
        <v>5.34</v>
      </c>
      <c r="Y64">
        <v>0</v>
      </c>
      <c r="Z64">
        <v>0</v>
      </c>
      <c r="AA64">
        <v>0</v>
      </c>
      <c r="AB64">
        <v>0</v>
      </c>
      <c r="AC64">
        <v>0</v>
      </c>
      <c r="AD64">
        <v>1</v>
      </c>
      <c r="AE64">
        <v>2</v>
      </c>
      <c r="AF64" t="s">
        <v>162</v>
      </c>
      <c r="AG64">
        <v>9.0112500000000004</v>
      </c>
      <c r="AH64">
        <v>2</v>
      </c>
      <c r="AI64">
        <v>104123243</v>
      </c>
      <c r="AJ64">
        <v>61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</row>
    <row r="65" spans="1:44" x14ac:dyDescent="0.2">
      <c r="A65">
        <f>ROW(Source!A88)</f>
        <v>88</v>
      </c>
      <c r="B65">
        <v>104123250</v>
      </c>
      <c r="C65">
        <v>104123241</v>
      </c>
      <c r="D65">
        <v>101144650</v>
      </c>
      <c r="E65">
        <v>1</v>
      </c>
      <c r="F65">
        <v>1</v>
      </c>
      <c r="G65">
        <v>1</v>
      </c>
      <c r="H65">
        <v>2</v>
      </c>
      <c r="I65" t="s">
        <v>582</v>
      </c>
      <c r="J65" t="s">
        <v>583</v>
      </c>
      <c r="K65" t="s">
        <v>584</v>
      </c>
      <c r="L65">
        <v>1368</v>
      </c>
      <c r="N65">
        <v>1011</v>
      </c>
      <c r="O65" t="s">
        <v>571</v>
      </c>
      <c r="P65" t="s">
        <v>571</v>
      </c>
      <c r="Q65">
        <v>1</v>
      </c>
      <c r="X65">
        <v>0.76</v>
      </c>
      <c r="Y65">
        <v>0</v>
      </c>
      <c r="Z65">
        <v>37.32</v>
      </c>
      <c r="AA65">
        <v>641.22</v>
      </c>
      <c r="AB65">
        <v>0</v>
      </c>
      <c r="AC65">
        <v>0</v>
      </c>
      <c r="AD65">
        <v>1</v>
      </c>
      <c r="AE65">
        <v>0</v>
      </c>
      <c r="AF65" t="s">
        <v>162</v>
      </c>
      <c r="AG65">
        <v>1.2825</v>
      </c>
      <c r="AH65">
        <v>2</v>
      </c>
      <c r="AI65">
        <v>104123244</v>
      </c>
      <c r="AJ65">
        <v>62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</row>
    <row r="66" spans="1:44" x14ac:dyDescent="0.2">
      <c r="A66">
        <f>ROW(Source!A88)</f>
        <v>88</v>
      </c>
      <c r="B66">
        <v>104123251</v>
      </c>
      <c r="C66">
        <v>104123241</v>
      </c>
      <c r="D66">
        <v>101145358</v>
      </c>
      <c r="E66">
        <v>1</v>
      </c>
      <c r="F66">
        <v>1</v>
      </c>
      <c r="G66">
        <v>1</v>
      </c>
      <c r="H66">
        <v>2</v>
      </c>
      <c r="I66" t="s">
        <v>568</v>
      </c>
      <c r="J66" t="s">
        <v>569</v>
      </c>
      <c r="K66" t="s">
        <v>570</v>
      </c>
      <c r="L66">
        <v>1368</v>
      </c>
      <c r="N66">
        <v>1011</v>
      </c>
      <c r="O66" t="s">
        <v>571</v>
      </c>
      <c r="P66" t="s">
        <v>571</v>
      </c>
      <c r="Q66">
        <v>1</v>
      </c>
      <c r="X66">
        <v>4.58</v>
      </c>
      <c r="Y66">
        <v>0</v>
      </c>
      <c r="Z66">
        <v>643.29</v>
      </c>
      <c r="AA66">
        <v>722.05</v>
      </c>
      <c r="AB66">
        <v>0</v>
      </c>
      <c r="AC66">
        <v>0</v>
      </c>
      <c r="AD66">
        <v>1</v>
      </c>
      <c r="AE66">
        <v>0</v>
      </c>
      <c r="AF66" t="s">
        <v>162</v>
      </c>
      <c r="AG66">
        <v>7.7287500000000007</v>
      </c>
      <c r="AH66">
        <v>2</v>
      </c>
      <c r="AI66">
        <v>104123245</v>
      </c>
      <c r="AJ66">
        <v>63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</row>
    <row r="67" spans="1:44" x14ac:dyDescent="0.2">
      <c r="A67">
        <f>ROW(Source!A88)</f>
        <v>88</v>
      </c>
      <c r="B67">
        <v>104123252</v>
      </c>
      <c r="C67">
        <v>104123241</v>
      </c>
      <c r="D67">
        <v>101138289</v>
      </c>
      <c r="E67">
        <v>117</v>
      </c>
      <c r="F67">
        <v>1</v>
      </c>
      <c r="G67">
        <v>1</v>
      </c>
      <c r="H67">
        <v>3</v>
      </c>
      <c r="I67" t="s">
        <v>775</v>
      </c>
      <c r="J67" t="s">
        <v>3</v>
      </c>
      <c r="K67" t="s">
        <v>776</v>
      </c>
      <c r="L67">
        <v>1327</v>
      </c>
      <c r="N67">
        <v>1005</v>
      </c>
      <c r="O67" t="s">
        <v>185</v>
      </c>
      <c r="P67" t="s">
        <v>185</v>
      </c>
      <c r="Q67">
        <v>1</v>
      </c>
      <c r="X67">
        <v>103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 t="s">
        <v>3</v>
      </c>
      <c r="AG67">
        <v>103</v>
      </c>
      <c r="AH67">
        <v>3</v>
      </c>
      <c r="AI67">
        <v>-1</v>
      </c>
      <c r="AJ67" t="s">
        <v>3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</row>
    <row r="68" spans="1:44" x14ac:dyDescent="0.2">
      <c r="A68">
        <f>ROW(Source!A88)</f>
        <v>88</v>
      </c>
      <c r="B68">
        <v>104123253</v>
      </c>
      <c r="C68">
        <v>104123241</v>
      </c>
      <c r="D68">
        <v>101212126</v>
      </c>
      <c r="E68">
        <v>1</v>
      </c>
      <c r="F68">
        <v>1</v>
      </c>
      <c r="G68">
        <v>1</v>
      </c>
      <c r="H68">
        <v>3</v>
      </c>
      <c r="I68" t="s">
        <v>573</v>
      </c>
      <c r="J68" t="s">
        <v>574</v>
      </c>
      <c r="K68" t="s">
        <v>575</v>
      </c>
      <c r="L68">
        <v>1383</v>
      </c>
      <c r="N68">
        <v>1013</v>
      </c>
      <c r="O68" t="s">
        <v>576</v>
      </c>
      <c r="P68" t="s">
        <v>576</v>
      </c>
      <c r="Q68">
        <v>1</v>
      </c>
      <c r="X68">
        <v>2.782</v>
      </c>
      <c r="Y68">
        <v>6.78</v>
      </c>
      <c r="Z68">
        <v>0</v>
      </c>
      <c r="AA68">
        <v>0</v>
      </c>
      <c r="AB68">
        <v>0</v>
      </c>
      <c r="AC68">
        <v>0</v>
      </c>
      <c r="AD68">
        <v>1</v>
      </c>
      <c r="AE68">
        <v>0</v>
      </c>
      <c r="AF68" t="s">
        <v>3</v>
      </c>
      <c r="AG68">
        <v>2.782</v>
      </c>
      <c r="AH68">
        <v>2</v>
      </c>
      <c r="AI68">
        <v>104123247</v>
      </c>
      <c r="AJ68">
        <v>65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</row>
    <row r="69" spans="1:44" x14ac:dyDescent="0.2">
      <c r="A69">
        <f>ROW(Source!A90)</f>
        <v>90</v>
      </c>
      <c r="B69">
        <v>104123168</v>
      </c>
      <c r="C69">
        <v>104123162</v>
      </c>
      <c r="D69">
        <v>33157060</v>
      </c>
      <c r="E69">
        <v>115</v>
      </c>
      <c r="F69">
        <v>1</v>
      </c>
      <c r="G69">
        <v>1</v>
      </c>
      <c r="H69">
        <v>1</v>
      </c>
      <c r="I69" t="s">
        <v>647</v>
      </c>
      <c r="J69" t="s">
        <v>3</v>
      </c>
      <c r="K69" t="s">
        <v>648</v>
      </c>
      <c r="L69">
        <v>1191</v>
      </c>
      <c r="N69">
        <v>1013</v>
      </c>
      <c r="O69" t="s">
        <v>565</v>
      </c>
      <c r="P69" t="s">
        <v>565</v>
      </c>
      <c r="Q69">
        <v>1</v>
      </c>
      <c r="X69">
        <v>42.37</v>
      </c>
      <c r="Y69">
        <v>0</v>
      </c>
      <c r="Z69">
        <v>0</v>
      </c>
      <c r="AA69">
        <v>0</v>
      </c>
      <c r="AB69">
        <v>625.04999999999995</v>
      </c>
      <c r="AC69">
        <v>0</v>
      </c>
      <c r="AD69">
        <v>1</v>
      </c>
      <c r="AE69">
        <v>1</v>
      </c>
      <c r="AF69" t="s">
        <v>37</v>
      </c>
      <c r="AG69">
        <v>48.725499999999997</v>
      </c>
      <c r="AH69">
        <v>2</v>
      </c>
      <c r="AI69">
        <v>104123163</v>
      </c>
      <c r="AJ69">
        <v>66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</row>
    <row r="70" spans="1:44" x14ac:dyDescent="0.2">
      <c r="A70">
        <f>ROW(Source!A90)</f>
        <v>90</v>
      </c>
      <c r="B70">
        <v>104123169</v>
      </c>
      <c r="C70">
        <v>104123162</v>
      </c>
      <c r="D70">
        <v>33157037</v>
      </c>
      <c r="E70">
        <v>115</v>
      </c>
      <c r="F70">
        <v>1</v>
      </c>
      <c r="G70">
        <v>1</v>
      </c>
      <c r="H70">
        <v>1</v>
      </c>
      <c r="I70" t="s">
        <v>566</v>
      </c>
      <c r="J70" t="s">
        <v>3</v>
      </c>
      <c r="K70" t="s">
        <v>567</v>
      </c>
      <c r="L70">
        <v>1191</v>
      </c>
      <c r="N70">
        <v>1013</v>
      </c>
      <c r="O70" t="s">
        <v>565</v>
      </c>
      <c r="P70" t="s">
        <v>565</v>
      </c>
      <c r="Q70">
        <v>1</v>
      </c>
      <c r="X70">
        <v>0.64</v>
      </c>
      <c r="Y70">
        <v>0</v>
      </c>
      <c r="Z70">
        <v>0</v>
      </c>
      <c r="AA70">
        <v>0</v>
      </c>
      <c r="AB70">
        <v>0</v>
      </c>
      <c r="AC70">
        <v>0</v>
      </c>
      <c r="AD70">
        <v>1</v>
      </c>
      <c r="AE70">
        <v>2</v>
      </c>
      <c r="AF70" t="s">
        <v>37</v>
      </c>
      <c r="AG70">
        <v>0.73599999999999999</v>
      </c>
      <c r="AH70">
        <v>2</v>
      </c>
      <c r="AI70">
        <v>104123164</v>
      </c>
      <c r="AJ70">
        <v>67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</row>
    <row r="71" spans="1:44" x14ac:dyDescent="0.2">
      <c r="A71">
        <f>ROW(Source!A90)</f>
        <v>90</v>
      </c>
      <c r="B71">
        <v>104123170</v>
      </c>
      <c r="C71">
        <v>104123162</v>
      </c>
      <c r="D71">
        <v>94548087</v>
      </c>
      <c r="E71">
        <v>1</v>
      </c>
      <c r="F71">
        <v>1</v>
      </c>
      <c r="G71">
        <v>1</v>
      </c>
      <c r="H71">
        <v>2</v>
      </c>
      <c r="I71" t="s">
        <v>582</v>
      </c>
      <c r="J71" t="s">
        <v>583</v>
      </c>
      <c r="K71" t="s">
        <v>584</v>
      </c>
      <c r="L71">
        <v>1368</v>
      </c>
      <c r="N71">
        <v>1011</v>
      </c>
      <c r="O71" t="s">
        <v>571</v>
      </c>
      <c r="P71" t="s">
        <v>571</v>
      </c>
      <c r="Q71">
        <v>1</v>
      </c>
      <c r="X71">
        <v>0.64</v>
      </c>
      <c r="Y71">
        <v>0</v>
      </c>
      <c r="Z71">
        <v>37.32</v>
      </c>
      <c r="AA71">
        <v>641.22</v>
      </c>
      <c r="AB71">
        <v>0</v>
      </c>
      <c r="AC71">
        <v>0</v>
      </c>
      <c r="AD71">
        <v>1</v>
      </c>
      <c r="AE71">
        <v>0</v>
      </c>
      <c r="AF71" t="s">
        <v>37</v>
      </c>
      <c r="AG71">
        <v>0.73599999999999999</v>
      </c>
      <c r="AH71">
        <v>2</v>
      </c>
      <c r="AI71">
        <v>104123165</v>
      </c>
      <c r="AJ71">
        <v>68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</row>
    <row r="72" spans="1:44" x14ac:dyDescent="0.2">
      <c r="A72">
        <f>ROW(Source!A90)</f>
        <v>90</v>
      </c>
      <c r="B72">
        <v>104123171</v>
      </c>
      <c r="C72">
        <v>104123162</v>
      </c>
      <c r="D72">
        <v>94498210</v>
      </c>
      <c r="E72">
        <v>1</v>
      </c>
      <c r="F72">
        <v>1</v>
      </c>
      <c r="G72">
        <v>1</v>
      </c>
      <c r="H72">
        <v>3</v>
      </c>
      <c r="I72" t="s">
        <v>617</v>
      </c>
      <c r="J72" t="s">
        <v>618</v>
      </c>
      <c r="K72" t="s">
        <v>619</v>
      </c>
      <c r="L72">
        <v>1339</v>
      </c>
      <c r="N72">
        <v>1007</v>
      </c>
      <c r="O72" t="s">
        <v>620</v>
      </c>
      <c r="P72" t="s">
        <v>620</v>
      </c>
      <c r="Q72">
        <v>1</v>
      </c>
      <c r="X72">
        <v>0.35</v>
      </c>
      <c r="Y72">
        <v>35.71</v>
      </c>
      <c r="Z72">
        <v>0</v>
      </c>
      <c r="AA72">
        <v>0</v>
      </c>
      <c r="AB72">
        <v>0</v>
      </c>
      <c r="AC72">
        <v>0</v>
      </c>
      <c r="AD72">
        <v>1</v>
      </c>
      <c r="AE72">
        <v>0</v>
      </c>
      <c r="AF72" t="s">
        <v>3</v>
      </c>
      <c r="AG72">
        <v>0.35</v>
      </c>
      <c r="AH72">
        <v>2</v>
      </c>
      <c r="AI72">
        <v>104123166</v>
      </c>
      <c r="AJ72">
        <v>69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</row>
    <row r="73" spans="1:44" x14ac:dyDescent="0.2">
      <c r="A73">
        <f>ROW(Source!A90)</f>
        <v>90</v>
      </c>
      <c r="B73">
        <v>104123172</v>
      </c>
      <c r="C73">
        <v>104123162</v>
      </c>
      <c r="D73">
        <v>94502598</v>
      </c>
      <c r="E73">
        <v>1</v>
      </c>
      <c r="F73">
        <v>1</v>
      </c>
      <c r="G73">
        <v>1</v>
      </c>
      <c r="H73">
        <v>3</v>
      </c>
      <c r="I73" t="s">
        <v>649</v>
      </c>
      <c r="J73" t="s">
        <v>650</v>
      </c>
      <c r="K73" t="s">
        <v>651</v>
      </c>
      <c r="L73">
        <v>1339</v>
      </c>
      <c r="N73">
        <v>1007</v>
      </c>
      <c r="O73" t="s">
        <v>620</v>
      </c>
      <c r="P73" t="s">
        <v>620</v>
      </c>
      <c r="Q73">
        <v>1</v>
      </c>
      <c r="X73">
        <v>1.06</v>
      </c>
      <c r="Y73">
        <v>3392.36</v>
      </c>
      <c r="Z73">
        <v>0</v>
      </c>
      <c r="AA73">
        <v>0</v>
      </c>
      <c r="AB73">
        <v>0</v>
      </c>
      <c r="AC73">
        <v>0</v>
      </c>
      <c r="AD73">
        <v>1</v>
      </c>
      <c r="AE73">
        <v>0</v>
      </c>
      <c r="AF73" t="s">
        <v>3</v>
      </c>
      <c r="AG73">
        <v>1.06</v>
      </c>
      <c r="AH73">
        <v>2</v>
      </c>
      <c r="AI73">
        <v>104123167</v>
      </c>
      <c r="AJ73">
        <v>70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</row>
    <row r="74" spans="1:44" x14ac:dyDescent="0.2">
      <c r="A74">
        <f>ROW(Source!A91)</f>
        <v>91</v>
      </c>
      <c r="B74">
        <v>104123183</v>
      </c>
      <c r="C74">
        <v>104123173</v>
      </c>
      <c r="D74">
        <v>33157086</v>
      </c>
      <c r="E74">
        <v>116</v>
      </c>
      <c r="F74">
        <v>1</v>
      </c>
      <c r="G74">
        <v>1</v>
      </c>
      <c r="H74">
        <v>1</v>
      </c>
      <c r="I74" t="s">
        <v>590</v>
      </c>
      <c r="J74" t="s">
        <v>3</v>
      </c>
      <c r="K74" t="s">
        <v>591</v>
      </c>
      <c r="L74">
        <v>1191</v>
      </c>
      <c r="N74">
        <v>1013</v>
      </c>
      <c r="O74" t="s">
        <v>565</v>
      </c>
      <c r="P74" t="s">
        <v>565</v>
      </c>
      <c r="Q74">
        <v>1</v>
      </c>
      <c r="X74">
        <v>43.56</v>
      </c>
      <c r="Y74">
        <v>0</v>
      </c>
      <c r="Z74">
        <v>0</v>
      </c>
      <c r="AA74">
        <v>0</v>
      </c>
      <c r="AB74">
        <v>657.38</v>
      </c>
      <c r="AC74">
        <v>0</v>
      </c>
      <c r="AD74">
        <v>1</v>
      </c>
      <c r="AE74">
        <v>1</v>
      </c>
      <c r="AF74" t="s">
        <v>163</v>
      </c>
      <c r="AG74">
        <v>67.626900000000006</v>
      </c>
      <c r="AH74">
        <v>2</v>
      </c>
      <c r="AI74">
        <v>104123174</v>
      </c>
      <c r="AJ74">
        <v>71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</row>
    <row r="75" spans="1:44" x14ac:dyDescent="0.2">
      <c r="A75">
        <f>ROW(Source!A91)</f>
        <v>91</v>
      </c>
      <c r="B75">
        <v>104123184</v>
      </c>
      <c r="C75">
        <v>104123173</v>
      </c>
      <c r="D75">
        <v>33157037</v>
      </c>
      <c r="E75">
        <v>116</v>
      </c>
      <c r="F75">
        <v>1</v>
      </c>
      <c r="G75">
        <v>1</v>
      </c>
      <c r="H75">
        <v>1</v>
      </c>
      <c r="I75" t="s">
        <v>566</v>
      </c>
      <c r="J75" t="s">
        <v>3</v>
      </c>
      <c r="K75" t="s">
        <v>567</v>
      </c>
      <c r="L75">
        <v>1191</v>
      </c>
      <c r="N75">
        <v>1013</v>
      </c>
      <c r="O75" t="s">
        <v>565</v>
      </c>
      <c r="P75" t="s">
        <v>565</v>
      </c>
      <c r="Q75">
        <v>1</v>
      </c>
      <c r="X75">
        <v>0.17</v>
      </c>
      <c r="Y75">
        <v>0</v>
      </c>
      <c r="Z75">
        <v>0</v>
      </c>
      <c r="AA75">
        <v>0</v>
      </c>
      <c r="AB75">
        <v>0</v>
      </c>
      <c r="AC75">
        <v>0</v>
      </c>
      <c r="AD75">
        <v>1</v>
      </c>
      <c r="AE75">
        <v>2</v>
      </c>
      <c r="AF75" t="s">
        <v>162</v>
      </c>
      <c r="AG75">
        <v>0.28687500000000005</v>
      </c>
      <c r="AH75">
        <v>2</v>
      </c>
      <c r="AI75">
        <v>104123175</v>
      </c>
      <c r="AJ75">
        <v>72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</row>
    <row r="76" spans="1:44" x14ac:dyDescent="0.2">
      <c r="A76">
        <f>ROW(Source!A91)</f>
        <v>91</v>
      </c>
      <c r="B76">
        <v>104123185</v>
      </c>
      <c r="C76">
        <v>104123173</v>
      </c>
      <c r="D76">
        <v>98903218</v>
      </c>
      <c r="E76">
        <v>1</v>
      </c>
      <c r="F76">
        <v>1</v>
      </c>
      <c r="G76">
        <v>1</v>
      </c>
      <c r="H76">
        <v>2</v>
      </c>
      <c r="I76" t="s">
        <v>611</v>
      </c>
      <c r="J76" t="s">
        <v>612</v>
      </c>
      <c r="K76" t="s">
        <v>613</v>
      </c>
      <c r="L76">
        <v>1368</v>
      </c>
      <c r="N76">
        <v>1011</v>
      </c>
      <c r="O76" t="s">
        <v>571</v>
      </c>
      <c r="P76" t="s">
        <v>571</v>
      </c>
      <c r="Q76">
        <v>1</v>
      </c>
      <c r="X76">
        <v>0.02</v>
      </c>
      <c r="Y76">
        <v>0</v>
      </c>
      <c r="Z76">
        <v>30.61</v>
      </c>
      <c r="AA76">
        <v>641.22</v>
      </c>
      <c r="AB76">
        <v>0</v>
      </c>
      <c r="AC76">
        <v>0</v>
      </c>
      <c r="AD76">
        <v>1</v>
      </c>
      <c r="AE76">
        <v>0</v>
      </c>
      <c r="AF76" t="s">
        <v>162</v>
      </c>
      <c r="AG76">
        <v>3.3750000000000002E-2</v>
      </c>
      <c r="AH76">
        <v>2</v>
      </c>
      <c r="AI76">
        <v>104123176</v>
      </c>
      <c r="AJ76">
        <v>73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</row>
    <row r="77" spans="1:44" x14ac:dyDescent="0.2">
      <c r="A77">
        <f>ROW(Source!A91)</f>
        <v>91</v>
      </c>
      <c r="B77">
        <v>104123186</v>
      </c>
      <c r="C77">
        <v>104123173</v>
      </c>
      <c r="D77">
        <v>98903925</v>
      </c>
      <c r="E77">
        <v>1</v>
      </c>
      <c r="F77">
        <v>1</v>
      </c>
      <c r="G77">
        <v>1</v>
      </c>
      <c r="H77">
        <v>2</v>
      </c>
      <c r="I77" t="s">
        <v>568</v>
      </c>
      <c r="J77" t="s">
        <v>569</v>
      </c>
      <c r="K77" t="s">
        <v>570</v>
      </c>
      <c r="L77">
        <v>1368</v>
      </c>
      <c r="N77">
        <v>1011</v>
      </c>
      <c r="O77" t="s">
        <v>571</v>
      </c>
      <c r="P77" t="s">
        <v>571</v>
      </c>
      <c r="Q77">
        <v>1</v>
      </c>
      <c r="X77">
        <v>0.15</v>
      </c>
      <c r="Y77">
        <v>0</v>
      </c>
      <c r="Z77">
        <v>643.29</v>
      </c>
      <c r="AA77">
        <v>722.05</v>
      </c>
      <c r="AB77">
        <v>0</v>
      </c>
      <c r="AC77">
        <v>0</v>
      </c>
      <c r="AD77">
        <v>1</v>
      </c>
      <c r="AE77">
        <v>0</v>
      </c>
      <c r="AF77" t="s">
        <v>162</v>
      </c>
      <c r="AG77">
        <v>0.25312500000000004</v>
      </c>
      <c r="AH77">
        <v>2</v>
      </c>
      <c r="AI77">
        <v>104123177</v>
      </c>
      <c r="AJ77">
        <v>74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</row>
    <row r="78" spans="1:44" x14ac:dyDescent="0.2">
      <c r="A78">
        <f>ROW(Source!A91)</f>
        <v>91</v>
      </c>
      <c r="B78">
        <v>104123187</v>
      </c>
      <c r="C78">
        <v>104123173</v>
      </c>
      <c r="D78">
        <v>98856049</v>
      </c>
      <c r="E78">
        <v>1</v>
      </c>
      <c r="F78">
        <v>1</v>
      </c>
      <c r="G78">
        <v>1</v>
      </c>
      <c r="H78">
        <v>3</v>
      </c>
      <c r="I78" t="s">
        <v>652</v>
      </c>
      <c r="J78" t="s">
        <v>653</v>
      </c>
      <c r="K78" t="s">
        <v>654</v>
      </c>
      <c r="L78">
        <v>1327</v>
      </c>
      <c r="N78">
        <v>1005</v>
      </c>
      <c r="O78" t="s">
        <v>185</v>
      </c>
      <c r="P78" t="s">
        <v>185</v>
      </c>
      <c r="Q78">
        <v>1</v>
      </c>
      <c r="X78">
        <v>0.84</v>
      </c>
      <c r="Y78">
        <v>531.44000000000005</v>
      </c>
      <c r="Z78">
        <v>0</v>
      </c>
      <c r="AA78">
        <v>0</v>
      </c>
      <c r="AB78">
        <v>0</v>
      </c>
      <c r="AC78">
        <v>0</v>
      </c>
      <c r="AD78">
        <v>1</v>
      </c>
      <c r="AE78">
        <v>0</v>
      </c>
      <c r="AF78" t="s">
        <v>3</v>
      </c>
      <c r="AG78">
        <v>0.84</v>
      </c>
      <c r="AH78">
        <v>2</v>
      </c>
      <c r="AI78">
        <v>104123178</v>
      </c>
      <c r="AJ78">
        <v>75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</row>
    <row r="79" spans="1:44" x14ac:dyDescent="0.2">
      <c r="A79">
        <f>ROW(Source!A91)</f>
        <v>91</v>
      </c>
      <c r="B79">
        <v>104123188</v>
      </c>
      <c r="C79">
        <v>104123173</v>
      </c>
      <c r="D79">
        <v>98856405</v>
      </c>
      <c r="E79">
        <v>1</v>
      </c>
      <c r="F79">
        <v>1</v>
      </c>
      <c r="G79">
        <v>1</v>
      </c>
      <c r="H79">
        <v>3</v>
      </c>
      <c r="I79" t="s">
        <v>592</v>
      </c>
      <c r="J79" t="s">
        <v>593</v>
      </c>
      <c r="K79" t="s">
        <v>594</v>
      </c>
      <c r="L79">
        <v>1346</v>
      </c>
      <c r="N79">
        <v>1009</v>
      </c>
      <c r="O79" t="s">
        <v>89</v>
      </c>
      <c r="P79" t="s">
        <v>89</v>
      </c>
      <c r="Q79">
        <v>1</v>
      </c>
      <c r="X79">
        <v>0.31</v>
      </c>
      <c r="Y79">
        <v>56.11</v>
      </c>
      <c r="Z79">
        <v>0</v>
      </c>
      <c r="AA79">
        <v>0</v>
      </c>
      <c r="AB79">
        <v>0</v>
      </c>
      <c r="AC79">
        <v>0</v>
      </c>
      <c r="AD79">
        <v>1</v>
      </c>
      <c r="AE79">
        <v>0</v>
      </c>
      <c r="AF79" t="s">
        <v>3</v>
      </c>
      <c r="AG79">
        <v>0.31</v>
      </c>
      <c r="AH79">
        <v>2</v>
      </c>
      <c r="AI79">
        <v>104123179</v>
      </c>
      <c r="AJ79">
        <v>76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</row>
    <row r="80" spans="1:44" x14ac:dyDescent="0.2">
      <c r="A80">
        <f>ROW(Source!A91)</f>
        <v>91</v>
      </c>
      <c r="B80">
        <v>104123189</v>
      </c>
      <c r="C80">
        <v>104123173</v>
      </c>
      <c r="D80">
        <v>98785707</v>
      </c>
      <c r="E80">
        <v>116</v>
      </c>
      <c r="F80">
        <v>1</v>
      </c>
      <c r="G80">
        <v>1</v>
      </c>
      <c r="H80">
        <v>3</v>
      </c>
      <c r="I80" t="s">
        <v>777</v>
      </c>
      <c r="J80" t="s">
        <v>3</v>
      </c>
      <c r="K80" t="s">
        <v>778</v>
      </c>
      <c r="L80">
        <v>1348</v>
      </c>
      <c r="N80">
        <v>1009</v>
      </c>
      <c r="O80" t="s">
        <v>47</v>
      </c>
      <c r="P80" t="s">
        <v>47</v>
      </c>
      <c r="Q80">
        <v>1000</v>
      </c>
      <c r="X80">
        <v>0.03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 t="s">
        <v>3</v>
      </c>
      <c r="AG80">
        <v>0.03</v>
      </c>
      <c r="AH80">
        <v>3</v>
      </c>
      <c r="AI80">
        <v>-1</v>
      </c>
      <c r="AJ80" t="s">
        <v>3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</row>
    <row r="81" spans="1:44" x14ac:dyDescent="0.2">
      <c r="A81">
        <f>ROW(Source!A91)</f>
        <v>91</v>
      </c>
      <c r="B81">
        <v>104123190</v>
      </c>
      <c r="C81">
        <v>104123173</v>
      </c>
      <c r="D81">
        <v>98785725</v>
      </c>
      <c r="E81">
        <v>116</v>
      </c>
      <c r="F81">
        <v>1</v>
      </c>
      <c r="G81">
        <v>1</v>
      </c>
      <c r="H81">
        <v>3</v>
      </c>
      <c r="I81" t="s">
        <v>767</v>
      </c>
      <c r="J81" t="s">
        <v>3</v>
      </c>
      <c r="K81" t="s">
        <v>779</v>
      </c>
      <c r="L81">
        <v>1348</v>
      </c>
      <c r="N81">
        <v>1009</v>
      </c>
      <c r="O81" t="s">
        <v>47</v>
      </c>
      <c r="P81" t="s">
        <v>47</v>
      </c>
      <c r="Q81">
        <v>1000</v>
      </c>
      <c r="X81">
        <v>0.02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 t="s">
        <v>3</v>
      </c>
      <c r="AG81">
        <v>0.02</v>
      </c>
      <c r="AH81">
        <v>3</v>
      </c>
      <c r="AI81">
        <v>-1</v>
      </c>
      <c r="AJ81" t="s">
        <v>3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</row>
    <row r="82" spans="1:44" x14ac:dyDescent="0.2">
      <c r="A82">
        <f>ROW(Source!A91)</f>
        <v>91</v>
      </c>
      <c r="B82">
        <v>104123191</v>
      </c>
      <c r="C82">
        <v>104123173</v>
      </c>
      <c r="D82">
        <v>98873124</v>
      </c>
      <c r="E82">
        <v>1</v>
      </c>
      <c r="F82">
        <v>1</v>
      </c>
      <c r="G82">
        <v>1</v>
      </c>
      <c r="H82">
        <v>3</v>
      </c>
      <c r="I82" t="s">
        <v>655</v>
      </c>
      <c r="J82" t="s">
        <v>656</v>
      </c>
      <c r="K82" t="s">
        <v>657</v>
      </c>
      <c r="L82">
        <v>1348</v>
      </c>
      <c r="N82">
        <v>1009</v>
      </c>
      <c r="O82" t="s">
        <v>47</v>
      </c>
      <c r="P82" t="s">
        <v>47</v>
      </c>
      <c r="Q82">
        <v>1000</v>
      </c>
      <c r="X82">
        <v>5.0999999999999997E-2</v>
      </c>
      <c r="Y82">
        <v>52790.33</v>
      </c>
      <c r="Z82">
        <v>0</v>
      </c>
      <c r="AA82">
        <v>0</v>
      </c>
      <c r="AB82">
        <v>0</v>
      </c>
      <c r="AC82">
        <v>0</v>
      </c>
      <c r="AD82">
        <v>1</v>
      </c>
      <c r="AE82">
        <v>0</v>
      </c>
      <c r="AF82" t="s">
        <v>3</v>
      </c>
      <c r="AG82">
        <v>5.0999999999999997E-2</v>
      </c>
      <c r="AH82">
        <v>2</v>
      </c>
      <c r="AI82">
        <v>104123182</v>
      </c>
      <c r="AJ82">
        <v>79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</row>
    <row r="83" spans="1:44" x14ac:dyDescent="0.2">
      <c r="A83">
        <f>ROW(Source!A94)</f>
        <v>94</v>
      </c>
      <c r="B83">
        <v>104123209</v>
      </c>
      <c r="C83">
        <v>104123196</v>
      </c>
      <c r="D83">
        <v>33157095</v>
      </c>
      <c r="E83">
        <v>117</v>
      </c>
      <c r="F83">
        <v>1</v>
      </c>
      <c r="G83">
        <v>1</v>
      </c>
      <c r="H83">
        <v>1</v>
      </c>
      <c r="I83" t="s">
        <v>628</v>
      </c>
      <c r="J83" t="s">
        <v>3</v>
      </c>
      <c r="K83" t="s">
        <v>629</v>
      </c>
      <c r="L83">
        <v>1191</v>
      </c>
      <c r="N83">
        <v>1013</v>
      </c>
      <c r="O83" t="s">
        <v>565</v>
      </c>
      <c r="P83" t="s">
        <v>565</v>
      </c>
      <c r="Q83">
        <v>1</v>
      </c>
      <c r="X83">
        <v>89.53</v>
      </c>
      <c r="Y83">
        <v>0</v>
      </c>
      <c r="Z83">
        <v>0</v>
      </c>
      <c r="AA83">
        <v>0</v>
      </c>
      <c r="AB83">
        <v>689.72</v>
      </c>
      <c r="AC83">
        <v>0</v>
      </c>
      <c r="AD83">
        <v>1</v>
      </c>
      <c r="AE83">
        <v>1</v>
      </c>
      <c r="AF83" t="s">
        <v>163</v>
      </c>
      <c r="AG83">
        <v>138.99532500000001</v>
      </c>
      <c r="AH83">
        <v>2</v>
      </c>
      <c r="AI83">
        <v>104123197</v>
      </c>
      <c r="AJ83">
        <v>80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</row>
    <row r="84" spans="1:44" x14ac:dyDescent="0.2">
      <c r="A84">
        <f>ROW(Source!A94)</f>
        <v>94</v>
      </c>
      <c r="B84">
        <v>104123210</v>
      </c>
      <c r="C84">
        <v>104123196</v>
      </c>
      <c r="D84">
        <v>33157037</v>
      </c>
      <c r="E84">
        <v>117</v>
      </c>
      <c r="F84">
        <v>1</v>
      </c>
      <c r="G84">
        <v>1</v>
      </c>
      <c r="H84">
        <v>1</v>
      </c>
      <c r="I84" t="s">
        <v>566</v>
      </c>
      <c r="J84" t="s">
        <v>3</v>
      </c>
      <c r="K84" t="s">
        <v>567</v>
      </c>
      <c r="L84">
        <v>1191</v>
      </c>
      <c r="N84">
        <v>1013</v>
      </c>
      <c r="O84" t="s">
        <v>565</v>
      </c>
      <c r="P84" t="s">
        <v>565</v>
      </c>
      <c r="Q84">
        <v>1</v>
      </c>
      <c r="X84">
        <v>13.04</v>
      </c>
      <c r="Y84">
        <v>0</v>
      </c>
      <c r="Z84">
        <v>0</v>
      </c>
      <c r="AA84">
        <v>0</v>
      </c>
      <c r="AB84">
        <v>0</v>
      </c>
      <c r="AC84">
        <v>0</v>
      </c>
      <c r="AD84">
        <v>1</v>
      </c>
      <c r="AE84">
        <v>2</v>
      </c>
      <c r="AF84" t="s">
        <v>162</v>
      </c>
      <c r="AG84">
        <v>22.004999999999999</v>
      </c>
      <c r="AH84">
        <v>2</v>
      </c>
      <c r="AI84">
        <v>104123198</v>
      </c>
      <c r="AJ84">
        <v>81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</row>
    <row r="85" spans="1:44" x14ac:dyDescent="0.2">
      <c r="A85">
        <f>ROW(Source!A94)</f>
        <v>94</v>
      </c>
      <c r="B85">
        <v>104123211</v>
      </c>
      <c r="C85">
        <v>104123196</v>
      </c>
      <c r="D85">
        <v>101144411</v>
      </c>
      <c r="E85">
        <v>1</v>
      </c>
      <c r="F85">
        <v>1</v>
      </c>
      <c r="G85">
        <v>1</v>
      </c>
      <c r="H85">
        <v>2</v>
      </c>
      <c r="I85" t="s">
        <v>658</v>
      </c>
      <c r="J85" t="s">
        <v>659</v>
      </c>
      <c r="K85" t="s">
        <v>660</v>
      </c>
      <c r="L85">
        <v>1368</v>
      </c>
      <c r="N85">
        <v>1011</v>
      </c>
      <c r="O85" t="s">
        <v>571</v>
      </c>
      <c r="P85" t="s">
        <v>571</v>
      </c>
      <c r="Q85">
        <v>1</v>
      </c>
      <c r="X85">
        <v>9.69</v>
      </c>
      <c r="Y85">
        <v>0</v>
      </c>
      <c r="Z85">
        <v>1039.32</v>
      </c>
      <c r="AA85">
        <v>969.91</v>
      </c>
      <c r="AB85">
        <v>0</v>
      </c>
      <c r="AC85">
        <v>0</v>
      </c>
      <c r="AD85">
        <v>1</v>
      </c>
      <c r="AE85">
        <v>0</v>
      </c>
      <c r="AF85" t="s">
        <v>162</v>
      </c>
      <c r="AG85">
        <v>16.351875</v>
      </c>
      <c r="AH85">
        <v>2</v>
      </c>
      <c r="AI85">
        <v>104123199</v>
      </c>
      <c r="AJ85">
        <v>82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</row>
    <row r="86" spans="1:44" x14ac:dyDescent="0.2">
      <c r="A86">
        <f>ROW(Source!A94)</f>
        <v>94</v>
      </c>
      <c r="B86">
        <v>104123212</v>
      </c>
      <c r="C86">
        <v>104123196</v>
      </c>
      <c r="D86">
        <v>101144463</v>
      </c>
      <c r="E86">
        <v>1</v>
      </c>
      <c r="F86">
        <v>1</v>
      </c>
      <c r="G86">
        <v>1</v>
      </c>
      <c r="H86">
        <v>2</v>
      </c>
      <c r="I86" t="s">
        <v>662</v>
      </c>
      <c r="J86" t="s">
        <v>663</v>
      </c>
      <c r="K86" t="s">
        <v>664</v>
      </c>
      <c r="L86">
        <v>1368</v>
      </c>
      <c r="N86">
        <v>1011</v>
      </c>
      <c r="O86" t="s">
        <v>571</v>
      </c>
      <c r="P86" t="s">
        <v>571</v>
      </c>
      <c r="Q86">
        <v>1</v>
      </c>
      <c r="X86">
        <v>1.52</v>
      </c>
      <c r="Y86">
        <v>0</v>
      </c>
      <c r="Z86">
        <v>1629.55</v>
      </c>
      <c r="AA86">
        <v>969.91</v>
      </c>
      <c r="AB86">
        <v>0</v>
      </c>
      <c r="AC86">
        <v>0</v>
      </c>
      <c r="AD86">
        <v>1</v>
      </c>
      <c r="AE86">
        <v>0</v>
      </c>
      <c r="AF86" t="s">
        <v>162</v>
      </c>
      <c r="AG86">
        <v>2.5649999999999999</v>
      </c>
      <c r="AH86">
        <v>2</v>
      </c>
      <c r="AI86">
        <v>104123200</v>
      </c>
      <c r="AJ86">
        <v>83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</row>
    <row r="87" spans="1:44" x14ac:dyDescent="0.2">
      <c r="A87">
        <f>ROW(Source!A94)</f>
        <v>94</v>
      </c>
      <c r="B87">
        <v>104123213</v>
      </c>
      <c r="C87">
        <v>104123196</v>
      </c>
      <c r="D87">
        <v>101145358</v>
      </c>
      <c r="E87">
        <v>1</v>
      </c>
      <c r="F87">
        <v>1</v>
      </c>
      <c r="G87">
        <v>1</v>
      </c>
      <c r="H87">
        <v>2</v>
      </c>
      <c r="I87" t="s">
        <v>568</v>
      </c>
      <c r="J87" t="s">
        <v>569</v>
      </c>
      <c r="K87" t="s">
        <v>570</v>
      </c>
      <c r="L87">
        <v>1368</v>
      </c>
      <c r="N87">
        <v>1011</v>
      </c>
      <c r="O87" t="s">
        <v>571</v>
      </c>
      <c r="P87" t="s">
        <v>571</v>
      </c>
      <c r="Q87">
        <v>1</v>
      </c>
      <c r="X87">
        <v>1.83</v>
      </c>
      <c r="Y87">
        <v>0</v>
      </c>
      <c r="Z87">
        <v>643.29</v>
      </c>
      <c r="AA87">
        <v>722.05</v>
      </c>
      <c r="AB87">
        <v>0</v>
      </c>
      <c r="AC87">
        <v>0</v>
      </c>
      <c r="AD87">
        <v>1</v>
      </c>
      <c r="AE87">
        <v>0</v>
      </c>
      <c r="AF87" t="s">
        <v>162</v>
      </c>
      <c r="AG87">
        <v>3.0881250000000007</v>
      </c>
      <c r="AH87">
        <v>2</v>
      </c>
      <c r="AI87">
        <v>104123201</v>
      </c>
      <c r="AJ87">
        <v>84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</row>
    <row r="88" spans="1:44" x14ac:dyDescent="0.2">
      <c r="A88">
        <f>ROW(Source!A94)</f>
        <v>94</v>
      </c>
      <c r="B88">
        <v>104123214</v>
      </c>
      <c r="C88">
        <v>104123196</v>
      </c>
      <c r="D88">
        <v>101138325</v>
      </c>
      <c r="E88">
        <v>117</v>
      </c>
      <c r="F88">
        <v>1</v>
      </c>
      <c r="G88">
        <v>1</v>
      </c>
      <c r="H88">
        <v>3</v>
      </c>
      <c r="I88" t="s">
        <v>780</v>
      </c>
      <c r="J88" t="s">
        <v>3</v>
      </c>
      <c r="K88" t="s">
        <v>781</v>
      </c>
      <c r="L88">
        <v>1377</v>
      </c>
      <c r="N88">
        <v>1013</v>
      </c>
      <c r="O88" t="s">
        <v>245</v>
      </c>
      <c r="P88" t="s">
        <v>245</v>
      </c>
      <c r="Q88">
        <v>1</v>
      </c>
      <c r="X88">
        <v>0</v>
      </c>
      <c r="Y88">
        <v>0</v>
      </c>
      <c r="Z88">
        <v>0</v>
      </c>
      <c r="AA88">
        <v>0</v>
      </c>
      <c r="AB88">
        <v>0</v>
      </c>
      <c r="AC88">
        <v>1</v>
      </c>
      <c r="AD88">
        <v>0</v>
      </c>
      <c r="AE88">
        <v>0</v>
      </c>
      <c r="AF88" t="s">
        <v>3</v>
      </c>
      <c r="AG88">
        <v>0</v>
      </c>
      <c r="AH88">
        <v>3</v>
      </c>
      <c r="AI88">
        <v>-1</v>
      </c>
      <c r="AJ88" t="s">
        <v>3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</row>
    <row r="89" spans="1:44" x14ac:dyDescent="0.2">
      <c r="A89">
        <f>ROW(Source!A94)</f>
        <v>94</v>
      </c>
      <c r="B89">
        <v>104123215</v>
      </c>
      <c r="C89">
        <v>104123196</v>
      </c>
      <c r="D89">
        <v>101213290</v>
      </c>
      <c r="E89">
        <v>1</v>
      </c>
      <c r="F89">
        <v>1</v>
      </c>
      <c r="G89">
        <v>1</v>
      </c>
      <c r="H89">
        <v>3</v>
      </c>
      <c r="I89" t="s">
        <v>665</v>
      </c>
      <c r="J89" t="s">
        <v>666</v>
      </c>
      <c r="K89" t="s">
        <v>667</v>
      </c>
      <c r="L89">
        <v>1371</v>
      </c>
      <c r="N89">
        <v>1013</v>
      </c>
      <c r="O89" t="s">
        <v>203</v>
      </c>
      <c r="P89" t="s">
        <v>203</v>
      </c>
      <c r="Q89">
        <v>1</v>
      </c>
      <c r="X89">
        <v>32.4</v>
      </c>
      <c r="Y89">
        <v>241.35</v>
      </c>
      <c r="Z89">
        <v>0</v>
      </c>
      <c r="AA89">
        <v>0</v>
      </c>
      <c r="AB89">
        <v>0</v>
      </c>
      <c r="AC89">
        <v>0</v>
      </c>
      <c r="AD89">
        <v>1</v>
      </c>
      <c r="AE89">
        <v>0</v>
      </c>
      <c r="AF89" t="s">
        <v>3</v>
      </c>
      <c r="AG89">
        <v>32.4</v>
      </c>
      <c r="AH89">
        <v>2</v>
      </c>
      <c r="AI89">
        <v>104123203</v>
      </c>
      <c r="AJ89">
        <v>85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</row>
    <row r="90" spans="1:44" x14ac:dyDescent="0.2">
      <c r="A90">
        <f>ROW(Source!A94)</f>
        <v>94</v>
      </c>
      <c r="B90">
        <v>104123216</v>
      </c>
      <c r="C90">
        <v>104123196</v>
      </c>
      <c r="D90">
        <v>101213679</v>
      </c>
      <c r="E90">
        <v>1</v>
      </c>
      <c r="F90">
        <v>1</v>
      </c>
      <c r="G90">
        <v>1</v>
      </c>
      <c r="H90">
        <v>3</v>
      </c>
      <c r="I90" t="s">
        <v>668</v>
      </c>
      <c r="J90" t="s">
        <v>669</v>
      </c>
      <c r="K90" t="s">
        <v>670</v>
      </c>
      <c r="L90">
        <v>1348</v>
      </c>
      <c r="N90">
        <v>1009</v>
      </c>
      <c r="O90" t="s">
        <v>47</v>
      </c>
      <c r="P90" t="s">
        <v>47</v>
      </c>
      <c r="Q90">
        <v>1000</v>
      </c>
      <c r="X90">
        <v>4.13E-3</v>
      </c>
      <c r="Y90">
        <v>70296.2</v>
      </c>
      <c r="Z90">
        <v>0</v>
      </c>
      <c r="AA90">
        <v>0</v>
      </c>
      <c r="AB90">
        <v>0</v>
      </c>
      <c r="AC90">
        <v>0</v>
      </c>
      <c r="AD90">
        <v>1</v>
      </c>
      <c r="AE90">
        <v>0</v>
      </c>
      <c r="AF90" t="s">
        <v>3</v>
      </c>
      <c r="AG90">
        <v>4.13E-3</v>
      </c>
      <c r="AH90">
        <v>2</v>
      </c>
      <c r="AI90">
        <v>104123204</v>
      </c>
      <c r="AJ90">
        <v>86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</row>
    <row r="91" spans="1:44" x14ac:dyDescent="0.2">
      <c r="A91">
        <f>ROW(Source!A94)</f>
        <v>94</v>
      </c>
      <c r="B91">
        <v>104123217</v>
      </c>
      <c r="C91">
        <v>104123196</v>
      </c>
      <c r="D91">
        <v>101138633</v>
      </c>
      <c r="E91">
        <v>117</v>
      </c>
      <c r="F91">
        <v>1</v>
      </c>
      <c r="G91">
        <v>1</v>
      </c>
      <c r="H91">
        <v>3</v>
      </c>
      <c r="I91" t="s">
        <v>782</v>
      </c>
      <c r="J91" t="s">
        <v>3</v>
      </c>
      <c r="K91" t="s">
        <v>783</v>
      </c>
      <c r="L91">
        <v>1346</v>
      </c>
      <c r="N91">
        <v>1009</v>
      </c>
      <c r="O91" t="s">
        <v>89</v>
      </c>
      <c r="P91" t="s">
        <v>89</v>
      </c>
      <c r="Q91">
        <v>1</v>
      </c>
      <c r="X91">
        <v>0</v>
      </c>
      <c r="Y91">
        <v>0</v>
      </c>
      <c r="Z91">
        <v>0</v>
      </c>
      <c r="AA91">
        <v>0</v>
      </c>
      <c r="AB91">
        <v>0</v>
      </c>
      <c r="AC91">
        <v>1</v>
      </c>
      <c r="AD91">
        <v>0</v>
      </c>
      <c r="AE91">
        <v>0</v>
      </c>
      <c r="AF91" t="s">
        <v>3</v>
      </c>
      <c r="AG91">
        <v>0</v>
      </c>
      <c r="AH91">
        <v>3</v>
      </c>
      <c r="AI91">
        <v>-1</v>
      </c>
      <c r="AJ91" t="s">
        <v>3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</row>
    <row r="92" spans="1:44" x14ac:dyDescent="0.2">
      <c r="A92">
        <f>ROW(Source!A94)</f>
        <v>94</v>
      </c>
      <c r="B92">
        <v>104123218</v>
      </c>
      <c r="C92">
        <v>104123196</v>
      </c>
      <c r="D92">
        <v>101216078</v>
      </c>
      <c r="E92">
        <v>1</v>
      </c>
      <c r="F92">
        <v>1</v>
      </c>
      <c r="G92">
        <v>1</v>
      </c>
      <c r="H92">
        <v>3</v>
      </c>
      <c r="I92" t="s">
        <v>671</v>
      </c>
      <c r="J92" t="s">
        <v>672</v>
      </c>
      <c r="K92" t="s">
        <v>673</v>
      </c>
      <c r="L92">
        <v>1339</v>
      </c>
      <c r="N92">
        <v>1007</v>
      </c>
      <c r="O92" t="s">
        <v>620</v>
      </c>
      <c r="P92" t="s">
        <v>620</v>
      </c>
      <c r="Q92">
        <v>1</v>
      </c>
      <c r="X92">
        <v>0.105</v>
      </c>
      <c r="Y92">
        <v>3878.19</v>
      </c>
      <c r="Z92">
        <v>0</v>
      </c>
      <c r="AA92">
        <v>0</v>
      </c>
      <c r="AB92">
        <v>0</v>
      </c>
      <c r="AC92">
        <v>0</v>
      </c>
      <c r="AD92">
        <v>1</v>
      </c>
      <c r="AE92">
        <v>0</v>
      </c>
      <c r="AF92" t="s">
        <v>3</v>
      </c>
      <c r="AG92">
        <v>0.105</v>
      </c>
      <c r="AH92">
        <v>2</v>
      </c>
      <c r="AI92">
        <v>104123206</v>
      </c>
      <c r="AJ92">
        <v>87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</row>
    <row r="93" spans="1:44" x14ac:dyDescent="0.2">
      <c r="A93">
        <f>ROW(Source!A94)</f>
        <v>94</v>
      </c>
      <c r="B93">
        <v>104123219</v>
      </c>
      <c r="C93">
        <v>104123196</v>
      </c>
      <c r="D93">
        <v>101223068</v>
      </c>
      <c r="E93">
        <v>1</v>
      </c>
      <c r="F93">
        <v>1</v>
      </c>
      <c r="G93">
        <v>1</v>
      </c>
      <c r="H93">
        <v>3</v>
      </c>
      <c r="I93" t="s">
        <v>674</v>
      </c>
      <c r="J93" t="s">
        <v>675</v>
      </c>
      <c r="K93" t="s">
        <v>676</v>
      </c>
      <c r="L93">
        <v>1339</v>
      </c>
      <c r="N93">
        <v>1007</v>
      </c>
      <c r="O93" t="s">
        <v>620</v>
      </c>
      <c r="P93" t="s">
        <v>620</v>
      </c>
      <c r="Q93">
        <v>1</v>
      </c>
      <c r="X93">
        <v>0.08</v>
      </c>
      <c r="Y93">
        <v>5764.42</v>
      </c>
      <c r="Z93">
        <v>0</v>
      </c>
      <c r="AA93">
        <v>0</v>
      </c>
      <c r="AB93">
        <v>0</v>
      </c>
      <c r="AC93">
        <v>0</v>
      </c>
      <c r="AD93">
        <v>1</v>
      </c>
      <c r="AE93">
        <v>0</v>
      </c>
      <c r="AF93" t="s">
        <v>3</v>
      </c>
      <c r="AG93">
        <v>0.08</v>
      </c>
      <c r="AH93">
        <v>2</v>
      </c>
      <c r="AI93">
        <v>104123207</v>
      </c>
      <c r="AJ93">
        <v>88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</row>
    <row r="94" spans="1:44" x14ac:dyDescent="0.2">
      <c r="A94">
        <f>ROW(Source!A94)</f>
        <v>94</v>
      </c>
      <c r="B94">
        <v>104123220</v>
      </c>
      <c r="C94">
        <v>104123196</v>
      </c>
      <c r="D94">
        <v>101140906</v>
      </c>
      <c r="E94">
        <v>117</v>
      </c>
      <c r="F94">
        <v>1</v>
      </c>
      <c r="G94">
        <v>1</v>
      </c>
      <c r="H94">
        <v>3</v>
      </c>
      <c r="I94" t="s">
        <v>784</v>
      </c>
      <c r="J94" t="s">
        <v>3</v>
      </c>
      <c r="K94" t="s">
        <v>785</v>
      </c>
      <c r="L94">
        <v>1327</v>
      </c>
      <c r="N94">
        <v>1005</v>
      </c>
      <c r="O94" t="s">
        <v>185</v>
      </c>
      <c r="P94" t="s">
        <v>185</v>
      </c>
      <c r="Q94">
        <v>1</v>
      </c>
      <c r="X94">
        <v>100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 t="s">
        <v>3</v>
      </c>
      <c r="AG94">
        <v>100</v>
      </c>
      <c r="AH94">
        <v>3</v>
      </c>
      <c r="AI94">
        <v>-1</v>
      </c>
      <c r="AJ94" t="s">
        <v>3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</row>
    <row r="95" spans="1:44" x14ac:dyDescent="0.2">
      <c r="A95">
        <f>ROW(Source!A97)</f>
        <v>97</v>
      </c>
      <c r="B95">
        <v>104123262</v>
      </c>
      <c r="C95">
        <v>104123255</v>
      </c>
      <c r="D95">
        <v>33157087</v>
      </c>
      <c r="E95">
        <v>117</v>
      </c>
      <c r="F95">
        <v>1</v>
      </c>
      <c r="G95">
        <v>1</v>
      </c>
      <c r="H95">
        <v>1</v>
      </c>
      <c r="I95" t="s">
        <v>598</v>
      </c>
      <c r="J95" t="s">
        <v>3</v>
      </c>
      <c r="K95" t="s">
        <v>599</v>
      </c>
      <c r="L95">
        <v>1191</v>
      </c>
      <c r="N95">
        <v>1013</v>
      </c>
      <c r="O95" t="s">
        <v>565</v>
      </c>
      <c r="P95" t="s">
        <v>565</v>
      </c>
      <c r="Q95">
        <v>1</v>
      </c>
      <c r="X95">
        <v>2.8</v>
      </c>
      <c r="Y95">
        <v>0</v>
      </c>
      <c r="Z95">
        <v>0</v>
      </c>
      <c r="AA95">
        <v>0</v>
      </c>
      <c r="AB95">
        <v>722.05</v>
      </c>
      <c r="AC95">
        <v>0</v>
      </c>
      <c r="AD95">
        <v>1</v>
      </c>
      <c r="AE95">
        <v>1</v>
      </c>
      <c r="AF95" t="s">
        <v>163</v>
      </c>
      <c r="AG95">
        <v>4.3469999999999995</v>
      </c>
      <c r="AH95">
        <v>2</v>
      </c>
      <c r="AI95">
        <v>104123256</v>
      </c>
      <c r="AJ95">
        <v>89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</row>
    <row r="96" spans="1:44" x14ac:dyDescent="0.2">
      <c r="A96">
        <f>ROW(Source!A97)</f>
        <v>97</v>
      </c>
      <c r="B96">
        <v>104123263</v>
      </c>
      <c r="C96">
        <v>104123255</v>
      </c>
      <c r="D96">
        <v>101212126</v>
      </c>
      <c r="E96">
        <v>1</v>
      </c>
      <c r="F96">
        <v>1</v>
      </c>
      <c r="G96">
        <v>1</v>
      </c>
      <c r="H96">
        <v>3</v>
      </c>
      <c r="I96" t="s">
        <v>573</v>
      </c>
      <c r="J96" t="s">
        <v>574</v>
      </c>
      <c r="K96" t="s">
        <v>575</v>
      </c>
      <c r="L96">
        <v>1383</v>
      </c>
      <c r="N96">
        <v>1013</v>
      </c>
      <c r="O96" t="s">
        <v>576</v>
      </c>
      <c r="P96" t="s">
        <v>576</v>
      </c>
      <c r="Q96">
        <v>1</v>
      </c>
      <c r="X96">
        <v>5.1999999999999998E-2</v>
      </c>
      <c r="Y96">
        <v>6.78</v>
      </c>
      <c r="Z96">
        <v>0</v>
      </c>
      <c r="AA96">
        <v>0</v>
      </c>
      <c r="AB96">
        <v>0</v>
      </c>
      <c r="AC96">
        <v>0</v>
      </c>
      <c r="AD96">
        <v>1</v>
      </c>
      <c r="AE96">
        <v>0</v>
      </c>
      <c r="AF96" t="s">
        <v>3</v>
      </c>
      <c r="AG96">
        <v>5.1999999999999998E-2</v>
      </c>
      <c r="AH96">
        <v>2</v>
      </c>
      <c r="AI96">
        <v>104123257</v>
      </c>
      <c r="AJ96">
        <v>90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</row>
    <row r="97" spans="1:44" x14ac:dyDescent="0.2">
      <c r="A97">
        <f>ROW(Source!A97)</f>
        <v>97</v>
      </c>
      <c r="B97">
        <v>104123264</v>
      </c>
      <c r="C97">
        <v>104123255</v>
      </c>
      <c r="D97">
        <v>101213696</v>
      </c>
      <c r="E97">
        <v>1</v>
      </c>
      <c r="F97">
        <v>1</v>
      </c>
      <c r="G97">
        <v>1</v>
      </c>
      <c r="H97">
        <v>3</v>
      </c>
      <c r="I97" t="s">
        <v>600</v>
      </c>
      <c r="J97" t="s">
        <v>601</v>
      </c>
      <c r="K97" t="s">
        <v>602</v>
      </c>
      <c r="L97">
        <v>1407</v>
      </c>
      <c r="N97">
        <v>1013</v>
      </c>
      <c r="O97" t="s">
        <v>328</v>
      </c>
      <c r="P97" t="s">
        <v>328</v>
      </c>
      <c r="Q97">
        <v>1</v>
      </c>
      <c r="X97">
        <v>0.02</v>
      </c>
      <c r="Y97">
        <v>261.08999999999997</v>
      </c>
      <c r="Z97">
        <v>0</v>
      </c>
      <c r="AA97">
        <v>0</v>
      </c>
      <c r="AB97">
        <v>0</v>
      </c>
      <c r="AC97">
        <v>0</v>
      </c>
      <c r="AD97">
        <v>1</v>
      </c>
      <c r="AE97">
        <v>0</v>
      </c>
      <c r="AF97" t="s">
        <v>3</v>
      </c>
      <c r="AG97">
        <v>0.02</v>
      </c>
      <c r="AH97">
        <v>2</v>
      </c>
      <c r="AI97">
        <v>104123258</v>
      </c>
      <c r="AJ97">
        <v>91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</row>
    <row r="98" spans="1:44" x14ac:dyDescent="0.2">
      <c r="A98">
        <f>ROW(Source!A97)</f>
        <v>97</v>
      </c>
      <c r="B98">
        <v>104123265</v>
      </c>
      <c r="C98">
        <v>104123255</v>
      </c>
      <c r="D98">
        <v>101213975</v>
      </c>
      <c r="E98">
        <v>1</v>
      </c>
      <c r="F98">
        <v>1</v>
      </c>
      <c r="G98">
        <v>1</v>
      </c>
      <c r="H98">
        <v>3</v>
      </c>
      <c r="I98" t="s">
        <v>603</v>
      </c>
      <c r="J98" t="s">
        <v>604</v>
      </c>
      <c r="K98" t="s">
        <v>605</v>
      </c>
      <c r="L98">
        <v>1348</v>
      </c>
      <c r="N98">
        <v>1009</v>
      </c>
      <c r="O98" t="s">
        <v>47</v>
      </c>
      <c r="P98" t="s">
        <v>47</v>
      </c>
      <c r="Q98">
        <v>1000</v>
      </c>
      <c r="X98">
        <v>1.3999999999999999E-4</v>
      </c>
      <c r="Y98">
        <v>110308.96</v>
      </c>
      <c r="Z98">
        <v>0</v>
      </c>
      <c r="AA98">
        <v>0</v>
      </c>
      <c r="AB98">
        <v>0</v>
      </c>
      <c r="AC98">
        <v>0</v>
      </c>
      <c r="AD98">
        <v>1</v>
      </c>
      <c r="AE98">
        <v>0</v>
      </c>
      <c r="AF98" t="s">
        <v>3</v>
      </c>
      <c r="AG98">
        <v>1.3999999999999999E-4</v>
      </c>
      <c r="AH98">
        <v>2</v>
      </c>
      <c r="AI98">
        <v>104123259</v>
      </c>
      <c r="AJ98">
        <v>92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</row>
    <row r="99" spans="1:44" x14ac:dyDescent="0.2">
      <c r="A99">
        <f>ROW(Source!A97)</f>
        <v>97</v>
      </c>
      <c r="B99">
        <v>104123266</v>
      </c>
      <c r="C99">
        <v>104123255</v>
      </c>
      <c r="D99">
        <v>101219547</v>
      </c>
      <c r="E99">
        <v>1</v>
      </c>
      <c r="F99">
        <v>1</v>
      </c>
      <c r="G99">
        <v>1</v>
      </c>
      <c r="H99">
        <v>3</v>
      </c>
      <c r="I99" t="s">
        <v>606</v>
      </c>
      <c r="J99" t="s">
        <v>607</v>
      </c>
      <c r="K99" t="s">
        <v>608</v>
      </c>
      <c r="L99">
        <v>1348</v>
      </c>
      <c r="N99">
        <v>1009</v>
      </c>
      <c r="O99" t="s">
        <v>47</v>
      </c>
      <c r="P99" t="s">
        <v>47</v>
      </c>
      <c r="Q99">
        <v>1000</v>
      </c>
      <c r="X99">
        <v>1E-4</v>
      </c>
      <c r="Y99">
        <v>55898.18</v>
      </c>
      <c r="Z99">
        <v>0</v>
      </c>
      <c r="AA99">
        <v>0</v>
      </c>
      <c r="AB99">
        <v>0</v>
      </c>
      <c r="AC99">
        <v>0</v>
      </c>
      <c r="AD99">
        <v>1</v>
      </c>
      <c r="AE99">
        <v>0</v>
      </c>
      <c r="AF99" t="s">
        <v>3</v>
      </c>
      <c r="AG99">
        <v>1E-4</v>
      </c>
      <c r="AH99">
        <v>2</v>
      </c>
      <c r="AI99">
        <v>104123260</v>
      </c>
      <c r="AJ99">
        <v>93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</row>
    <row r="100" spans="1:44" x14ac:dyDescent="0.2">
      <c r="A100">
        <f>ROW(Source!A97)</f>
        <v>97</v>
      </c>
      <c r="B100">
        <v>104123267</v>
      </c>
      <c r="C100">
        <v>104123255</v>
      </c>
      <c r="D100">
        <v>101142265</v>
      </c>
      <c r="E100">
        <v>117</v>
      </c>
      <c r="F100">
        <v>1</v>
      </c>
      <c r="G100">
        <v>1</v>
      </c>
      <c r="H100">
        <v>3</v>
      </c>
      <c r="I100" t="s">
        <v>763</v>
      </c>
      <c r="J100" t="s">
        <v>3</v>
      </c>
      <c r="K100" t="s">
        <v>764</v>
      </c>
      <c r="L100">
        <v>1371</v>
      </c>
      <c r="N100">
        <v>1013</v>
      </c>
      <c r="O100" t="s">
        <v>203</v>
      </c>
      <c r="P100" t="s">
        <v>203</v>
      </c>
      <c r="Q100">
        <v>1</v>
      </c>
      <c r="X100">
        <v>10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 t="s">
        <v>3</v>
      </c>
      <c r="AG100">
        <v>10</v>
      </c>
      <c r="AH100">
        <v>3</v>
      </c>
      <c r="AI100">
        <v>-1</v>
      </c>
      <c r="AJ100" t="s">
        <v>3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</row>
    <row r="101" spans="1:44" x14ac:dyDescent="0.2">
      <c r="A101">
        <f>ROW(Source!A170)</f>
        <v>170</v>
      </c>
      <c r="B101">
        <v>104123486</v>
      </c>
      <c r="C101">
        <v>104123484</v>
      </c>
      <c r="D101">
        <v>33157045</v>
      </c>
      <c r="E101">
        <v>117</v>
      </c>
      <c r="F101">
        <v>1</v>
      </c>
      <c r="G101">
        <v>1</v>
      </c>
      <c r="H101">
        <v>1</v>
      </c>
      <c r="I101" t="s">
        <v>580</v>
      </c>
      <c r="J101" t="s">
        <v>3</v>
      </c>
      <c r="K101" t="s">
        <v>581</v>
      </c>
      <c r="L101">
        <v>1191</v>
      </c>
      <c r="N101">
        <v>1013</v>
      </c>
      <c r="O101" t="s">
        <v>565</v>
      </c>
      <c r="P101" t="s">
        <v>565</v>
      </c>
      <c r="Q101">
        <v>1</v>
      </c>
      <c r="X101">
        <v>5.84</v>
      </c>
      <c r="Y101">
        <v>0</v>
      </c>
      <c r="Z101">
        <v>0</v>
      </c>
      <c r="AA101">
        <v>0</v>
      </c>
      <c r="AB101">
        <v>587.34</v>
      </c>
      <c r="AC101">
        <v>0</v>
      </c>
      <c r="AD101">
        <v>1</v>
      </c>
      <c r="AE101">
        <v>1</v>
      </c>
      <c r="AF101" t="s">
        <v>37</v>
      </c>
      <c r="AG101">
        <v>6.7159999999999993</v>
      </c>
      <c r="AH101">
        <v>2</v>
      </c>
      <c r="AI101">
        <v>104123485</v>
      </c>
      <c r="AJ101">
        <v>95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</row>
    <row r="102" spans="1:44" x14ac:dyDescent="0.2">
      <c r="A102">
        <f>ROW(Source!A171)</f>
        <v>171</v>
      </c>
      <c r="B102">
        <v>104123465</v>
      </c>
      <c r="C102">
        <v>104123461</v>
      </c>
      <c r="D102">
        <v>33157050</v>
      </c>
      <c r="E102">
        <v>117</v>
      </c>
      <c r="F102">
        <v>1</v>
      </c>
      <c r="G102">
        <v>1</v>
      </c>
      <c r="H102">
        <v>1</v>
      </c>
      <c r="I102" t="s">
        <v>677</v>
      </c>
      <c r="J102" t="s">
        <v>3</v>
      </c>
      <c r="K102" t="s">
        <v>678</v>
      </c>
      <c r="L102">
        <v>1191</v>
      </c>
      <c r="N102">
        <v>1013</v>
      </c>
      <c r="O102" t="s">
        <v>565</v>
      </c>
      <c r="P102" t="s">
        <v>565</v>
      </c>
      <c r="Q102">
        <v>1</v>
      </c>
      <c r="X102">
        <v>17.89</v>
      </c>
      <c r="Y102">
        <v>0</v>
      </c>
      <c r="Z102">
        <v>0</v>
      </c>
      <c r="AA102">
        <v>0</v>
      </c>
      <c r="AB102">
        <v>603.5</v>
      </c>
      <c r="AC102">
        <v>0</v>
      </c>
      <c r="AD102">
        <v>1</v>
      </c>
      <c r="AE102">
        <v>1</v>
      </c>
      <c r="AF102" t="s">
        <v>37</v>
      </c>
      <c r="AG102">
        <v>20.573499999999999</v>
      </c>
      <c r="AH102">
        <v>2</v>
      </c>
      <c r="AI102">
        <v>104123462</v>
      </c>
      <c r="AJ102">
        <v>96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</row>
    <row r="103" spans="1:44" x14ac:dyDescent="0.2">
      <c r="A103">
        <f>ROW(Source!A171)</f>
        <v>171</v>
      </c>
      <c r="B103">
        <v>104123466</v>
      </c>
      <c r="C103">
        <v>104123461</v>
      </c>
      <c r="D103">
        <v>33157037</v>
      </c>
      <c r="E103">
        <v>117</v>
      </c>
      <c r="F103">
        <v>1</v>
      </c>
      <c r="G103">
        <v>1</v>
      </c>
      <c r="H103">
        <v>1</v>
      </c>
      <c r="I103" t="s">
        <v>566</v>
      </c>
      <c r="J103" t="s">
        <v>3</v>
      </c>
      <c r="K103" t="s">
        <v>567</v>
      </c>
      <c r="L103">
        <v>1191</v>
      </c>
      <c r="N103">
        <v>1013</v>
      </c>
      <c r="O103" t="s">
        <v>565</v>
      </c>
      <c r="P103" t="s">
        <v>565</v>
      </c>
      <c r="Q103">
        <v>1</v>
      </c>
      <c r="X103">
        <v>0.08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1</v>
      </c>
      <c r="AE103">
        <v>2</v>
      </c>
      <c r="AF103" t="s">
        <v>37</v>
      </c>
      <c r="AG103">
        <v>9.1999999999999998E-2</v>
      </c>
      <c r="AH103">
        <v>2</v>
      </c>
      <c r="AI103">
        <v>104123463</v>
      </c>
      <c r="AJ103">
        <v>97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</row>
    <row r="104" spans="1:44" x14ac:dyDescent="0.2">
      <c r="A104">
        <f>ROW(Source!A171)</f>
        <v>171</v>
      </c>
      <c r="B104">
        <v>104123467</v>
      </c>
      <c r="C104">
        <v>104123461</v>
      </c>
      <c r="D104">
        <v>101144650</v>
      </c>
      <c r="E104">
        <v>1</v>
      </c>
      <c r="F104">
        <v>1</v>
      </c>
      <c r="G104">
        <v>1</v>
      </c>
      <c r="H104">
        <v>2</v>
      </c>
      <c r="I104" t="s">
        <v>582</v>
      </c>
      <c r="J104" t="s">
        <v>583</v>
      </c>
      <c r="K104" t="s">
        <v>584</v>
      </c>
      <c r="L104">
        <v>1368</v>
      </c>
      <c r="N104">
        <v>1011</v>
      </c>
      <c r="O104" t="s">
        <v>571</v>
      </c>
      <c r="P104" t="s">
        <v>571</v>
      </c>
      <c r="Q104">
        <v>1</v>
      </c>
      <c r="X104">
        <v>0.08</v>
      </c>
      <c r="Y104">
        <v>0</v>
      </c>
      <c r="Z104">
        <v>37.32</v>
      </c>
      <c r="AA104">
        <v>641.22</v>
      </c>
      <c r="AB104">
        <v>0</v>
      </c>
      <c r="AC104">
        <v>0</v>
      </c>
      <c r="AD104">
        <v>1</v>
      </c>
      <c r="AE104">
        <v>0</v>
      </c>
      <c r="AF104" t="s">
        <v>37</v>
      </c>
      <c r="AG104">
        <v>9.1999999999999998E-2</v>
      </c>
      <c r="AH104">
        <v>2</v>
      </c>
      <c r="AI104">
        <v>104123464</v>
      </c>
      <c r="AJ104">
        <v>98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</row>
    <row r="105" spans="1:44" x14ac:dyDescent="0.2">
      <c r="A105">
        <f>ROW(Source!A172)</f>
        <v>172</v>
      </c>
      <c r="B105">
        <v>104123477</v>
      </c>
      <c r="C105">
        <v>104123471</v>
      </c>
      <c r="D105">
        <v>33157111</v>
      </c>
      <c r="E105">
        <v>117</v>
      </c>
      <c r="F105">
        <v>1</v>
      </c>
      <c r="G105">
        <v>1</v>
      </c>
      <c r="H105">
        <v>1</v>
      </c>
      <c r="I105" t="s">
        <v>679</v>
      </c>
      <c r="J105" t="s">
        <v>3</v>
      </c>
      <c r="K105" t="s">
        <v>680</v>
      </c>
      <c r="L105">
        <v>1191</v>
      </c>
      <c r="N105">
        <v>1013</v>
      </c>
      <c r="O105" t="s">
        <v>565</v>
      </c>
      <c r="P105" t="s">
        <v>565</v>
      </c>
      <c r="Q105">
        <v>1</v>
      </c>
      <c r="X105">
        <v>0.5</v>
      </c>
      <c r="Y105">
        <v>0</v>
      </c>
      <c r="Z105">
        <v>0</v>
      </c>
      <c r="AA105">
        <v>0</v>
      </c>
      <c r="AB105">
        <v>732.82</v>
      </c>
      <c r="AC105">
        <v>0</v>
      </c>
      <c r="AD105">
        <v>1</v>
      </c>
      <c r="AE105">
        <v>1</v>
      </c>
      <c r="AF105" t="s">
        <v>294</v>
      </c>
      <c r="AG105">
        <v>0.20250000000000001</v>
      </c>
      <c r="AH105">
        <v>2</v>
      </c>
      <c r="AI105">
        <v>104123472</v>
      </c>
      <c r="AJ105">
        <v>99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</row>
    <row r="106" spans="1:44" x14ac:dyDescent="0.2">
      <c r="A106">
        <f>ROW(Source!A172)</f>
        <v>172</v>
      </c>
      <c r="B106">
        <v>104123478</v>
      </c>
      <c r="C106">
        <v>104123471</v>
      </c>
      <c r="D106">
        <v>101213973</v>
      </c>
      <c r="E106">
        <v>1</v>
      </c>
      <c r="F106">
        <v>1</v>
      </c>
      <c r="G106">
        <v>1</v>
      </c>
      <c r="H106">
        <v>3</v>
      </c>
      <c r="I106" t="s">
        <v>681</v>
      </c>
      <c r="J106" t="s">
        <v>682</v>
      </c>
      <c r="K106" t="s">
        <v>683</v>
      </c>
      <c r="L106">
        <v>1348</v>
      </c>
      <c r="N106">
        <v>1009</v>
      </c>
      <c r="O106" t="s">
        <v>47</v>
      </c>
      <c r="P106" t="s">
        <v>47</v>
      </c>
      <c r="Q106">
        <v>1000</v>
      </c>
      <c r="X106">
        <v>1.0000000000000001E-5</v>
      </c>
      <c r="Y106">
        <v>99190.96</v>
      </c>
      <c r="Z106">
        <v>0</v>
      </c>
      <c r="AA106">
        <v>0</v>
      </c>
      <c r="AB106">
        <v>0</v>
      </c>
      <c r="AC106">
        <v>0</v>
      </c>
      <c r="AD106">
        <v>1</v>
      </c>
      <c r="AE106">
        <v>0</v>
      </c>
      <c r="AF106" t="s">
        <v>24</v>
      </c>
      <c r="AG106">
        <v>0</v>
      </c>
      <c r="AH106">
        <v>2</v>
      </c>
      <c r="AI106">
        <v>104123473</v>
      </c>
      <c r="AJ106">
        <v>100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</row>
    <row r="107" spans="1:44" x14ac:dyDescent="0.2">
      <c r="A107">
        <f>ROW(Source!A172)</f>
        <v>172</v>
      </c>
      <c r="B107">
        <v>104123479</v>
      </c>
      <c r="C107">
        <v>104123471</v>
      </c>
      <c r="D107">
        <v>101215474</v>
      </c>
      <c r="E107">
        <v>1</v>
      </c>
      <c r="F107">
        <v>1</v>
      </c>
      <c r="G107">
        <v>1</v>
      </c>
      <c r="H107">
        <v>3</v>
      </c>
      <c r="I107" t="s">
        <v>684</v>
      </c>
      <c r="J107" t="s">
        <v>685</v>
      </c>
      <c r="K107" t="s">
        <v>686</v>
      </c>
      <c r="L107">
        <v>1348</v>
      </c>
      <c r="N107">
        <v>1009</v>
      </c>
      <c r="O107" t="s">
        <v>47</v>
      </c>
      <c r="P107" t="s">
        <v>47</v>
      </c>
      <c r="Q107">
        <v>1000</v>
      </c>
      <c r="X107">
        <v>5.0000000000000002E-5</v>
      </c>
      <c r="Y107">
        <v>4338.2700000000004</v>
      </c>
      <c r="Z107">
        <v>0</v>
      </c>
      <c r="AA107">
        <v>0</v>
      </c>
      <c r="AB107">
        <v>0</v>
      </c>
      <c r="AC107">
        <v>0</v>
      </c>
      <c r="AD107">
        <v>1</v>
      </c>
      <c r="AE107">
        <v>0</v>
      </c>
      <c r="AF107" t="s">
        <v>24</v>
      </c>
      <c r="AG107">
        <v>0</v>
      </c>
      <c r="AH107">
        <v>2</v>
      </c>
      <c r="AI107">
        <v>104123474</v>
      </c>
      <c r="AJ107">
        <v>101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</row>
    <row r="108" spans="1:44" x14ac:dyDescent="0.2">
      <c r="A108">
        <f>ROW(Source!A172)</f>
        <v>172</v>
      </c>
      <c r="B108">
        <v>104123480</v>
      </c>
      <c r="C108">
        <v>104123471</v>
      </c>
      <c r="D108">
        <v>101220827</v>
      </c>
      <c r="E108">
        <v>1</v>
      </c>
      <c r="F108">
        <v>1</v>
      </c>
      <c r="G108">
        <v>1</v>
      </c>
      <c r="H108">
        <v>3</v>
      </c>
      <c r="I108" t="s">
        <v>687</v>
      </c>
      <c r="J108" t="s">
        <v>688</v>
      </c>
      <c r="K108" t="s">
        <v>689</v>
      </c>
      <c r="L108">
        <v>1348</v>
      </c>
      <c r="N108">
        <v>1009</v>
      </c>
      <c r="O108" t="s">
        <v>47</v>
      </c>
      <c r="P108" t="s">
        <v>47</v>
      </c>
      <c r="Q108">
        <v>1000</v>
      </c>
      <c r="X108">
        <v>1.0000000000000001E-5</v>
      </c>
      <c r="Y108">
        <v>87245.7</v>
      </c>
      <c r="Z108">
        <v>0</v>
      </c>
      <c r="AA108">
        <v>0</v>
      </c>
      <c r="AB108">
        <v>0</v>
      </c>
      <c r="AC108">
        <v>0</v>
      </c>
      <c r="AD108">
        <v>1</v>
      </c>
      <c r="AE108">
        <v>0</v>
      </c>
      <c r="AF108" t="s">
        <v>24</v>
      </c>
      <c r="AG108">
        <v>0</v>
      </c>
      <c r="AH108">
        <v>2</v>
      </c>
      <c r="AI108">
        <v>104123475</v>
      </c>
      <c r="AJ108">
        <v>102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</row>
    <row r="109" spans="1:44" x14ac:dyDescent="0.2">
      <c r="A109">
        <f>ROW(Source!A172)</f>
        <v>172</v>
      </c>
      <c r="B109">
        <v>104123481</v>
      </c>
      <c r="C109">
        <v>104123471</v>
      </c>
      <c r="D109">
        <v>101143808</v>
      </c>
      <c r="E109">
        <v>117</v>
      </c>
      <c r="F109">
        <v>1</v>
      </c>
      <c r="G109">
        <v>1</v>
      </c>
      <c r="H109">
        <v>3</v>
      </c>
      <c r="I109" t="s">
        <v>315</v>
      </c>
      <c r="J109" t="s">
        <v>3</v>
      </c>
      <c r="K109" t="s">
        <v>316</v>
      </c>
      <c r="L109">
        <v>3277935</v>
      </c>
      <c r="N109">
        <v>1013</v>
      </c>
      <c r="O109" t="s">
        <v>317</v>
      </c>
      <c r="P109" t="s">
        <v>317</v>
      </c>
      <c r="Q109">
        <v>1</v>
      </c>
      <c r="X109">
        <v>2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 t="s">
        <v>24</v>
      </c>
      <c r="AG109">
        <v>0</v>
      </c>
      <c r="AH109">
        <v>3</v>
      </c>
      <c r="AI109">
        <v>-1</v>
      </c>
      <c r="AJ109" t="s">
        <v>3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</row>
    <row r="110" spans="1:44" x14ac:dyDescent="0.2">
      <c r="A110">
        <f>ROW(Source!A173)</f>
        <v>173</v>
      </c>
      <c r="B110">
        <v>104123282</v>
      </c>
      <c r="C110">
        <v>104123275</v>
      </c>
      <c r="D110">
        <v>33157082</v>
      </c>
      <c r="E110">
        <v>115</v>
      </c>
      <c r="F110">
        <v>1</v>
      </c>
      <c r="G110">
        <v>1</v>
      </c>
      <c r="H110">
        <v>1</v>
      </c>
      <c r="I110" t="s">
        <v>690</v>
      </c>
      <c r="J110" t="s">
        <v>3</v>
      </c>
      <c r="K110" t="s">
        <v>691</v>
      </c>
      <c r="L110">
        <v>1191</v>
      </c>
      <c r="N110">
        <v>1013</v>
      </c>
      <c r="O110" t="s">
        <v>565</v>
      </c>
      <c r="P110" t="s">
        <v>565</v>
      </c>
      <c r="Q110">
        <v>1</v>
      </c>
      <c r="X110">
        <v>16.29</v>
      </c>
      <c r="Y110">
        <v>0</v>
      </c>
      <c r="Z110">
        <v>0</v>
      </c>
      <c r="AA110">
        <v>0</v>
      </c>
      <c r="AB110">
        <v>713.96</v>
      </c>
      <c r="AC110">
        <v>0</v>
      </c>
      <c r="AD110">
        <v>1</v>
      </c>
      <c r="AE110">
        <v>1</v>
      </c>
      <c r="AF110" t="s">
        <v>294</v>
      </c>
      <c r="AG110">
        <v>6.5974500000000003</v>
      </c>
      <c r="AH110">
        <v>2</v>
      </c>
      <c r="AI110">
        <v>104123276</v>
      </c>
      <c r="AJ110">
        <v>103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</row>
    <row r="111" spans="1:44" x14ac:dyDescent="0.2">
      <c r="A111">
        <f>ROW(Source!A173)</f>
        <v>173</v>
      </c>
      <c r="B111">
        <v>104123283</v>
      </c>
      <c r="C111">
        <v>104123275</v>
      </c>
      <c r="D111">
        <v>33157037</v>
      </c>
      <c r="E111">
        <v>115</v>
      </c>
      <c r="F111">
        <v>1</v>
      </c>
      <c r="G111">
        <v>1</v>
      </c>
      <c r="H111">
        <v>1</v>
      </c>
      <c r="I111" t="s">
        <v>566</v>
      </c>
      <c r="J111" t="s">
        <v>3</v>
      </c>
      <c r="K111" t="s">
        <v>567</v>
      </c>
      <c r="L111">
        <v>1191</v>
      </c>
      <c r="N111">
        <v>1013</v>
      </c>
      <c r="O111" t="s">
        <v>565</v>
      </c>
      <c r="P111" t="s">
        <v>565</v>
      </c>
      <c r="Q111">
        <v>1</v>
      </c>
      <c r="X111">
        <v>0.01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1</v>
      </c>
      <c r="AE111">
        <v>2</v>
      </c>
      <c r="AF111" t="s">
        <v>294</v>
      </c>
      <c r="AG111">
        <v>4.0500000000000006E-3</v>
      </c>
      <c r="AH111">
        <v>2</v>
      </c>
      <c r="AI111">
        <v>104123277</v>
      </c>
      <c r="AJ111">
        <v>104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</row>
    <row r="112" spans="1:44" x14ac:dyDescent="0.2">
      <c r="A112">
        <f>ROW(Source!A173)</f>
        <v>173</v>
      </c>
      <c r="B112">
        <v>104123284</v>
      </c>
      <c r="C112">
        <v>104123275</v>
      </c>
      <c r="D112">
        <v>94548087</v>
      </c>
      <c r="E112">
        <v>1</v>
      </c>
      <c r="F112">
        <v>1</v>
      </c>
      <c r="G112">
        <v>1</v>
      </c>
      <c r="H112">
        <v>2</v>
      </c>
      <c r="I112" t="s">
        <v>582</v>
      </c>
      <c r="J112" t="s">
        <v>583</v>
      </c>
      <c r="K112" t="s">
        <v>584</v>
      </c>
      <c r="L112">
        <v>1368</v>
      </c>
      <c r="N112">
        <v>1011</v>
      </c>
      <c r="O112" t="s">
        <v>571</v>
      </c>
      <c r="P112" t="s">
        <v>571</v>
      </c>
      <c r="Q112">
        <v>1</v>
      </c>
      <c r="X112">
        <v>0.01</v>
      </c>
      <c r="Y112">
        <v>0</v>
      </c>
      <c r="Z112">
        <v>37.32</v>
      </c>
      <c r="AA112">
        <v>641.22</v>
      </c>
      <c r="AB112">
        <v>0</v>
      </c>
      <c r="AC112">
        <v>0</v>
      </c>
      <c r="AD112">
        <v>1</v>
      </c>
      <c r="AE112">
        <v>0</v>
      </c>
      <c r="AF112" t="s">
        <v>294</v>
      </c>
      <c r="AG112">
        <v>4.0500000000000006E-3</v>
      </c>
      <c r="AH112">
        <v>2</v>
      </c>
      <c r="AI112">
        <v>104123278</v>
      </c>
      <c r="AJ112">
        <v>105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</row>
    <row r="113" spans="1:44" x14ac:dyDescent="0.2">
      <c r="A113">
        <f>ROW(Source!A173)</f>
        <v>173</v>
      </c>
      <c r="B113">
        <v>104123285</v>
      </c>
      <c r="C113">
        <v>104123275</v>
      </c>
      <c r="D113">
        <v>94498222</v>
      </c>
      <c r="E113">
        <v>1</v>
      </c>
      <c r="F113">
        <v>1</v>
      </c>
      <c r="G113">
        <v>1</v>
      </c>
      <c r="H113">
        <v>3</v>
      </c>
      <c r="I113" t="s">
        <v>573</v>
      </c>
      <c r="J113" t="s">
        <v>574</v>
      </c>
      <c r="K113" t="s">
        <v>575</v>
      </c>
      <c r="L113">
        <v>1383</v>
      </c>
      <c r="N113">
        <v>1013</v>
      </c>
      <c r="O113" t="s">
        <v>576</v>
      </c>
      <c r="P113" t="s">
        <v>576</v>
      </c>
      <c r="Q113">
        <v>1</v>
      </c>
      <c r="X113">
        <v>6.5663999999999998</v>
      </c>
      <c r="Y113">
        <v>6.78</v>
      </c>
      <c r="Z113">
        <v>0</v>
      </c>
      <c r="AA113">
        <v>0</v>
      </c>
      <c r="AB113">
        <v>0</v>
      </c>
      <c r="AC113">
        <v>0</v>
      </c>
      <c r="AD113">
        <v>1</v>
      </c>
      <c r="AE113">
        <v>0</v>
      </c>
      <c r="AF113" t="s">
        <v>24</v>
      </c>
      <c r="AG113">
        <v>0</v>
      </c>
      <c r="AH113">
        <v>2</v>
      </c>
      <c r="AI113">
        <v>104123279</v>
      </c>
      <c r="AJ113">
        <v>106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</row>
    <row r="114" spans="1:44" x14ac:dyDescent="0.2">
      <c r="A114">
        <f>ROW(Source!A173)</f>
        <v>173</v>
      </c>
      <c r="B114">
        <v>104123286</v>
      </c>
      <c r="C114">
        <v>104123275</v>
      </c>
      <c r="D114">
        <v>94499792</v>
      </c>
      <c r="E114">
        <v>1</v>
      </c>
      <c r="F114">
        <v>1</v>
      </c>
      <c r="G114">
        <v>1</v>
      </c>
      <c r="H114">
        <v>3</v>
      </c>
      <c r="I114" t="s">
        <v>600</v>
      </c>
      <c r="J114" t="s">
        <v>601</v>
      </c>
      <c r="K114" t="s">
        <v>602</v>
      </c>
      <c r="L114">
        <v>1407</v>
      </c>
      <c r="N114">
        <v>1013</v>
      </c>
      <c r="O114" t="s">
        <v>328</v>
      </c>
      <c r="P114" t="s">
        <v>328</v>
      </c>
      <c r="Q114">
        <v>1</v>
      </c>
      <c r="X114">
        <v>0.2</v>
      </c>
      <c r="Y114">
        <v>261.08999999999997</v>
      </c>
      <c r="Z114">
        <v>0</v>
      </c>
      <c r="AA114">
        <v>0</v>
      </c>
      <c r="AB114">
        <v>0</v>
      </c>
      <c r="AC114">
        <v>0</v>
      </c>
      <c r="AD114">
        <v>1</v>
      </c>
      <c r="AE114">
        <v>0</v>
      </c>
      <c r="AF114" t="s">
        <v>24</v>
      </c>
      <c r="AG114">
        <v>0</v>
      </c>
      <c r="AH114">
        <v>2</v>
      </c>
      <c r="AI114">
        <v>104123280</v>
      </c>
      <c r="AJ114">
        <v>107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</row>
    <row r="115" spans="1:44" x14ac:dyDescent="0.2">
      <c r="A115">
        <f>ROW(Source!A173)</f>
        <v>173</v>
      </c>
      <c r="B115">
        <v>104123287</v>
      </c>
      <c r="C115">
        <v>104123275</v>
      </c>
      <c r="D115">
        <v>94500073</v>
      </c>
      <c r="E115">
        <v>1</v>
      </c>
      <c r="F115">
        <v>1</v>
      </c>
      <c r="G115">
        <v>1</v>
      </c>
      <c r="H115">
        <v>3</v>
      </c>
      <c r="I115" t="s">
        <v>681</v>
      </c>
      <c r="J115" t="s">
        <v>682</v>
      </c>
      <c r="K115" t="s">
        <v>683</v>
      </c>
      <c r="L115">
        <v>1348</v>
      </c>
      <c r="N115">
        <v>1009</v>
      </c>
      <c r="O115" t="s">
        <v>47</v>
      </c>
      <c r="P115" t="s">
        <v>47</v>
      </c>
      <c r="Q115">
        <v>1000</v>
      </c>
      <c r="X115">
        <v>1E-3</v>
      </c>
      <c r="Y115">
        <v>99190.96</v>
      </c>
      <c r="Z115">
        <v>0</v>
      </c>
      <c r="AA115">
        <v>0</v>
      </c>
      <c r="AB115">
        <v>0</v>
      </c>
      <c r="AC115">
        <v>0</v>
      </c>
      <c r="AD115">
        <v>1</v>
      </c>
      <c r="AE115">
        <v>0</v>
      </c>
      <c r="AF115" t="s">
        <v>24</v>
      </c>
      <c r="AG115">
        <v>0</v>
      </c>
      <c r="AH115">
        <v>2</v>
      </c>
      <c r="AI115">
        <v>104123281</v>
      </c>
      <c r="AJ115">
        <v>108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</row>
    <row r="116" spans="1:44" x14ac:dyDescent="0.2">
      <c r="A116">
        <f>ROW(Source!A173)</f>
        <v>173</v>
      </c>
      <c r="B116">
        <v>104123288</v>
      </c>
      <c r="C116">
        <v>104123275</v>
      </c>
      <c r="D116">
        <v>94431477</v>
      </c>
      <c r="E116">
        <v>115</v>
      </c>
      <c r="F116">
        <v>1</v>
      </c>
      <c r="G116">
        <v>1</v>
      </c>
      <c r="H116">
        <v>3</v>
      </c>
      <c r="I116" t="s">
        <v>315</v>
      </c>
      <c r="J116" t="s">
        <v>3</v>
      </c>
      <c r="K116" t="s">
        <v>316</v>
      </c>
      <c r="L116">
        <v>3277935</v>
      </c>
      <c r="N116">
        <v>1013</v>
      </c>
      <c r="O116" t="s">
        <v>317</v>
      </c>
      <c r="P116" t="s">
        <v>317</v>
      </c>
      <c r="Q116">
        <v>1</v>
      </c>
      <c r="X116">
        <v>2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 t="s">
        <v>24</v>
      </c>
      <c r="AG116">
        <v>0</v>
      </c>
      <c r="AH116">
        <v>3</v>
      </c>
      <c r="AI116">
        <v>-1</v>
      </c>
      <c r="AJ116" t="s">
        <v>3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</row>
    <row r="117" spans="1:44" x14ac:dyDescent="0.2">
      <c r="A117">
        <f>ROW(Source!A209)</f>
        <v>209</v>
      </c>
      <c r="B117">
        <v>104123665</v>
      </c>
      <c r="C117">
        <v>104123657</v>
      </c>
      <c r="D117">
        <v>33157107</v>
      </c>
      <c r="E117">
        <v>117</v>
      </c>
      <c r="F117">
        <v>1</v>
      </c>
      <c r="G117">
        <v>1</v>
      </c>
      <c r="H117">
        <v>1</v>
      </c>
      <c r="I117" t="s">
        <v>692</v>
      </c>
      <c r="J117" t="s">
        <v>3</v>
      </c>
      <c r="K117" t="s">
        <v>693</v>
      </c>
      <c r="L117">
        <v>1191</v>
      </c>
      <c r="N117">
        <v>1013</v>
      </c>
      <c r="O117" t="s">
        <v>565</v>
      </c>
      <c r="P117" t="s">
        <v>565</v>
      </c>
      <c r="Q117">
        <v>1</v>
      </c>
      <c r="X117">
        <v>26.24</v>
      </c>
      <c r="Y117">
        <v>0</v>
      </c>
      <c r="Z117">
        <v>0</v>
      </c>
      <c r="AA117">
        <v>0</v>
      </c>
      <c r="AB117">
        <v>743.6</v>
      </c>
      <c r="AC117">
        <v>0</v>
      </c>
      <c r="AD117">
        <v>1</v>
      </c>
      <c r="AE117">
        <v>1</v>
      </c>
      <c r="AF117" t="s">
        <v>312</v>
      </c>
      <c r="AG117">
        <v>35.423999999999999</v>
      </c>
      <c r="AH117">
        <v>2</v>
      </c>
      <c r="AI117">
        <v>104123658</v>
      </c>
      <c r="AJ117">
        <v>109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</row>
    <row r="118" spans="1:44" x14ac:dyDescent="0.2">
      <c r="A118">
        <f>ROW(Source!A209)</f>
        <v>209</v>
      </c>
      <c r="B118">
        <v>104123666</v>
      </c>
      <c r="C118">
        <v>104123657</v>
      </c>
      <c r="D118">
        <v>33157037</v>
      </c>
      <c r="E118">
        <v>117</v>
      </c>
      <c r="F118">
        <v>1</v>
      </c>
      <c r="G118">
        <v>1</v>
      </c>
      <c r="H118">
        <v>1</v>
      </c>
      <c r="I118" t="s">
        <v>566</v>
      </c>
      <c r="J118" t="s">
        <v>3</v>
      </c>
      <c r="K118" t="s">
        <v>567</v>
      </c>
      <c r="L118">
        <v>1191</v>
      </c>
      <c r="N118">
        <v>1013</v>
      </c>
      <c r="O118" t="s">
        <v>565</v>
      </c>
      <c r="P118" t="s">
        <v>565</v>
      </c>
      <c r="Q118">
        <v>1</v>
      </c>
      <c r="X118">
        <v>0.05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1</v>
      </c>
      <c r="AE118">
        <v>2</v>
      </c>
      <c r="AF118" t="s">
        <v>312</v>
      </c>
      <c r="AG118">
        <v>6.7500000000000004E-2</v>
      </c>
      <c r="AH118">
        <v>2</v>
      </c>
      <c r="AI118">
        <v>104123659</v>
      </c>
      <c r="AJ118">
        <v>110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</row>
    <row r="119" spans="1:44" x14ac:dyDescent="0.2">
      <c r="A119">
        <f>ROW(Source!A209)</f>
        <v>209</v>
      </c>
      <c r="B119">
        <v>104123667</v>
      </c>
      <c r="C119">
        <v>104123657</v>
      </c>
      <c r="D119">
        <v>101144463</v>
      </c>
      <c r="E119">
        <v>1</v>
      </c>
      <c r="F119">
        <v>1</v>
      </c>
      <c r="G119">
        <v>1</v>
      </c>
      <c r="H119">
        <v>2</v>
      </c>
      <c r="I119" t="s">
        <v>662</v>
      </c>
      <c r="J119" t="s">
        <v>663</v>
      </c>
      <c r="K119" t="s">
        <v>664</v>
      </c>
      <c r="L119">
        <v>1368</v>
      </c>
      <c r="N119">
        <v>1011</v>
      </c>
      <c r="O119" t="s">
        <v>571</v>
      </c>
      <c r="P119" t="s">
        <v>571</v>
      </c>
      <c r="Q119">
        <v>1</v>
      </c>
      <c r="X119">
        <v>0.03</v>
      </c>
      <c r="Y119">
        <v>0</v>
      </c>
      <c r="Z119">
        <v>1629.55</v>
      </c>
      <c r="AA119">
        <v>969.91</v>
      </c>
      <c r="AB119">
        <v>0</v>
      </c>
      <c r="AC119">
        <v>0</v>
      </c>
      <c r="AD119">
        <v>1</v>
      </c>
      <c r="AE119">
        <v>0</v>
      </c>
      <c r="AF119" t="s">
        <v>312</v>
      </c>
      <c r="AG119">
        <v>4.0500000000000001E-2</v>
      </c>
      <c r="AH119">
        <v>2</v>
      </c>
      <c r="AI119">
        <v>104123660</v>
      </c>
      <c r="AJ119">
        <v>111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</row>
    <row r="120" spans="1:44" x14ac:dyDescent="0.2">
      <c r="A120">
        <f>ROW(Source!A209)</f>
        <v>209</v>
      </c>
      <c r="B120">
        <v>104123668</v>
      </c>
      <c r="C120">
        <v>104123657</v>
      </c>
      <c r="D120">
        <v>101145358</v>
      </c>
      <c r="E120">
        <v>1</v>
      </c>
      <c r="F120">
        <v>1</v>
      </c>
      <c r="G120">
        <v>1</v>
      </c>
      <c r="H120">
        <v>2</v>
      </c>
      <c r="I120" t="s">
        <v>568</v>
      </c>
      <c r="J120" t="s">
        <v>569</v>
      </c>
      <c r="K120" t="s">
        <v>570</v>
      </c>
      <c r="L120">
        <v>1368</v>
      </c>
      <c r="N120">
        <v>1011</v>
      </c>
      <c r="O120" t="s">
        <v>571</v>
      </c>
      <c r="P120" t="s">
        <v>571</v>
      </c>
      <c r="Q120">
        <v>1</v>
      </c>
      <c r="X120">
        <v>0.02</v>
      </c>
      <c r="Y120">
        <v>0</v>
      </c>
      <c r="Z120">
        <v>643.29</v>
      </c>
      <c r="AA120">
        <v>722.05</v>
      </c>
      <c r="AB120">
        <v>0</v>
      </c>
      <c r="AC120">
        <v>0</v>
      </c>
      <c r="AD120">
        <v>1</v>
      </c>
      <c r="AE120">
        <v>0</v>
      </c>
      <c r="AF120" t="s">
        <v>312</v>
      </c>
      <c r="AG120">
        <v>2.7000000000000003E-2</v>
      </c>
      <c r="AH120">
        <v>2</v>
      </c>
      <c r="AI120">
        <v>104123661</v>
      </c>
      <c r="AJ120">
        <v>112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</row>
    <row r="121" spans="1:44" x14ac:dyDescent="0.2">
      <c r="A121">
        <f>ROW(Source!A209)</f>
        <v>209</v>
      </c>
      <c r="B121">
        <v>104123669</v>
      </c>
      <c r="C121">
        <v>104123657</v>
      </c>
      <c r="D121">
        <v>101215474</v>
      </c>
      <c r="E121">
        <v>1</v>
      </c>
      <c r="F121">
        <v>1</v>
      </c>
      <c r="G121">
        <v>1</v>
      </c>
      <c r="H121">
        <v>3</v>
      </c>
      <c r="I121" t="s">
        <v>684</v>
      </c>
      <c r="J121" t="s">
        <v>685</v>
      </c>
      <c r="K121" t="s">
        <v>686</v>
      </c>
      <c r="L121">
        <v>1348</v>
      </c>
      <c r="N121">
        <v>1009</v>
      </c>
      <c r="O121" t="s">
        <v>47</v>
      </c>
      <c r="P121" t="s">
        <v>47</v>
      </c>
      <c r="Q121">
        <v>1000</v>
      </c>
      <c r="X121">
        <v>3.15E-3</v>
      </c>
      <c r="Y121">
        <v>4338.2700000000004</v>
      </c>
      <c r="Z121">
        <v>0</v>
      </c>
      <c r="AA121">
        <v>0</v>
      </c>
      <c r="AB121">
        <v>0</v>
      </c>
      <c r="AC121">
        <v>0</v>
      </c>
      <c r="AD121">
        <v>1</v>
      </c>
      <c r="AE121">
        <v>0</v>
      </c>
      <c r="AF121" t="s">
        <v>3</v>
      </c>
      <c r="AG121">
        <v>3.15E-3</v>
      </c>
      <c r="AH121">
        <v>2</v>
      </c>
      <c r="AI121">
        <v>104123662</v>
      </c>
      <c r="AJ121">
        <v>113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</row>
    <row r="122" spans="1:44" x14ac:dyDescent="0.2">
      <c r="A122">
        <f>ROW(Source!A209)</f>
        <v>209</v>
      </c>
      <c r="B122">
        <v>104123670</v>
      </c>
      <c r="C122">
        <v>104123657</v>
      </c>
      <c r="D122">
        <v>101238458</v>
      </c>
      <c r="E122">
        <v>1</v>
      </c>
      <c r="F122">
        <v>1</v>
      </c>
      <c r="G122">
        <v>1</v>
      </c>
      <c r="H122">
        <v>3</v>
      </c>
      <c r="I122" t="s">
        <v>694</v>
      </c>
      <c r="J122" t="s">
        <v>695</v>
      </c>
      <c r="K122" t="s">
        <v>696</v>
      </c>
      <c r="L122">
        <v>1407</v>
      </c>
      <c r="N122">
        <v>1013</v>
      </c>
      <c r="O122" t="s">
        <v>328</v>
      </c>
      <c r="P122" t="s">
        <v>328</v>
      </c>
      <c r="Q122">
        <v>1</v>
      </c>
      <c r="X122">
        <v>0.10199999999999999</v>
      </c>
      <c r="Y122">
        <v>3658.94</v>
      </c>
      <c r="Z122">
        <v>0</v>
      </c>
      <c r="AA122">
        <v>0</v>
      </c>
      <c r="AB122">
        <v>0</v>
      </c>
      <c r="AC122">
        <v>0</v>
      </c>
      <c r="AD122">
        <v>1</v>
      </c>
      <c r="AE122">
        <v>0</v>
      </c>
      <c r="AF122" t="s">
        <v>3</v>
      </c>
      <c r="AG122">
        <v>0.10199999999999999</v>
      </c>
      <c r="AH122">
        <v>2</v>
      </c>
      <c r="AI122">
        <v>104123663</v>
      </c>
      <c r="AJ122">
        <v>114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</row>
    <row r="123" spans="1:44" x14ac:dyDescent="0.2">
      <c r="A123">
        <f>ROW(Source!A209)</f>
        <v>209</v>
      </c>
      <c r="B123">
        <v>104123671</v>
      </c>
      <c r="C123">
        <v>104123657</v>
      </c>
      <c r="D123">
        <v>101143808</v>
      </c>
      <c r="E123">
        <v>117</v>
      </c>
      <c r="F123">
        <v>1</v>
      </c>
      <c r="G123">
        <v>1</v>
      </c>
      <c r="H123">
        <v>3</v>
      </c>
      <c r="I123" t="s">
        <v>315</v>
      </c>
      <c r="J123" t="s">
        <v>3</v>
      </c>
      <c r="K123" t="s">
        <v>316</v>
      </c>
      <c r="L123">
        <v>3277935</v>
      </c>
      <c r="N123">
        <v>1013</v>
      </c>
      <c r="O123" t="s">
        <v>317</v>
      </c>
      <c r="P123" t="s">
        <v>317</v>
      </c>
      <c r="Q123">
        <v>1</v>
      </c>
      <c r="X123">
        <v>2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 t="s">
        <v>3</v>
      </c>
      <c r="AG123">
        <v>2</v>
      </c>
      <c r="AH123">
        <v>2</v>
      </c>
      <c r="AI123">
        <v>104123664</v>
      </c>
      <c r="AJ123">
        <v>115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</row>
    <row r="124" spans="1:44" x14ac:dyDescent="0.2">
      <c r="A124">
        <f>ROW(Source!A213)</f>
        <v>213</v>
      </c>
      <c r="B124">
        <v>104123690</v>
      </c>
      <c r="C124">
        <v>104123678</v>
      </c>
      <c r="D124">
        <v>33157107</v>
      </c>
      <c r="E124">
        <v>115</v>
      </c>
      <c r="F124">
        <v>1</v>
      </c>
      <c r="G124">
        <v>1</v>
      </c>
      <c r="H124">
        <v>1</v>
      </c>
      <c r="I124" t="s">
        <v>692</v>
      </c>
      <c r="J124" t="s">
        <v>3</v>
      </c>
      <c r="K124" t="s">
        <v>693</v>
      </c>
      <c r="L124">
        <v>1191</v>
      </c>
      <c r="N124">
        <v>1013</v>
      </c>
      <c r="O124" t="s">
        <v>565</v>
      </c>
      <c r="P124" t="s">
        <v>565</v>
      </c>
      <c r="Q124">
        <v>1</v>
      </c>
      <c r="X124">
        <v>34.56</v>
      </c>
      <c r="Y124">
        <v>0</v>
      </c>
      <c r="Z124">
        <v>0</v>
      </c>
      <c r="AA124">
        <v>0</v>
      </c>
      <c r="AB124">
        <v>743.6</v>
      </c>
      <c r="AC124">
        <v>0</v>
      </c>
      <c r="AD124">
        <v>1</v>
      </c>
      <c r="AE124">
        <v>1</v>
      </c>
      <c r="AF124" t="s">
        <v>312</v>
      </c>
      <c r="AG124">
        <v>46.656000000000006</v>
      </c>
      <c r="AH124">
        <v>2</v>
      </c>
      <c r="AI124">
        <v>104123679</v>
      </c>
      <c r="AJ124">
        <v>116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</row>
    <row r="125" spans="1:44" x14ac:dyDescent="0.2">
      <c r="A125">
        <f>ROW(Source!A213)</f>
        <v>213</v>
      </c>
      <c r="B125">
        <v>104123691</v>
      </c>
      <c r="C125">
        <v>104123678</v>
      </c>
      <c r="D125">
        <v>33157037</v>
      </c>
      <c r="E125">
        <v>115</v>
      </c>
      <c r="F125">
        <v>1</v>
      </c>
      <c r="G125">
        <v>1</v>
      </c>
      <c r="H125">
        <v>1</v>
      </c>
      <c r="I125" t="s">
        <v>566</v>
      </c>
      <c r="J125" t="s">
        <v>3</v>
      </c>
      <c r="K125" t="s">
        <v>567</v>
      </c>
      <c r="L125">
        <v>1191</v>
      </c>
      <c r="N125">
        <v>1013</v>
      </c>
      <c r="O125" t="s">
        <v>565</v>
      </c>
      <c r="P125" t="s">
        <v>565</v>
      </c>
      <c r="Q125">
        <v>1</v>
      </c>
      <c r="X125">
        <v>0.05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1</v>
      </c>
      <c r="AE125">
        <v>2</v>
      </c>
      <c r="AF125" t="s">
        <v>312</v>
      </c>
      <c r="AG125">
        <v>6.7500000000000004E-2</v>
      </c>
      <c r="AH125">
        <v>2</v>
      </c>
      <c r="AI125">
        <v>104123680</v>
      </c>
      <c r="AJ125">
        <v>117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</row>
    <row r="126" spans="1:44" x14ac:dyDescent="0.2">
      <c r="A126">
        <f>ROW(Source!A213)</f>
        <v>213</v>
      </c>
      <c r="B126">
        <v>104123692</v>
      </c>
      <c r="C126">
        <v>104123678</v>
      </c>
      <c r="D126">
        <v>94547899</v>
      </c>
      <c r="E126">
        <v>1</v>
      </c>
      <c r="F126">
        <v>1</v>
      </c>
      <c r="G126">
        <v>1</v>
      </c>
      <c r="H126">
        <v>2</v>
      </c>
      <c r="I126" t="s">
        <v>662</v>
      </c>
      <c r="J126" t="s">
        <v>663</v>
      </c>
      <c r="K126" t="s">
        <v>664</v>
      </c>
      <c r="L126">
        <v>1368</v>
      </c>
      <c r="N126">
        <v>1011</v>
      </c>
      <c r="O126" t="s">
        <v>571</v>
      </c>
      <c r="P126" t="s">
        <v>571</v>
      </c>
      <c r="Q126">
        <v>1</v>
      </c>
      <c r="X126">
        <v>0.03</v>
      </c>
      <c r="Y126">
        <v>0</v>
      </c>
      <c r="Z126">
        <v>1629.55</v>
      </c>
      <c r="AA126">
        <v>969.91</v>
      </c>
      <c r="AB126">
        <v>0</v>
      </c>
      <c r="AC126">
        <v>0</v>
      </c>
      <c r="AD126">
        <v>1</v>
      </c>
      <c r="AE126">
        <v>0</v>
      </c>
      <c r="AF126" t="s">
        <v>312</v>
      </c>
      <c r="AG126">
        <v>4.0500000000000001E-2</v>
      </c>
      <c r="AH126">
        <v>2</v>
      </c>
      <c r="AI126">
        <v>104123681</v>
      </c>
      <c r="AJ126">
        <v>118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</row>
    <row r="127" spans="1:44" x14ac:dyDescent="0.2">
      <c r="A127">
        <f>ROW(Source!A213)</f>
        <v>213</v>
      </c>
      <c r="B127">
        <v>104123693</v>
      </c>
      <c r="C127">
        <v>104123678</v>
      </c>
      <c r="D127">
        <v>94548801</v>
      </c>
      <c r="E127">
        <v>1</v>
      </c>
      <c r="F127">
        <v>1</v>
      </c>
      <c r="G127">
        <v>1</v>
      </c>
      <c r="H127">
        <v>2</v>
      </c>
      <c r="I127" t="s">
        <v>568</v>
      </c>
      <c r="J127" t="s">
        <v>569</v>
      </c>
      <c r="K127" t="s">
        <v>570</v>
      </c>
      <c r="L127">
        <v>1368</v>
      </c>
      <c r="N127">
        <v>1011</v>
      </c>
      <c r="O127" t="s">
        <v>571</v>
      </c>
      <c r="P127" t="s">
        <v>571</v>
      </c>
      <c r="Q127">
        <v>1</v>
      </c>
      <c r="X127">
        <v>0.02</v>
      </c>
      <c r="Y127">
        <v>0</v>
      </c>
      <c r="Z127">
        <v>643.29</v>
      </c>
      <c r="AA127">
        <v>722.05</v>
      </c>
      <c r="AB127">
        <v>0</v>
      </c>
      <c r="AC127">
        <v>0</v>
      </c>
      <c r="AD127">
        <v>1</v>
      </c>
      <c r="AE127">
        <v>0</v>
      </c>
      <c r="AF127" t="s">
        <v>312</v>
      </c>
      <c r="AG127">
        <v>2.7000000000000003E-2</v>
      </c>
      <c r="AH127">
        <v>2</v>
      </c>
      <c r="AI127">
        <v>104123682</v>
      </c>
      <c r="AJ127">
        <v>119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</row>
    <row r="128" spans="1:44" x14ac:dyDescent="0.2">
      <c r="A128">
        <f>ROW(Source!A213)</f>
        <v>213</v>
      </c>
      <c r="B128">
        <v>104123694</v>
      </c>
      <c r="C128">
        <v>104123678</v>
      </c>
      <c r="D128">
        <v>94498222</v>
      </c>
      <c r="E128">
        <v>1</v>
      </c>
      <c r="F128">
        <v>1</v>
      </c>
      <c r="G128">
        <v>1</v>
      </c>
      <c r="H128">
        <v>3</v>
      </c>
      <c r="I128" t="s">
        <v>573</v>
      </c>
      <c r="J128" t="s">
        <v>574</v>
      </c>
      <c r="K128" t="s">
        <v>575</v>
      </c>
      <c r="L128">
        <v>1383</v>
      </c>
      <c r="N128">
        <v>1013</v>
      </c>
      <c r="O128" t="s">
        <v>576</v>
      </c>
      <c r="P128" t="s">
        <v>576</v>
      </c>
      <c r="Q128">
        <v>1</v>
      </c>
      <c r="X128">
        <v>2.1320000000000001</v>
      </c>
      <c r="Y128">
        <v>6.78</v>
      </c>
      <c r="Z128">
        <v>0</v>
      </c>
      <c r="AA128">
        <v>0</v>
      </c>
      <c r="AB128">
        <v>0</v>
      </c>
      <c r="AC128">
        <v>0</v>
      </c>
      <c r="AD128">
        <v>1</v>
      </c>
      <c r="AE128">
        <v>0</v>
      </c>
      <c r="AF128" t="s">
        <v>3</v>
      </c>
      <c r="AG128">
        <v>2.1320000000000001</v>
      </c>
      <c r="AH128">
        <v>2</v>
      </c>
      <c r="AI128">
        <v>104123683</v>
      </c>
      <c r="AJ128">
        <v>120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</row>
    <row r="129" spans="1:44" x14ac:dyDescent="0.2">
      <c r="A129">
        <f>ROW(Source!A213)</f>
        <v>213</v>
      </c>
      <c r="B129">
        <v>104123695</v>
      </c>
      <c r="C129">
        <v>104123678</v>
      </c>
      <c r="D129">
        <v>94498375</v>
      </c>
      <c r="E129">
        <v>1</v>
      </c>
      <c r="F129">
        <v>1</v>
      </c>
      <c r="G129">
        <v>1</v>
      </c>
      <c r="H129">
        <v>3</v>
      </c>
      <c r="I129" t="s">
        <v>697</v>
      </c>
      <c r="J129" t="s">
        <v>698</v>
      </c>
      <c r="K129" t="s">
        <v>699</v>
      </c>
      <c r="L129">
        <v>1301</v>
      </c>
      <c r="N129">
        <v>1003</v>
      </c>
      <c r="O129" t="s">
        <v>194</v>
      </c>
      <c r="P129" t="s">
        <v>194</v>
      </c>
      <c r="Q129">
        <v>1</v>
      </c>
      <c r="X129">
        <v>9.17</v>
      </c>
      <c r="Y129">
        <v>5.87</v>
      </c>
      <c r="Z129">
        <v>0</v>
      </c>
      <c r="AA129">
        <v>0</v>
      </c>
      <c r="AB129">
        <v>0</v>
      </c>
      <c r="AC129">
        <v>0</v>
      </c>
      <c r="AD129">
        <v>1</v>
      </c>
      <c r="AE129">
        <v>0</v>
      </c>
      <c r="AF129" t="s">
        <v>3</v>
      </c>
      <c r="AG129">
        <v>9.17</v>
      </c>
      <c r="AH129">
        <v>2</v>
      </c>
      <c r="AI129">
        <v>104123684</v>
      </c>
      <c r="AJ129">
        <v>121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</row>
    <row r="130" spans="1:44" x14ac:dyDescent="0.2">
      <c r="A130">
        <f>ROW(Source!A213)</f>
        <v>213</v>
      </c>
      <c r="B130">
        <v>104123696</v>
      </c>
      <c r="C130">
        <v>104123678</v>
      </c>
      <c r="D130">
        <v>94499790</v>
      </c>
      <c r="E130">
        <v>1</v>
      </c>
      <c r="F130">
        <v>1</v>
      </c>
      <c r="G130">
        <v>1</v>
      </c>
      <c r="H130">
        <v>3</v>
      </c>
      <c r="I130" t="s">
        <v>700</v>
      </c>
      <c r="J130" t="s">
        <v>701</v>
      </c>
      <c r="K130" t="s">
        <v>702</v>
      </c>
      <c r="L130">
        <v>1425</v>
      </c>
      <c r="N130">
        <v>1013</v>
      </c>
      <c r="O130" t="s">
        <v>281</v>
      </c>
      <c r="P130" t="s">
        <v>281</v>
      </c>
      <c r="Q130">
        <v>1</v>
      </c>
      <c r="X130">
        <v>1.02</v>
      </c>
      <c r="Y130">
        <v>41.71</v>
      </c>
      <c r="Z130">
        <v>0</v>
      </c>
      <c r="AA130">
        <v>0</v>
      </c>
      <c r="AB130">
        <v>0</v>
      </c>
      <c r="AC130">
        <v>0</v>
      </c>
      <c r="AD130">
        <v>1</v>
      </c>
      <c r="AE130">
        <v>0</v>
      </c>
      <c r="AF130" t="s">
        <v>3</v>
      </c>
      <c r="AG130">
        <v>1.02</v>
      </c>
      <c r="AH130">
        <v>2</v>
      </c>
      <c r="AI130">
        <v>104123685</v>
      </c>
      <c r="AJ130">
        <v>122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</row>
    <row r="131" spans="1:44" x14ac:dyDescent="0.2">
      <c r="A131">
        <f>ROW(Source!A213)</f>
        <v>213</v>
      </c>
      <c r="B131">
        <v>104123697</v>
      </c>
      <c r="C131">
        <v>104123678</v>
      </c>
      <c r="D131">
        <v>94500071</v>
      </c>
      <c r="E131">
        <v>1</v>
      </c>
      <c r="F131">
        <v>1</v>
      </c>
      <c r="G131">
        <v>1</v>
      </c>
      <c r="H131">
        <v>3</v>
      </c>
      <c r="I131" t="s">
        <v>703</v>
      </c>
      <c r="J131" t="s">
        <v>704</v>
      </c>
      <c r="K131" t="s">
        <v>705</v>
      </c>
      <c r="L131">
        <v>1348</v>
      </c>
      <c r="N131">
        <v>1009</v>
      </c>
      <c r="O131" t="s">
        <v>47</v>
      </c>
      <c r="P131" t="s">
        <v>47</v>
      </c>
      <c r="Q131">
        <v>1000</v>
      </c>
      <c r="X131">
        <v>1.6000000000000001E-4</v>
      </c>
      <c r="Y131">
        <v>214135.65</v>
      </c>
      <c r="Z131">
        <v>0</v>
      </c>
      <c r="AA131">
        <v>0</v>
      </c>
      <c r="AB131">
        <v>0</v>
      </c>
      <c r="AC131">
        <v>0</v>
      </c>
      <c r="AD131">
        <v>1</v>
      </c>
      <c r="AE131">
        <v>0</v>
      </c>
      <c r="AF131" t="s">
        <v>3</v>
      </c>
      <c r="AG131">
        <v>1.6000000000000001E-4</v>
      </c>
      <c r="AH131">
        <v>2</v>
      </c>
      <c r="AI131">
        <v>104123686</v>
      </c>
      <c r="AJ131">
        <v>123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</row>
    <row r="132" spans="1:44" x14ac:dyDescent="0.2">
      <c r="A132">
        <f>ROW(Source!A213)</f>
        <v>213</v>
      </c>
      <c r="B132">
        <v>104123698</v>
      </c>
      <c r="C132">
        <v>104123678</v>
      </c>
      <c r="D132">
        <v>94500073</v>
      </c>
      <c r="E132">
        <v>1</v>
      </c>
      <c r="F132">
        <v>1</v>
      </c>
      <c r="G132">
        <v>1</v>
      </c>
      <c r="H132">
        <v>3</v>
      </c>
      <c r="I132" t="s">
        <v>681</v>
      </c>
      <c r="J132" t="s">
        <v>682</v>
      </c>
      <c r="K132" t="s">
        <v>683</v>
      </c>
      <c r="L132">
        <v>1348</v>
      </c>
      <c r="N132">
        <v>1009</v>
      </c>
      <c r="O132" t="s">
        <v>47</v>
      </c>
      <c r="P132" t="s">
        <v>47</v>
      </c>
      <c r="Q132">
        <v>1000</v>
      </c>
      <c r="X132">
        <v>2.9999999999999997E-4</v>
      </c>
      <c r="Y132">
        <v>99190.96</v>
      </c>
      <c r="Z132">
        <v>0</v>
      </c>
      <c r="AA132">
        <v>0</v>
      </c>
      <c r="AB132">
        <v>0</v>
      </c>
      <c r="AC132">
        <v>0</v>
      </c>
      <c r="AD132">
        <v>1</v>
      </c>
      <c r="AE132">
        <v>0</v>
      </c>
      <c r="AF132" t="s">
        <v>3</v>
      </c>
      <c r="AG132">
        <v>2.9999999999999997E-4</v>
      </c>
      <c r="AH132">
        <v>2</v>
      </c>
      <c r="AI132">
        <v>104123687</v>
      </c>
      <c r="AJ132">
        <v>124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</row>
    <row r="133" spans="1:44" x14ac:dyDescent="0.2">
      <c r="A133">
        <f>ROW(Source!A213)</f>
        <v>213</v>
      </c>
      <c r="B133">
        <v>104123699</v>
      </c>
      <c r="C133">
        <v>104123678</v>
      </c>
      <c r="D133">
        <v>94431477</v>
      </c>
      <c r="E133">
        <v>115</v>
      </c>
      <c r="F133">
        <v>1</v>
      </c>
      <c r="G133">
        <v>1</v>
      </c>
      <c r="H133">
        <v>3</v>
      </c>
      <c r="I133" t="s">
        <v>315</v>
      </c>
      <c r="J133" t="s">
        <v>3</v>
      </c>
      <c r="K133" t="s">
        <v>316</v>
      </c>
      <c r="L133">
        <v>3277935</v>
      </c>
      <c r="N133">
        <v>1013</v>
      </c>
      <c r="O133" t="s">
        <v>317</v>
      </c>
      <c r="P133" t="s">
        <v>317</v>
      </c>
      <c r="Q133">
        <v>1</v>
      </c>
      <c r="X133">
        <v>2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 t="s">
        <v>3</v>
      </c>
      <c r="AG133">
        <v>2</v>
      </c>
      <c r="AH133">
        <v>2</v>
      </c>
      <c r="AI133">
        <v>104123689</v>
      </c>
      <c r="AJ133">
        <v>126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</row>
    <row r="134" spans="1:44" x14ac:dyDescent="0.2">
      <c r="A134">
        <f>ROW(Source!A216)</f>
        <v>216</v>
      </c>
      <c r="B134">
        <v>104123714</v>
      </c>
      <c r="C134">
        <v>104123702</v>
      </c>
      <c r="D134">
        <v>33157107</v>
      </c>
      <c r="E134">
        <v>115</v>
      </c>
      <c r="F134">
        <v>1</v>
      </c>
      <c r="G134">
        <v>1</v>
      </c>
      <c r="H134">
        <v>1</v>
      </c>
      <c r="I134" t="s">
        <v>692</v>
      </c>
      <c r="J134" t="s">
        <v>3</v>
      </c>
      <c r="K134" t="s">
        <v>693</v>
      </c>
      <c r="L134">
        <v>1191</v>
      </c>
      <c r="N134">
        <v>1013</v>
      </c>
      <c r="O134" t="s">
        <v>565</v>
      </c>
      <c r="P134" t="s">
        <v>565</v>
      </c>
      <c r="Q134">
        <v>1</v>
      </c>
      <c r="X134">
        <v>34.56</v>
      </c>
      <c r="Y134">
        <v>0</v>
      </c>
      <c r="Z134">
        <v>0</v>
      </c>
      <c r="AA134">
        <v>0</v>
      </c>
      <c r="AB134">
        <v>743.6</v>
      </c>
      <c r="AC134">
        <v>0</v>
      </c>
      <c r="AD134">
        <v>1</v>
      </c>
      <c r="AE134">
        <v>1</v>
      </c>
      <c r="AF134" t="s">
        <v>312</v>
      </c>
      <c r="AG134">
        <v>46.656000000000006</v>
      </c>
      <c r="AH134">
        <v>2</v>
      </c>
      <c r="AI134">
        <v>104123703</v>
      </c>
      <c r="AJ134">
        <v>127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</row>
    <row r="135" spans="1:44" x14ac:dyDescent="0.2">
      <c r="A135">
        <f>ROW(Source!A216)</f>
        <v>216</v>
      </c>
      <c r="B135">
        <v>104123715</v>
      </c>
      <c r="C135">
        <v>104123702</v>
      </c>
      <c r="D135">
        <v>33157037</v>
      </c>
      <c r="E135">
        <v>115</v>
      </c>
      <c r="F135">
        <v>1</v>
      </c>
      <c r="G135">
        <v>1</v>
      </c>
      <c r="H135">
        <v>1</v>
      </c>
      <c r="I135" t="s">
        <v>566</v>
      </c>
      <c r="J135" t="s">
        <v>3</v>
      </c>
      <c r="K135" t="s">
        <v>567</v>
      </c>
      <c r="L135">
        <v>1191</v>
      </c>
      <c r="N135">
        <v>1013</v>
      </c>
      <c r="O135" t="s">
        <v>565</v>
      </c>
      <c r="P135" t="s">
        <v>565</v>
      </c>
      <c r="Q135">
        <v>1</v>
      </c>
      <c r="X135">
        <v>0.05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1</v>
      </c>
      <c r="AE135">
        <v>2</v>
      </c>
      <c r="AF135" t="s">
        <v>312</v>
      </c>
      <c r="AG135">
        <v>6.7500000000000004E-2</v>
      </c>
      <c r="AH135">
        <v>2</v>
      </c>
      <c r="AI135">
        <v>104123704</v>
      </c>
      <c r="AJ135">
        <v>128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</row>
    <row r="136" spans="1:44" x14ac:dyDescent="0.2">
      <c r="A136">
        <f>ROW(Source!A216)</f>
        <v>216</v>
      </c>
      <c r="B136">
        <v>104123716</v>
      </c>
      <c r="C136">
        <v>104123702</v>
      </c>
      <c r="D136">
        <v>94547899</v>
      </c>
      <c r="E136">
        <v>1</v>
      </c>
      <c r="F136">
        <v>1</v>
      </c>
      <c r="G136">
        <v>1</v>
      </c>
      <c r="H136">
        <v>2</v>
      </c>
      <c r="I136" t="s">
        <v>662</v>
      </c>
      <c r="J136" t="s">
        <v>663</v>
      </c>
      <c r="K136" t="s">
        <v>664</v>
      </c>
      <c r="L136">
        <v>1368</v>
      </c>
      <c r="N136">
        <v>1011</v>
      </c>
      <c r="O136" t="s">
        <v>571</v>
      </c>
      <c r="P136" t="s">
        <v>571</v>
      </c>
      <c r="Q136">
        <v>1</v>
      </c>
      <c r="X136">
        <v>0.03</v>
      </c>
      <c r="Y136">
        <v>0</v>
      </c>
      <c r="Z136">
        <v>1629.55</v>
      </c>
      <c r="AA136">
        <v>969.91</v>
      </c>
      <c r="AB136">
        <v>0</v>
      </c>
      <c r="AC136">
        <v>0</v>
      </c>
      <c r="AD136">
        <v>1</v>
      </c>
      <c r="AE136">
        <v>0</v>
      </c>
      <c r="AF136" t="s">
        <v>312</v>
      </c>
      <c r="AG136">
        <v>4.0500000000000001E-2</v>
      </c>
      <c r="AH136">
        <v>2</v>
      </c>
      <c r="AI136">
        <v>104123705</v>
      </c>
      <c r="AJ136">
        <v>129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</row>
    <row r="137" spans="1:44" x14ac:dyDescent="0.2">
      <c r="A137">
        <f>ROW(Source!A216)</f>
        <v>216</v>
      </c>
      <c r="B137">
        <v>104123717</v>
      </c>
      <c r="C137">
        <v>104123702</v>
      </c>
      <c r="D137">
        <v>94548801</v>
      </c>
      <c r="E137">
        <v>1</v>
      </c>
      <c r="F137">
        <v>1</v>
      </c>
      <c r="G137">
        <v>1</v>
      </c>
      <c r="H137">
        <v>2</v>
      </c>
      <c r="I137" t="s">
        <v>568</v>
      </c>
      <c r="J137" t="s">
        <v>569</v>
      </c>
      <c r="K137" t="s">
        <v>570</v>
      </c>
      <c r="L137">
        <v>1368</v>
      </c>
      <c r="N137">
        <v>1011</v>
      </c>
      <c r="O137" t="s">
        <v>571</v>
      </c>
      <c r="P137" t="s">
        <v>571</v>
      </c>
      <c r="Q137">
        <v>1</v>
      </c>
      <c r="X137">
        <v>0.02</v>
      </c>
      <c r="Y137">
        <v>0</v>
      </c>
      <c r="Z137">
        <v>643.29</v>
      </c>
      <c r="AA137">
        <v>722.05</v>
      </c>
      <c r="AB137">
        <v>0</v>
      </c>
      <c r="AC137">
        <v>0</v>
      </c>
      <c r="AD137">
        <v>1</v>
      </c>
      <c r="AE137">
        <v>0</v>
      </c>
      <c r="AF137" t="s">
        <v>312</v>
      </c>
      <c r="AG137">
        <v>2.7000000000000003E-2</v>
      </c>
      <c r="AH137">
        <v>2</v>
      </c>
      <c r="AI137">
        <v>104123706</v>
      </c>
      <c r="AJ137">
        <v>130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</row>
    <row r="138" spans="1:44" x14ac:dyDescent="0.2">
      <c r="A138">
        <f>ROW(Source!A216)</f>
        <v>216</v>
      </c>
      <c r="B138">
        <v>104123718</v>
      </c>
      <c r="C138">
        <v>104123702</v>
      </c>
      <c r="D138">
        <v>94498222</v>
      </c>
      <c r="E138">
        <v>1</v>
      </c>
      <c r="F138">
        <v>1</v>
      </c>
      <c r="G138">
        <v>1</v>
      </c>
      <c r="H138">
        <v>3</v>
      </c>
      <c r="I138" t="s">
        <v>573</v>
      </c>
      <c r="J138" t="s">
        <v>574</v>
      </c>
      <c r="K138" t="s">
        <v>575</v>
      </c>
      <c r="L138">
        <v>1383</v>
      </c>
      <c r="N138">
        <v>1013</v>
      </c>
      <c r="O138" t="s">
        <v>576</v>
      </c>
      <c r="P138" t="s">
        <v>576</v>
      </c>
      <c r="Q138">
        <v>1</v>
      </c>
      <c r="X138">
        <v>2.1320000000000001</v>
      </c>
      <c r="Y138">
        <v>6.78</v>
      </c>
      <c r="Z138">
        <v>0</v>
      </c>
      <c r="AA138">
        <v>0</v>
      </c>
      <c r="AB138">
        <v>0</v>
      </c>
      <c r="AC138">
        <v>0</v>
      </c>
      <c r="AD138">
        <v>1</v>
      </c>
      <c r="AE138">
        <v>0</v>
      </c>
      <c r="AF138" t="s">
        <v>3</v>
      </c>
      <c r="AG138">
        <v>2.1320000000000001</v>
      </c>
      <c r="AH138">
        <v>2</v>
      </c>
      <c r="AI138">
        <v>104123707</v>
      </c>
      <c r="AJ138">
        <v>131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</row>
    <row r="139" spans="1:44" x14ac:dyDescent="0.2">
      <c r="A139">
        <f>ROW(Source!A216)</f>
        <v>216</v>
      </c>
      <c r="B139">
        <v>104123719</v>
      </c>
      <c r="C139">
        <v>104123702</v>
      </c>
      <c r="D139">
        <v>94498375</v>
      </c>
      <c r="E139">
        <v>1</v>
      </c>
      <c r="F139">
        <v>1</v>
      </c>
      <c r="G139">
        <v>1</v>
      </c>
      <c r="H139">
        <v>3</v>
      </c>
      <c r="I139" t="s">
        <v>697</v>
      </c>
      <c r="J139" t="s">
        <v>698</v>
      </c>
      <c r="K139" t="s">
        <v>699</v>
      </c>
      <c r="L139">
        <v>1301</v>
      </c>
      <c r="N139">
        <v>1003</v>
      </c>
      <c r="O139" t="s">
        <v>194</v>
      </c>
      <c r="P139" t="s">
        <v>194</v>
      </c>
      <c r="Q139">
        <v>1</v>
      </c>
      <c r="X139">
        <v>9.17</v>
      </c>
      <c r="Y139">
        <v>5.87</v>
      </c>
      <c r="Z139">
        <v>0</v>
      </c>
      <c r="AA139">
        <v>0</v>
      </c>
      <c r="AB139">
        <v>0</v>
      </c>
      <c r="AC139">
        <v>0</v>
      </c>
      <c r="AD139">
        <v>1</v>
      </c>
      <c r="AE139">
        <v>0</v>
      </c>
      <c r="AF139" t="s">
        <v>3</v>
      </c>
      <c r="AG139">
        <v>9.17</v>
      </c>
      <c r="AH139">
        <v>2</v>
      </c>
      <c r="AI139">
        <v>104123708</v>
      </c>
      <c r="AJ139">
        <v>132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</row>
    <row r="140" spans="1:44" x14ac:dyDescent="0.2">
      <c r="A140">
        <f>ROW(Source!A216)</f>
        <v>216</v>
      </c>
      <c r="B140">
        <v>104123720</v>
      </c>
      <c r="C140">
        <v>104123702</v>
      </c>
      <c r="D140">
        <v>94499790</v>
      </c>
      <c r="E140">
        <v>1</v>
      </c>
      <c r="F140">
        <v>1</v>
      </c>
      <c r="G140">
        <v>1</v>
      </c>
      <c r="H140">
        <v>3</v>
      </c>
      <c r="I140" t="s">
        <v>700</v>
      </c>
      <c r="J140" t="s">
        <v>701</v>
      </c>
      <c r="K140" t="s">
        <v>702</v>
      </c>
      <c r="L140">
        <v>1425</v>
      </c>
      <c r="N140">
        <v>1013</v>
      </c>
      <c r="O140" t="s">
        <v>281</v>
      </c>
      <c r="P140" t="s">
        <v>281</v>
      </c>
      <c r="Q140">
        <v>1</v>
      </c>
      <c r="X140">
        <v>1.02</v>
      </c>
      <c r="Y140">
        <v>41.71</v>
      </c>
      <c r="Z140">
        <v>0</v>
      </c>
      <c r="AA140">
        <v>0</v>
      </c>
      <c r="AB140">
        <v>0</v>
      </c>
      <c r="AC140">
        <v>0</v>
      </c>
      <c r="AD140">
        <v>1</v>
      </c>
      <c r="AE140">
        <v>0</v>
      </c>
      <c r="AF140" t="s">
        <v>3</v>
      </c>
      <c r="AG140">
        <v>1.02</v>
      </c>
      <c r="AH140">
        <v>2</v>
      </c>
      <c r="AI140">
        <v>104123709</v>
      </c>
      <c r="AJ140">
        <v>133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</row>
    <row r="141" spans="1:44" x14ac:dyDescent="0.2">
      <c r="A141">
        <f>ROW(Source!A216)</f>
        <v>216</v>
      </c>
      <c r="B141">
        <v>104123721</v>
      </c>
      <c r="C141">
        <v>104123702</v>
      </c>
      <c r="D141">
        <v>94500071</v>
      </c>
      <c r="E141">
        <v>1</v>
      </c>
      <c r="F141">
        <v>1</v>
      </c>
      <c r="G141">
        <v>1</v>
      </c>
      <c r="H141">
        <v>3</v>
      </c>
      <c r="I141" t="s">
        <v>703</v>
      </c>
      <c r="J141" t="s">
        <v>704</v>
      </c>
      <c r="K141" t="s">
        <v>705</v>
      </c>
      <c r="L141">
        <v>1348</v>
      </c>
      <c r="N141">
        <v>1009</v>
      </c>
      <c r="O141" t="s">
        <v>47</v>
      </c>
      <c r="P141" t="s">
        <v>47</v>
      </c>
      <c r="Q141">
        <v>1000</v>
      </c>
      <c r="X141">
        <v>1.6000000000000001E-4</v>
      </c>
      <c r="Y141">
        <v>214135.65</v>
      </c>
      <c r="Z141">
        <v>0</v>
      </c>
      <c r="AA141">
        <v>0</v>
      </c>
      <c r="AB141">
        <v>0</v>
      </c>
      <c r="AC141">
        <v>0</v>
      </c>
      <c r="AD141">
        <v>1</v>
      </c>
      <c r="AE141">
        <v>0</v>
      </c>
      <c r="AF141" t="s">
        <v>3</v>
      </c>
      <c r="AG141">
        <v>1.6000000000000001E-4</v>
      </c>
      <c r="AH141">
        <v>2</v>
      </c>
      <c r="AI141">
        <v>104123710</v>
      </c>
      <c r="AJ141">
        <v>134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</row>
    <row r="142" spans="1:44" x14ac:dyDescent="0.2">
      <c r="A142">
        <f>ROW(Source!A216)</f>
        <v>216</v>
      </c>
      <c r="B142">
        <v>104123722</v>
      </c>
      <c r="C142">
        <v>104123702</v>
      </c>
      <c r="D142">
        <v>94500073</v>
      </c>
      <c r="E142">
        <v>1</v>
      </c>
      <c r="F142">
        <v>1</v>
      </c>
      <c r="G142">
        <v>1</v>
      </c>
      <c r="H142">
        <v>3</v>
      </c>
      <c r="I142" t="s">
        <v>681</v>
      </c>
      <c r="J142" t="s">
        <v>682</v>
      </c>
      <c r="K142" t="s">
        <v>683</v>
      </c>
      <c r="L142">
        <v>1348</v>
      </c>
      <c r="N142">
        <v>1009</v>
      </c>
      <c r="O142" t="s">
        <v>47</v>
      </c>
      <c r="P142" t="s">
        <v>47</v>
      </c>
      <c r="Q142">
        <v>1000</v>
      </c>
      <c r="X142">
        <v>2.9999999999999997E-4</v>
      </c>
      <c r="Y142">
        <v>99190.96</v>
      </c>
      <c r="Z142">
        <v>0</v>
      </c>
      <c r="AA142">
        <v>0</v>
      </c>
      <c r="AB142">
        <v>0</v>
      </c>
      <c r="AC142">
        <v>0</v>
      </c>
      <c r="AD142">
        <v>1</v>
      </c>
      <c r="AE142">
        <v>0</v>
      </c>
      <c r="AF142" t="s">
        <v>3</v>
      </c>
      <c r="AG142">
        <v>2.9999999999999997E-4</v>
      </c>
      <c r="AH142">
        <v>2</v>
      </c>
      <c r="AI142">
        <v>104123711</v>
      </c>
      <c r="AJ142">
        <v>135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</row>
    <row r="143" spans="1:44" x14ac:dyDescent="0.2">
      <c r="A143">
        <f>ROW(Source!A216)</f>
        <v>216</v>
      </c>
      <c r="B143">
        <v>104123723</v>
      </c>
      <c r="C143">
        <v>104123702</v>
      </c>
      <c r="D143">
        <v>94431477</v>
      </c>
      <c r="E143">
        <v>115</v>
      </c>
      <c r="F143">
        <v>1</v>
      </c>
      <c r="G143">
        <v>1</v>
      </c>
      <c r="H143">
        <v>3</v>
      </c>
      <c r="I143" t="s">
        <v>315</v>
      </c>
      <c r="J143" t="s">
        <v>3</v>
      </c>
      <c r="K143" t="s">
        <v>316</v>
      </c>
      <c r="L143">
        <v>3277935</v>
      </c>
      <c r="N143">
        <v>1013</v>
      </c>
      <c r="O143" t="s">
        <v>317</v>
      </c>
      <c r="P143" t="s">
        <v>317</v>
      </c>
      <c r="Q143">
        <v>1</v>
      </c>
      <c r="X143">
        <v>2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 t="s">
        <v>3</v>
      </c>
      <c r="AG143">
        <v>2</v>
      </c>
      <c r="AH143">
        <v>2</v>
      </c>
      <c r="AI143">
        <v>104123713</v>
      </c>
      <c r="AJ143">
        <v>137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</row>
    <row r="144" spans="1:44" x14ac:dyDescent="0.2">
      <c r="A144">
        <f>ROW(Source!A219)</f>
        <v>219</v>
      </c>
      <c r="B144">
        <v>104123737</v>
      </c>
      <c r="C144">
        <v>104123728</v>
      </c>
      <c r="D144">
        <v>101137928</v>
      </c>
      <c r="E144">
        <v>117</v>
      </c>
      <c r="F144">
        <v>1</v>
      </c>
      <c r="G144">
        <v>1</v>
      </c>
      <c r="H144">
        <v>1</v>
      </c>
      <c r="I144" t="s">
        <v>706</v>
      </c>
      <c r="J144" t="s">
        <v>3</v>
      </c>
      <c r="K144" t="s">
        <v>707</v>
      </c>
      <c r="L144">
        <v>1369</v>
      </c>
      <c r="N144">
        <v>1013</v>
      </c>
      <c r="O144" t="s">
        <v>708</v>
      </c>
      <c r="P144" t="s">
        <v>708</v>
      </c>
      <c r="Q144">
        <v>1</v>
      </c>
      <c r="X144">
        <v>0.14000000000000001</v>
      </c>
      <c r="Y144">
        <v>0</v>
      </c>
      <c r="Z144">
        <v>0</v>
      </c>
      <c r="AA144">
        <v>0</v>
      </c>
      <c r="AB144">
        <v>538.84</v>
      </c>
      <c r="AC144">
        <v>0</v>
      </c>
      <c r="AD144">
        <v>1</v>
      </c>
      <c r="AE144">
        <v>1</v>
      </c>
      <c r="AF144" t="s">
        <v>312</v>
      </c>
      <c r="AG144">
        <v>0.18900000000000003</v>
      </c>
      <c r="AH144">
        <v>2</v>
      </c>
      <c r="AI144">
        <v>104123729</v>
      </c>
      <c r="AJ144">
        <v>138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</row>
    <row r="145" spans="1:44" x14ac:dyDescent="0.2">
      <c r="A145">
        <f>ROW(Source!A219)</f>
        <v>219</v>
      </c>
      <c r="B145">
        <v>104123738</v>
      </c>
      <c r="C145">
        <v>104123728</v>
      </c>
      <c r="D145">
        <v>101137938</v>
      </c>
      <c r="E145">
        <v>117</v>
      </c>
      <c r="F145">
        <v>1</v>
      </c>
      <c r="G145">
        <v>1</v>
      </c>
      <c r="H145">
        <v>1</v>
      </c>
      <c r="I145" t="s">
        <v>709</v>
      </c>
      <c r="J145" t="s">
        <v>3</v>
      </c>
      <c r="K145" t="s">
        <v>710</v>
      </c>
      <c r="L145">
        <v>1369</v>
      </c>
      <c r="N145">
        <v>1013</v>
      </c>
      <c r="O145" t="s">
        <v>708</v>
      </c>
      <c r="P145" t="s">
        <v>708</v>
      </c>
      <c r="Q145">
        <v>1</v>
      </c>
      <c r="X145">
        <v>23.38</v>
      </c>
      <c r="Y145">
        <v>0</v>
      </c>
      <c r="Z145">
        <v>0</v>
      </c>
      <c r="AA145">
        <v>0</v>
      </c>
      <c r="AB145">
        <v>722.05</v>
      </c>
      <c r="AC145">
        <v>0</v>
      </c>
      <c r="AD145">
        <v>1</v>
      </c>
      <c r="AE145">
        <v>1</v>
      </c>
      <c r="AF145" t="s">
        <v>312</v>
      </c>
      <c r="AG145">
        <v>31.563000000000002</v>
      </c>
      <c r="AH145">
        <v>2</v>
      </c>
      <c r="AI145">
        <v>104123730</v>
      </c>
      <c r="AJ145">
        <v>139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</row>
    <row r="146" spans="1:44" x14ac:dyDescent="0.2">
      <c r="A146">
        <f>ROW(Source!A219)</f>
        <v>219</v>
      </c>
      <c r="B146">
        <v>104123739</v>
      </c>
      <c r="C146">
        <v>104123728</v>
      </c>
      <c r="D146">
        <v>33157037</v>
      </c>
      <c r="E146">
        <v>117</v>
      </c>
      <c r="F146">
        <v>1</v>
      </c>
      <c r="G146">
        <v>1</v>
      </c>
      <c r="H146">
        <v>1</v>
      </c>
      <c r="I146" t="s">
        <v>566</v>
      </c>
      <c r="J146" t="s">
        <v>3</v>
      </c>
      <c r="K146" t="s">
        <v>567</v>
      </c>
      <c r="L146">
        <v>1191</v>
      </c>
      <c r="N146">
        <v>1013</v>
      </c>
      <c r="O146" t="s">
        <v>565</v>
      </c>
      <c r="P146" t="s">
        <v>565</v>
      </c>
      <c r="Q146">
        <v>1</v>
      </c>
      <c r="X146">
        <v>0.09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1</v>
      </c>
      <c r="AE146">
        <v>2</v>
      </c>
      <c r="AF146" t="s">
        <v>312</v>
      </c>
      <c r="AG146">
        <v>0.1215</v>
      </c>
      <c r="AH146">
        <v>2</v>
      </c>
      <c r="AI146">
        <v>104123731</v>
      </c>
      <c r="AJ146">
        <v>140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</row>
    <row r="147" spans="1:44" x14ac:dyDescent="0.2">
      <c r="A147">
        <f>ROW(Source!A219)</f>
        <v>219</v>
      </c>
      <c r="B147">
        <v>104123740</v>
      </c>
      <c r="C147">
        <v>104123728</v>
      </c>
      <c r="D147">
        <v>101145358</v>
      </c>
      <c r="E147">
        <v>1</v>
      </c>
      <c r="F147">
        <v>1</v>
      </c>
      <c r="G147">
        <v>1</v>
      </c>
      <c r="H147">
        <v>2</v>
      </c>
      <c r="I147" t="s">
        <v>568</v>
      </c>
      <c r="J147" t="s">
        <v>569</v>
      </c>
      <c r="K147" t="s">
        <v>570</v>
      </c>
      <c r="L147">
        <v>1368</v>
      </c>
      <c r="N147">
        <v>1011</v>
      </c>
      <c r="O147" t="s">
        <v>571</v>
      </c>
      <c r="P147" t="s">
        <v>571</v>
      </c>
      <c r="Q147">
        <v>1</v>
      </c>
      <c r="X147">
        <v>0.09</v>
      </c>
      <c r="Y147">
        <v>0</v>
      </c>
      <c r="Z147">
        <v>643.29</v>
      </c>
      <c r="AA147">
        <v>722.05</v>
      </c>
      <c r="AB147">
        <v>0</v>
      </c>
      <c r="AC147">
        <v>0</v>
      </c>
      <c r="AD147">
        <v>1</v>
      </c>
      <c r="AE147">
        <v>0</v>
      </c>
      <c r="AF147" t="s">
        <v>312</v>
      </c>
      <c r="AG147">
        <v>0.1215</v>
      </c>
      <c r="AH147">
        <v>2</v>
      </c>
      <c r="AI147">
        <v>104123732</v>
      </c>
      <c r="AJ147">
        <v>141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</row>
    <row r="148" spans="1:44" x14ac:dyDescent="0.2">
      <c r="A148">
        <f>ROW(Source!A219)</f>
        <v>219</v>
      </c>
      <c r="B148">
        <v>104123741</v>
      </c>
      <c r="C148">
        <v>104123728</v>
      </c>
      <c r="D148">
        <v>101212126</v>
      </c>
      <c r="E148">
        <v>1</v>
      </c>
      <c r="F148">
        <v>1</v>
      </c>
      <c r="G148">
        <v>1</v>
      </c>
      <c r="H148">
        <v>3</v>
      </c>
      <c r="I148" t="s">
        <v>573</v>
      </c>
      <c r="J148" t="s">
        <v>574</v>
      </c>
      <c r="K148" t="s">
        <v>575</v>
      </c>
      <c r="L148">
        <v>1383</v>
      </c>
      <c r="N148">
        <v>1013</v>
      </c>
      <c r="O148" t="s">
        <v>576</v>
      </c>
      <c r="P148" t="s">
        <v>576</v>
      </c>
      <c r="Q148">
        <v>1</v>
      </c>
      <c r="X148">
        <v>0.61599999999999999</v>
      </c>
      <c r="Y148">
        <v>6.78</v>
      </c>
      <c r="Z148">
        <v>0</v>
      </c>
      <c r="AA148">
        <v>0</v>
      </c>
      <c r="AB148">
        <v>0</v>
      </c>
      <c r="AC148">
        <v>0</v>
      </c>
      <c r="AD148">
        <v>1</v>
      </c>
      <c r="AE148">
        <v>0</v>
      </c>
      <c r="AF148" t="s">
        <v>3</v>
      </c>
      <c r="AG148">
        <v>0.61599999999999999</v>
      </c>
      <c r="AH148">
        <v>2</v>
      </c>
      <c r="AI148">
        <v>104123733</v>
      </c>
      <c r="AJ148">
        <v>142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</row>
    <row r="149" spans="1:44" x14ac:dyDescent="0.2">
      <c r="A149">
        <f>ROW(Source!A219)</f>
        <v>219</v>
      </c>
      <c r="B149">
        <v>104123742</v>
      </c>
      <c r="C149">
        <v>104123728</v>
      </c>
      <c r="D149">
        <v>101213704</v>
      </c>
      <c r="E149">
        <v>1</v>
      </c>
      <c r="F149">
        <v>1</v>
      </c>
      <c r="G149">
        <v>1</v>
      </c>
      <c r="H149">
        <v>3</v>
      </c>
      <c r="I149" t="s">
        <v>711</v>
      </c>
      <c r="J149" t="s">
        <v>712</v>
      </c>
      <c r="K149" t="s">
        <v>713</v>
      </c>
      <c r="L149">
        <v>1425</v>
      </c>
      <c r="N149">
        <v>1013</v>
      </c>
      <c r="O149" t="s">
        <v>281</v>
      </c>
      <c r="P149" t="s">
        <v>281</v>
      </c>
      <c r="Q149">
        <v>1</v>
      </c>
      <c r="X149">
        <v>3.03</v>
      </c>
      <c r="Y149">
        <v>178.64</v>
      </c>
      <c r="Z149">
        <v>0</v>
      </c>
      <c r="AA149">
        <v>0</v>
      </c>
      <c r="AB149">
        <v>0</v>
      </c>
      <c r="AC149">
        <v>0</v>
      </c>
      <c r="AD149">
        <v>1</v>
      </c>
      <c r="AE149">
        <v>0</v>
      </c>
      <c r="AF149" t="s">
        <v>3</v>
      </c>
      <c r="AG149">
        <v>3.03</v>
      </c>
      <c r="AH149">
        <v>2</v>
      </c>
      <c r="AI149">
        <v>104123734</v>
      </c>
      <c r="AJ149">
        <v>143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</row>
    <row r="150" spans="1:44" x14ac:dyDescent="0.2">
      <c r="A150">
        <f>ROW(Source!A219)</f>
        <v>219</v>
      </c>
      <c r="B150">
        <v>104123743</v>
      </c>
      <c r="C150">
        <v>104123728</v>
      </c>
      <c r="D150">
        <v>101214372</v>
      </c>
      <c r="E150">
        <v>1</v>
      </c>
      <c r="F150">
        <v>1</v>
      </c>
      <c r="G150">
        <v>1</v>
      </c>
      <c r="H150">
        <v>3</v>
      </c>
      <c r="I150" t="s">
        <v>714</v>
      </c>
      <c r="J150" t="s">
        <v>715</v>
      </c>
      <c r="K150" t="s">
        <v>716</v>
      </c>
      <c r="L150">
        <v>1371</v>
      </c>
      <c r="N150">
        <v>1013</v>
      </c>
      <c r="O150" t="s">
        <v>203</v>
      </c>
      <c r="P150" t="s">
        <v>203</v>
      </c>
      <c r="Q150">
        <v>1</v>
      </c>
      <c r="X150">
        <v>0.75</v>
      </c>
      <c r="Y150">
        <v>53.58</v>
      </c>
      <c r="Z150">
        <v>0</v>
      </c>
      <c r="AA150">
        <v>0</v>
      </c>
      <c r="AB150">
        <v>0</v>
      </c>
      <c r="AC150">
        <v>0</v>
      </c>
      <c r="AD150">
        <v>1</v>
      </c>
      <c r="AE150">
        <v>0</v>
      </c>
      <c r="AF150" t="s">
        <v>3</v>
      </c>
      <c r="AG150">
        <v>0.75</v>
      </c>
      <c r="AH150">
        <v>2</v>
      </c>
      <c r="AI150">
        <v>104123735</v>
      </c>
      <c r="AJ150">
        <v>144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</row>
    <row r="151" spans="1:44" x14ac:dyDescent="0.2">
      <c r="A151">
        <f>ROW(Source!A219)</f>
        <v>219</v>
      </c>
      <c r="B151">
        <v>104123744</v>
      </c>
      <c r="C151">
        <v>104123728</v>
      </c>
      <c r="D151">
        <v>101143808</v>
      </c>
      <c r="E151">
        <v>117</v>
      </c>
      <c r="F151">
        <v>1</v>
      </c>
      <c r="G151">
        <v>1</v>
      </c>
      <c r="H151">
        <v>3</v>
      </c>
      <c r="I151" t="s">
        <v>315</v>
      </c>
      <c r="J151" t="s">
        <v>3</v>
      </c>
      <c r="K151" t="s">
        <v>316</v>
      </c>
      <c r="L151">
        <v>3277935</v>
      </c>
      <c r="N151">
        <v>1013</v>
      </c>
      <c r="O151" t="s">
        <v>317</v>
      </c>
      <c r="P151" t="s">
        <v>317</v>
      </c>
      <c r="Q151">
        <v>1</v>
      </c>
      <c r="X151">
        <v>2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 t="s">
        <v>3</v>
      </c>
      <c r="AG151">
        <v>2</v>
      </c>
      <c r="AH151">
        <v>2</v>
      </c>
      <c r="AI151">
        <v>104123736</v>
      </c>
      <c r="AJ151">
        <v>146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</row>
    <row r="152" spans="1:44" x14ac:dyDescent="0.2">
      <c r="A152">
        <f>ROW(Source!A222)</f>
        <v>222</v>
      </c>
      <c r="B152">
        <v>104124551</v>
      </c>
      <c r="C152">
        <v>104124542</v>
      </c>
      <c r="D152">
        <v>33157087</v>
      </c>
      <c r="E152">
        <v>115</v>
      </c>
      <c r="F152">
        <v>1</v>
      </c>
      <c r="G152">
        <v>1</v>
      </c>
      <c r="H152">
        <v>1</v>
      </c>
      <c r="I152" t="s">
        <v>598</v>
      </c>
      <c r="J152" t="s">
        <v>3</v>
      </c>
      <c r="K152" t="s">
        <v>599</v>
      </c>
      <c r="L152">
        <v>1191</v>
      </c>
      <c r="N152">
        <v>1013</v>
      </c>
      <c r="O152" t="s">
        <v>565</v>
      </c>
      <c r="P152" t="s">
        <v>565</v>
      </c>
      <c r="Q152">
        <v>1</v>
      </c>
      <c r="X152">
        <v>1.68</v>
      </c>
      <c r="Y152">
        <v>0</v>
      </c>
      <c r="Z152">
        <v>0</v>
      </c>
      <c r="AA152">
        <v>0</v>
      </c>
      <c r="AB152">
        <v>722.05</v>
      </c>
      <c r="AC152">
        <v>0</v>
      </c>
      <c r="AD152">
        <v>1</v>
      </c>
      <c r="AE152">
        <v>1</v>
      </c>
      <c r="AF152" t="s">
        <v>312</v>
      </c>
      <c r="AG152">
        <v>2.2680000000000002</v>
      </c>
      <c r="AH152">
        <v>2</v>
      </c>
      <c r="AI152">
        <v>104124543</v>
      </c>
      <c r="AJ152">
        <v>147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</row>
    <row r="153" spans="1:44" x14ac:dyDescent="0.2">
      <c r="A153">
        <f>ROW(Source!A222)</f>
        <v>222</v>
      </c>
      <c r="B153">
        <v>104124552</v>
      </c>
      <c r="C153">
        <v>104124542</v>
      </c>
      <c r="D153">
        <v>94495683</v>
      </c>
      <c r="E153">
        <v>1</v>
      </c>
      <c r="F153">
        <v>1</v>
      </c>
      <c r="G153">
        <v>1</v>
      </c>
      <c r="H153">
        <v>3</v>
      </c>
      <c r="I153" t="s">
        <v>717</v>
      </c>
      <c r="J153" t="s">
        <v>718</v>
      </c>
      <c r="K153" t="s">
        <v>719</v>
      </c>
      <c r="L153">
        <v>1346</v>
      </c>
      <c r="N153">
        <v>1009</v>
      </c>
      <c r="O153" t="s">
        <v>89</v>
      </c>
      <c r="P153" t="s">
        <v>89</v>
      </c>
      <c r="Q153">
        <v>1</v>
      </c>
      <c r="X153">
        <v>5.0000000000000001E-4</v>
      </c>
      <c r="Y153">
        <v>284.14999999999998</v>
      </c>
      <c r="Z153">
        <v>0</v>
      </c>
      <c r="AA153">
        <v>0</v>
      </c>
      <c r="AB153">
        <v>0</v>
      </c>
      <c r="AC153">
        <v>0</v>
      </c>
      <c r="AD153">
        <v>1</v>
      </c>
      <c r="AE153">
        <v>0</v>
      </c>
      <c r="AF153" t="s">
        <v>3</v>
      </c>
      <c r="AG153">
        <v>5.0000000000000001E-4</v>
      </c>
      <c r="AH153">
        <v>2</v>
      </c>
      <c r="AI153">
        <v>104124544</v>
      </c>
      <c r="AJ153">
        <v>148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</row>
    <row r="154" spans="1:44" x14ac:dyDescent="0.2">
      <c r="A154">
        <f>ROW(Source!A222)</f>
        <v>222</v>
      </c>
      <c r="B154">
        <v>104124553</v>
      </c>
      <c r="C154">
        <v>104124542</v>
      </c>
      <c r="D154">
        <v>94498222</v>
      </c>
      <c r="E154">
        <v>1</v>
      </c>
      <c r="F154">
        <v>1</v>
      </c>
      <c r="G154">
        <v>1</v>
      </c>
      <c r="H154">
        <v>3</v>
      </c>
      <c r="I154" t="s">
        <v>573</v>
      </c>
      <c r="J154" t="s">
        <v>574</v>
      </c>
      <c r="K154" t="s">
        <v>575</v>
      </c>
      <c r="L154">
        <v>1383</v>
      </c>
      <c r="N154">
        <v>1013</v>
      </c>
      <c r="O154" t="s">
        <v>576</v>
      </c>
      <c r="P154" t="s">
        <v>576</v>
      </c>
      <c r="Q154">
        <v>1</v>
      </c>
      <c r="X154">
        <v>8.3199999999999996E-2</v>
      </c>
      <c r="Y154">
        <v>6.78</v>
      </c>
      <c r="Z154">
        <v>0</v>
      </c>
      <c r="AA154">
        <v>0</v>
      </c>
      <c r="AB154">
        <v>0</v>
      </c>
      <c r="AC154">
        <v>0</v>
      </c>
      <c r="AD154">
        <v>1</v>
      </c>
      <c r="AE154">
        <v>0</v>
      </c>
      <c r="AF154" t="s">
        <v>3</v>
      </c>
      <c r="AG154">
        <v>8.3199999999999996E-2</v>
      </c>
      <c r="AH154">
        <v>2</v>
      </c>
      <c r="AI154">
        <v>104124545</v>
      </c>
      <c r="AJ154">
        <v>149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</row>
    <row r="155" spans="1:44" x14ac:dyDescent="0.2">
      <c r="A155">
        <f>ROW(Source!A222)</f>
        <v>222</v>
      </c>
      <c r="B155">
        <v>104124554</v>
      </c>
      <c r="C155">
        <v>104124542</v>
      </c>
      <c r="D155">
        <v>94499788</v>
      </c>
      <c r="E155">
        <v>1</v>
      </c>
      <c r="F155">
        <v>1</v>
      </c>
      <c r="G155">
        <v>1</v>
      </c>
      <c r="H155">
        <v>3</v>
      </c>
      <c r="I155" t="s">
        <v>720</v>
      </c>
      <c r="J155" t="s">
        <v>721</v>
      </c>
      <c r="K155" t="s">
        <v>722</v>
      </c>
      <c r="L155">
        <v>1425</v>
      </c>
      <c r="N155">
        <v>1013</v>
      </c>
      <c r="O155" t="s">
        <v>281</v>
      </c>
      <c r="P155" t="s">
        <v>281</v>
      </c>
      <c r="Q155">
        <v>1</v>
      </c>
      <c r="X155">
        <v>2.5000000000000001E-2</v>
      </c>
      <c r="Y155">
        <v>978.09</v>
      </c>
      <c r="Z155">
        <v>0</v>
      </c>
      <c r="AA155">
        <v>0</v>
      </c>
      <c r="AB155">
        <v>0</v>
      </c>
      <c r="AC155">
        <v>0</v>
      </c>
      <c r="AD155">
        <v>1</v>
      </c>
      <c r="AE155">
        <v>0</v>
      </c>
      <c r="AF155" t="s">
        <v>3</v>
      </c>
      <c r="AG155">
        <v>2.5000000000000001E-2</v>
      </c>
      <c r="AH155">
        <v>2</v>
      </c>
      <c r="AI155">
        <v>104124546</v>
      </c>
      <c r="AJ155">
        <v>150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</row>
    <row r="156" spans="1:44" x14ac:dyDescent="0.2">
      <c r="A156">
        <f>ROW(Source!A222)</f>
        <v>222</v>
      </c>
      <c r="B156">
        <v>104124555</v>
      </c>
      <c r="C156">
        <v>104124542</v>
      </c>
      <c r="D156">
        <v>94501700</v>
      </c>
      <c r="E156">
        <v>1</v>
      </c>
      <c r="F156">
        <v>1</v>
      </c>
      <c r="G156">
        <v>1</v>
      </c>
      <c r="H156">
        <v>3</v>
      </c>
      <c r="I156" t="s">
        <v>684</v>
      </c>
      <c r="J156" t="s">
        <v>685</v>
      </c>
      <c r="K156" t="s">
        <v>686</v>
      </c>
      <c r="L156">
        <v>1348</v>
      </c>
      <c r="N156">
        <v>1009</v>
      </c>
      <c r="O156" t="s">
        <v>47</v>
      </c>
      <c r="P156" t="s">
        <v>47</v>
      </c>
      <c r="Q156">
        <v>1000</v>
      </c>
      <c r="X156">
        <v>1.0000000000000001E-5</v>
      </c>
      <c r="Y156">
        <v>4338.2700000000004</v>
      </c>
      <c r="Z156">
        <v>0</v>
      </c>
      <c r="AA156">
        <v>0</v>
      </c>
      <c r="AB156">
        <v>0</v>
      </c>
      <c r="AC156">
        <v>0</v>
      </c>
      <c r="AD156">
        <v>1</v>
      </c>
      <c r="AE156">
        <v>0</v>
      </c>
      <c r="AF156" t="s">
        <v>3</v>
      </c>
      <c r="AG156">
        <v>1.0000000000000001E-5</v>
      </c>
      <c r="AH156">
        <v>2</v>
      </c>
      <c r="AI156">
        <v>104124547</v>
      </c>
      <c r="AJ156">
        <v>151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</row>
    <row r="157" spans="1:44" x14ac:dyDescent="0.2">
      <c r="A157">
        <f>ROW(Source!A222)</f>
        <v>222</v>
      </c>
      <c r="B157">
        <v>104124556</v>
      </c>
      <c r="C157">
        <v>104124542</v>
      </c>
      <c r="D157">
        <v>94509361</v>
      </c>
      <c r="E157">
        <v>1</v>
      </c>
      <c r="F157">
        <v>1</v>
      </c>
      <c r="G157">
        <v>1</v>
      </c>
      <c r="H157">
        <v>3</v>
      </c>
      <c r="I157" t="s">
        <v>723</v>
      </c>
      <c r="J157" t="s">
        <v>724</v>
      </c>
      <c r="K157" t="s">
        <v>725</v>
      </c>
      <c r="L157">
        <v>1346</v>
      </c>
      <c r="N157">
        <v>1009</v>
      </c>
      <c r="O157" t="s">
        <v>89</v>
      </c>
      <c r="P157" t="s">
        <v>89</v>
      </c>
      <c r="Q157">
        <v>1</v>
      </c>
      <c r="X157">
        <v>0.01</v>
      </c>
      <c r="Y157">
        <v>899.56</v>
      </c>
      <c r="Z157">
        <v>0</v>
      </c>
      <c r="AA157">
        <v>0</v>
      </c>
      <c r="AB157">
        <v>0</v>
      </c>
      <c r="AC157">
        <v>0</v>
      </c>
      <c r="AD157">
        <v>1</v>
      </c>
      <c r="AE157">
        <v>0</v>
      </c>
      <c r="AF157" t="s">
        <v>3</v>
      </c>
      <c r="AG157">
        <v>0.01</v>
      </c>
      <c r="AH157">
        <v>2</v>
      </c>
      <c r="AI157">
        <v>104124548</v>
      </c>
      <c r="AJ157">
        <v>152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</row>
    <row r="158" spans="1:44" x14ac:dyDescent="0.2">
      <c r="A158">
        <f>ROW(Source!A222)</f>
        <v>222</v>
      </c>
      <c r="B158">
        <v>104124557</v>
      </c>
      <c r="C158">
        <v>104124542</v>
      </c>
      <c r="D158">
        <v>94431477</v>
      </c>
      <c r="E158">
        <v>115</v>
      </c>
      <c r="F158">
        <v>1</v>
      </c>
      <c r="G158">
        <v>1</v>
      </c>
      <c r="H158">
        <v>3</v>
      </c>
      <c r="I158" t="s">
        <v>315</v>
      </c>
      <c r="J158" t="s">
        <v>3</v>
      </c>
      <c r="K158" t="s">
        <v>316</v>
      </c>
      <c r="L158">
        <v>3277935</v>
      </c>
      <c r="N158">
        <v>1013</v>
      </c>
      <c r="O158" t="s">
        <v>317</v>
      </c>
      <c r="P158" t="s">
        <v>317</v>
      </c>
      <c r="Q158">
        <v>1</v>
      </c>
      <c r="X158">
        <v>2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 t="s">
        <v>3</v>
      </c>
      <c r="AG158">
        <v>2</v>
      </c>
      <c r="AH158">
        <v>2</v>
      </c>
      <c r="AI158">
        <v>104124549</v>
      </c>
      <c r="AJ158">
        <v>153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</row>
    <row r="159" spans="1:44" x14ac:dyDescent="0.2">
      <c r="A159">
        <f>ROW(Source!A225)</f>
        <v>225</v>
      </c>
      <c r="B159">
        <v>104124566</v>
      </c>
      <c r="C159">
        <v>104124560</v>
      </c>
      <c r="D159">
        <v>33157095</v>
      </c>
      <c r="E159">
        <v>115</v>
      </c>
      <c r="F159">
        <v>1</v>
      </c>
      <c r="G159">
        <v>1</v>
      </c>
      <c r="H159">
        <v>1</v>
      </c>
      <c r="I159" t="s">
        <v>628</v>
      </c>
      <c r="J159" t="s">
        <v>3</v>
      </c>
      <c r="K159" t="s">
        <v>629</v>
      </c>
      <c r="L159">
        <v>1191</v>
      </c>
      <c r="N159">
        <v>1013</v>
      </c>
      <c r="O159" t="s">
        <v>565</v>
      </c>
      <c r="P159" t="s">
        <v>565</v>
      </c>
      <c r="Q159">
        <v>1</v>
      </c>
      <c r="X159">
        <v>15.2</v>
      </c>
      <c r="Y159">
        <v>0</v>
      </c>
      <c r="Z159">
        <v>0</v>
      </c>
      <c r="AA159">
        <v>0</v>
      </c>
      <c r="AB159">
        <v>689.72</v>
      </c>
      <c r="AC159">
        <v>0</v>
      </c>
      <c r="AD159">
        <v>1</v>
      </c>
      <c r="AE159">
        <v>1</v>
      </c>
      <c r="AF159" t="s">
        <v>312</v>
      </c>
      <c r="AG159">
        <v>20.52</v>
      </c>
      <c r="AH159">
        <v>2</v>
      </c>
      <c r="AI159">
        <v>104124561</v>
      </c>
      <c r="AJ159">
        <v>155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</row>
    <row r="160" spans="1:44" x14ac:dyDescent="0.2">
      <c r="A160">
        <f>ROW(Source!A225)</f>
        <v>225</v>
      </c>
      <c r="B160">
        <v>104124567</v>
      </c>
      <c r="C160">
        <v>104124560</v>
      </c>
      <c r="D160">
        <v>94498222</v>
      </c>
      <c r="E160">
        <v>1</v>
      </c>
      <c r="F160">
        <v>1</v>
      </c>
      <c r="G160">
        <v>1</v>
      </c>
      <c r="H160">
        <v>3</v>
      </c>
      <c r="I160" t="s">
        <v>573</v>
      </c>
      <c r="J160" t="s">
        <v>574</v>
      </c>
      <c r="K160" t="s">
        <v>575</v>
      </c>
      <c r="L160">
        <v>1383</v>
      </c>
      <c r="N160">
        <v>1013</v>
      </c>
      <c r="O160" t="s">
        <v>576</v>
      </c>
      <c r="P160" t="s">
        <v>576</v>
      </c>
      <c r="Q160">
        <v>1</v>
      </c>
      <c r="X160">
        <v>5.3376000000000001</v>
      </c>
      <c r="Y160">
        <v>6.78</v>
      </c>
      <c r="Z160">
        <v>0</v>
      </c>
      <c r="AA160">
        <v>0</v>
      </c>
      <c r="AB160">
        <v>0</v>
      </c>
      <c r="AC160">
        <v>0</v>
      </c>
      <c r="AD160">
        <v>1</v>
      </c>
      <c r="AE160">
        <v>0</v>
      </c>
      <c r="AF160" t="s">
        <v>3</v>
      </c>
      <c r="AG160">
        <v>5.3376000000000001</v>
      </c>
      <c r="AH160">
        <v>2</v>
      </c>
      <c r="AI160">
        <v>104124562</v>
      </c>
      <c r="AJ160">
        <v>156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</row>
    <row r="161" spans="1:44" x14ac:dyDescent="0.2">
      <c r="A161">
        <f>ROW(Source!A225)</f>
        <v>225</v>
      </c>
      <c r="B161">
        <v>104124568</v>
      </c>
      <c r="C161">
        <v>104124560</v>
      </c>
      <c r="D161">
        <v>94499828</v>
      </c>
      <c r="E161">
        <v>1</v>
      </c>
      <c r="F161">
        <v>1</v>
      </c>
      <c r="G161">
        <v>1</v>
      </c>
      <c r="H161">
        <v>3</v>
      </c>
      <c r="I161" t="s">
        <v>726</v>
      </c>
      <c r="J161" t="s">
        <v>727</v>
      </c>
      <c r="K161" t="s">
        <v>728</v>
      </c>
      <c r="L161">
        <v>1425</v>
      </c>
      <c r="N161">
        <v>1013</v>
      </c>
      <c r="O161" t="s">
        <v>281</v>
      </c>
      <c r="P161" t="s">
        <v>281</v>
      </c>
      <c r="Q161">
        <v>1</v>
      </c>
      <c r="X161">
        <v>1.75</v>
      </c>
      <c r="Y161">
        <v>52.34</v>
      </c>
      <c r="Z161">
        <v>0</v>
      </c>
      <c r="AA161">
        <v>0</v>
      </c>
      <c r="AB161">
        <v>0</v>
      </c>
      <c r="AC161">
        <v>0</v>
      </c>
      <c r="AD161">
        <v>1</v>
      </c>
      <c r="AE161">
        <v>0</v>
      </c>
      <c r="AF161" t="s">
        <v>3</v>
      </c>
      <c r="AG161">
        <v>1.75</v>
      </c>
      <c r="AH161">
        <v>2</v>
      </c>
      <c r="AI161">
        <v>104124563</v>
      </c>
      <c r="AJ161">
        <v>157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</row>
    <row r="162" spans="1:44" x14ac:dyDescent="0.2">
      <c r="A162">
        <f>ROW(Source!A225)</f>
        <v>225</v>
      </c>
      <c r="B162">
        <v>104124569</v>
      </c>
      <c r="C162">
        <v>104124560</v>
      </c>
      <c r="D162">
        <v>94431477</v>
      </c>
      <c r="E162">
        <v>115</v>
      </c>
      <c r="F162">
        <v>1</v>
      </c>
      <c r="G162">
        <v>1</v>
      </c>
      <c r="H162">
        <v>3</v>
      </c>
      <c r="I162" t="s">
        <v>315</v>
      </c>
      <c r="J162" t="s">
        <v>3</v>
      </c>
      <c r="K162" t="s">
        <v>316</v>
      </c>
      <c r="L162">
        <v>3277935</v>
      </c>
      <c r="N162">
        <v>1013</v>
      </c>
      <c r="O162" t="s">
        <v>317</v>
      </c>
      <c r="P162" t="s">
        <v>317</v>
      </c>
      <c r="Q162">
        <v>1</v>
      </c>
      <c r="X162">
        <v>2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 t="s">
        <v>3</v>
      </c>
      <c r="AG162">
        <v>2</v>
      </c>
      <c r="AH162">
        <v>2</v>
      </c>
      <c r="AI162">
        <v>104124565</v>
      </c>
      <c r="AJ162">
        <v>159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</row>
    <row r="163" spans="1:44" x14ac:dyDescent="0.2">
      <c r="A163">
        <f>ROW(Source!A228)</f>
        <v>228</v>
      </c>
      <c r="B163">
        <v>104124584</v>
      </c>
      <c r="C163">
        <v>104124572</v>
      </c>
      <c r="D163">
        <v>33157039</v>
      </c>
      <c r="E163">
        <v>116</v>
      </c>
      <c r="F163">
        <v>1</v>
      </c>
      <c r="G163">
        <v>1</v>
      </c>
      <c r="H163">
        <v>1</v>
      </c>
      <c r="I163" t="s">
        <v>645</v>
      </c>
      <c r="J163" t="s">
        <v>3</v>
      </c>
      <c r="K163" t="s">
        <v>646</v>
      </c>
      <c r="L163">
        <v>1191</v>
      </c>
      <c r="N163">
        <v>1013</v>
      </c>
      <c r="O163" t="s">
        <v>565</v>
      </c>
      <c r="P163" t="s">
        <v>565</v>
      </c>
      <c r="Q163">
        <v>1</v>
      </c>
      <c r="X163">
        <v>6.29</v>
      </c>
      <c r="Y163">
        <v>0</v>
      </c>
      <c r="Z163">
        <v>0</v>
      </c>
      <c r="AA163">
        <v>0</v>
      </c>
      <c r="AB163">
        <v>705.88</v>
      </c>
      <c r="AC163">
        <v>0</v>
      </c>
      <c r="AD163">
        <v>1</v>
      </c>
      <c r="AE163">
        <v>1</v>
      </c>
      <c r="AF163" t="s">
        <v>312</v>
      </c>
      <c r="AG163">
        <v>8.4915000000000003</v>
      </c>
      <c r="AH163">
        <v>2</v>
      </c>
      <c r="AI163">
        <v>104124573</v>
      </c>
      <c r="AJ163">
        <v>160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</row>
    <row r="164" spans="1:44" x14ac:dyDescent="0.2">
      <c r="A164">
        <f>ROW(Source!A228)</f>
        <v>228</v>
      </c>
      <c r="B164">
        <v>104124585</v>
      </c>
      <c r="C164">
        <v>104124572</v>
      </c>
      <c r="D164">
        <v>33157037</v>
      </c>
      <c r="E164">
        <v>116</v>
      </c>
      <c r="F164">
        <v>1</v>
      </c>
      <c r="G164">
        <v>1</v>
      </c>
      <c r="H164">
        <v>1</v>
      </c>
      <c r="I164" t="s">
        <v>566</v>
      </c>
      <c r="J164" t="s">
        <v>3</v>
      </c>
      <c r="K164" t="s">
        <v>567</v>
      </c>
      <c r="L164">
        <v>1191</v>
      </c>
      <c r="N164">
        <v>1013</v>
      </c>
      <c r="O164" t="s">
        <v>565</v>
      </c>
      <c r="P164" t="s">
        <v>565</v>
      </c>
      <c r="Q164">
        <v>1</v>
      </c>
      <c r="X164">
        <v>0.06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1</v>
      </c>
      <c r="AE164">
        <v>2</v>
      </c>
      <c r="AF164" t="s">
        <v>312</v>
      </c>
      <c r="AG164">
        <v>8.1000000000000003E-2</v>
      </c>
      <c r="AH164">
        <v>2</v>
      </c>
      <c r="AI164">
        <v>104124574</v>
      </c>
      <c r="AJ164">
        <v>161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</row>
    <row r="165" spans="1:44" x14ac:dyDescent="0.2">
      <c r="A165">
        <f>ROW(Source!A228)</f>
        <v>228</v>
      </c>
      <c r="B165">
        <v>104124586</v>
      </c>
      <c r="C165">
        <v>104124572</v>
      </c>
      <c r="D165">
        <v>98903033</v>
      </c>
      <c r="E165">
        <v>1</v>
      </c>
      <c r="F165">
        <v>1</v>
      </c>
      <c r="G165">
        <v>1</v>
      </c>
      <c r="H165">
        <v>2</v>
      </c>
      <c r="I165" t="s">
        <v>662</v>
      </c>
      <c r="J165" t="s">
        <v>663</v>
      </c>
      <c r="K165" t="s">
        <v>664</v>
      </c>
      <c r="L165">
        <v>1368</v>
      </c>
      <c r="N165">
        <v>1011</v>
      </c>
      <c r="O165" t="s">
        <v>571</v>
      </c>
      <c r="P165" t="s">
        <v>571</v>
      </c>
      <c r="Q165">
        <v>1</v>
      </c>
      <c r="X165">
        <v>0.03</v>
      </c>
      <c r="Y165">
        <v>0</v>
      </c>
      <c r="Z165">
        <v>1629.55</v>
      </c>
      <c r="AA165">
        <v>969.91</v>
      </c>
      <c r="AB165">
        <v>0</v>
      </c>
      <c r="AC165">
        <v>0</v>
      </c>
      <c r="AD165">
        <v>1</v>
      </c>
      <c r="AE165">
        <v>0</v>
      </c>
      <c r="AF165" t="s">
        <v>312</v>
      </c>
      <c r="AG165">
        <v>4.0500000000000001E-2</v>
      </c>
      <c r="AH165">
        <v>2</v>
      </c>
      <c r="AI165">
        <v>104124575</v>
      </c>
      <c r="AJ165">
        <v>162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</row>
    <row r="166" spans="1:44" x14ac:dyDescent="0.2">
      <c r="A166">
        <f>ROW(Source!A228)</f>
        <v>228</v>
      </c>
      <c r="B166">
        <v>104124587</v>
      </c>
      <c r="C166">
        <v>104124572</v>
      </c>
      <c r="D166">
        <v>98903925</v>
      </c>
      <c r="E166">
        <v>1</v>
      </c>
      <c r="F166">
        <v>1</v>
      </c>
      <c r="G166">
        <v>1</v>
      </c>
      <c r="H166">
        <v>2</v>
      </c>
      <c r="I166" t="s">
        <v>568</v>
      </c>
      <c r="J166" t="s">
        <v>569</v>
      </c>
      <c r="K166" t="s">
        <v>570</v>
      </c>
      <c r="L166">
        <v>1368</v>
      </c>
      <c r="N166">
        <v>1011</v>
      </c>
      <c r="O166" t="s">
        <v>571</v>
      </c>
      <c r="P166" t="s">
        <v>571</v>
      </c>
      <c r="Q166">
        <v>1</v>
      </c>
      <c r="X166">
        <v>0.03</v>
      </c>
      <c r="Y166">
        <v>0</v>
      </c>
      <c r="Z166">
        <v>643.29</v>
      </c>
      <c r="AA166">
        <v>722.05</v>
      </c>
      <c r="AB166">
        <v>0</v>
      </c>
      <c r="AC166">
        <v>0</v>
      </c>
      <c r="AD166">
        <v>1</v>
      </c>
      <c r="AE166">
        <v>0</v>
      </c>
      <c r="AF166" t="s">
        <v>312</v>
      </c>
      <c r="AG166">
        <v>4.0500000000000001E-2</v>
      </c>
      <c r="AH166">
        <v>2</v>
      </c>
      <c r="AI166">
        <v>104124576</v>
      </c>
      <c r="AJ166">
        <v>163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</row>
    <row r="167" spans="1:44" x14ac:dyDescent="0.2">
      <c r="A167">
        <f>ROW(Source!A228)</f>
        <v>228</v>
      </c>
      <c r="B167">
        <v>104124588</v>
      </c>
      <c r="C167">
        <v>104124572</v>
      </c>
      <c r="D167">
        <v>98853977</v>
      </c>
      <c r="E167">
        <v>1</v>
      </c>
      <c r="F167">
        <v>1</v>
      </c>
      <c r="G167">
        <v>1</v>
      </c>
      <c r="H167">
        <v>3</v>
      </c>
      <c r="I167" t="s">
        <v>697</v>
      </c>
      <c r="J167" t="s">
        <v>698</v>
      </c>
      <c r="K167" t="s">
        <v>699</v>
      </c>
      <c r="L167">
        <v>1301</v>
      </c>
      <c r="N167">
        <v>1003</v>
      </c>
      <c r="O167" t="s">
        <v>194</v>
      </c>
      <c r="P167" t="s">
        <v>194</v>
      </c>
      <c r="Q167">
        <v>1</v>
      </c>
      <c r="X167">
        <v>26.67</v>
      </c>
      <c r="Y167">
        <v>5.87</v>
      </c>
      <c r="Z167">
        <v>0</v>
      </c>
      <c r="AA167">
        <v>0</v>
      </c>
      <c r="AB167">
        <v>0</v>
      </c>
      <c r="AC167">
        <v>0</v>
      </c>
      <c r="AD167">
        <v>1</v>
      </c>
      <c r="AE167">
        <v>0</v>
      </c>
      <c r="AF167" t="s">
        <v>3</v>
      </c>
      <c r="AG167">
        <v>26.67</v>
      </c>
      <c r="AH167">
        <v>2</v>
      </c>
      <c r="AI167">
        <v>104124577</v>
      </c>
      <c r="AJ167">
        <v>164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</row>
    <row r="168" spans="1:44" x14ac:dyDescent="0.2">
      <c r="A168">
        <f>ROW(Source!A228)</f>
        <v>228</v>
      </c>
      <c r="B168">
        <v>104124589</v>
      </c>
      <c r="C168">
        <v>104124572</v>
      </c>
      <c r="D168">
        <v>98854143</v>
      </c>
      <c r="E168">
        <v>1</v>
      </c>
      <c r="F168">
        <v>1</v>
      </c>
      <c r="G168">
        <v>1</v>
      </c>
      <c r="H168">
        <v>3</v>
      </c>
      <c r="I168" t="s">
        <v>729</v>
      </c>
      <c r="J168" t="s">
        <v>730</v>
      </c>
      <c r="K168" t="s">
        <v>731</v>
      </c>
      <c r="L168">
        <v>1348</v>
      </c>
      <c r="N168">
        <v>1009</v>
      </c>
      <c r="O168" t="s">
        <v>47</v>
      </c>
      <c r="P168" t="s">
        <v>47</v>
      </c>
      <c r="Q168">
        <v>1000</v>
      </c>
      <c r="X168">
        <v>1.0499999999999999E-3</v>
      </c>
      <c r="Y168">
        <v>43821.53</v>
      </c>
      <c r="Z168">
        <v>0</v>
      </c>
      <c r="AA168">
        <v>0</v>
      </c>
      <c r="AB168">
        <v>0</v>
      </c>
      <c r="AC168">
        <v>0</v>
      </c>
      <c r="AD168">
        <v>1</v>
      </c>
      <c r="AE168">
        <v>0</v>
      </c>
      <c r="AF168" t="s">
        <v>3</v>
      </c>
      <c r="AG168">
        <v>1.0499999999999999E-3</v>
      </c>
      <c r="AH168">
        <v>2</v>
      </c>
      <c r="AI168">
        <v>104124578</v>
      </c>
      <c r="AJ168">
        <v>165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</row>
    <row r="169" spans="1:44" x14ac:dyDescent="0.2">
      <c r="A169">
        <f>ROW(Source!A228)</f>
        <v>228</v>
      </c>
      <c r="B169">
        <v>104124590</v>
      </c>
      <c r="C169">
        <v>104124572</v>
      </c>
      <c r="D169">
        <v>98872677</v>
      </c>
      <c r="E169">
        <v>1</v>
      </c>
      <c r="F169">
        <v>1</v>
      </c>
      <c r="G169">
        <v>1</v>
      </c>
      <c r="H169">
        <v>3</v>
      </c>
      <c r="I169" t="s">
        <v>732</v>
      </c>
      <c r="J169" t="s">
        <v>733</v>
      </c>
      <c r="K169" t="s">
        <v>734</v>
      </c>
      <c r="L169">
        <v>1346</v>
      </c>
      <c r="N169">
        <v>1009</v>
      </c>
      <c r="O169" t="s">
        <v>89</v>
      </c>
      <c r="P169" t="s">
        <v>89</v>
      </c>
      <c r="Q169">
        <v>1</v>
      </c>
      <c r="X169">
        <v>0.02</v>
      </c>
      <c r="Y169">
        <v>79.88</v>
      </c>
      <c r="Z169">
        <v>0</v>
      </c>
      <c r="AA169">
        <v>0</v>
      </c>
      <c r="AB169">
        <v>0</v>
      </c>
      <c r="AC169">
        <v>0</v>
      </c>
      <c r="AD169">
        <v>1</v>
      </c>
      <c r="AE169">
        <v>0</v>
      </c>
      <c r="AF169" t="s">
        <v>3</v>
      </c>
      <c r="AG169">
        <v>0.02</v>
      </c>
      <c r="AH169">
        <v>2</v>
      </c>
      <c r="AI169">
        <v>104124579</v>
      </c>
      <c r="AJ169">
        <v>166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</row>
    <row r="170" spans="1:44" x14ac:dyDescent="0.2">
      <c r="A170">
        <f>ROW(Source!A228)</f>
        <v>228</v>
      </c>
      <c r="B170">
        <v>104124591</v>
      </c>
      <c r="C170">
        <v>104124572</v>
      </c>
      <c r="D170">
        <v>98880247</v>
      </c>
      <c r="E170">
        <v>1</v>
      </c>
      <c r="F170">
        <v>1</v>
      </c>
      <c r="G170">
        <v>1</v>
      </c>
      <c r="H170">
        <v>3</v>
      </c>
      <c r="I170" t="s">
        <v>735</v>
      </c>
      <c r="J170" t="s">
        <v>736</v>
      </c>
      <c r="K170" t="s">
        <v>737</v>
      </c>
      <c r="L170">
        <v>1425</v>
      </c>
      <c r="N170">
        <v>1013</v>
      </c>
      <c r="O170" t="s">
        <v>281</v>
      </c>
      <c r="P170" t="s">
        <v>281</v>
      </c>
      <c r="Q170">
        <v>1</v>
      </c>
      <c r="X170">
        <v>0.05</v>
      </c>
      <c r="Y170">
        <v>1239.94</v>
      </c>
      <c r="Z170">
        <v>0</v>
      </c>
      <c r="AA170">
        <v>0</v>
      </c>
      <c r="AB170">
        <v>0</v>
      </c>
      <c r="AC170">
        <v>0</v>
      </c>
      <c r="AD170">
        <v>1</v>
      </c>
      <c r="AE170">
        <v>0</v>
      </c>
      <c r="AF170" t="s">
        <v>3</v>
      </c>
      <c r="AG170">
        <v>0.05</v>
      </c>
      <c r="AH170">
        <v>2</v>
      </c>
      <c r="AI170">
        <v>104124580</v>
      </c>
      <c r="AJ170">
        <v>167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</row>
    <row r="171" spans="1:44" x14ac:dyDescent="0.2">
      <c r="A171">
        <f>ROW(Source!A228)</f>
        <v>228</v>
      </c>
      <c r="B171">
        <v>104124592</v>
      </c>
      <c r="C171">
        <v>104124572</v>
      </c>
      <c r="D171">
        <v>98880295</v>
      </c>
      <c r="E171">
        <v>1</v>
      </c>
      <c r="F171">
        <v>1</v>
      </c>
      <c r="G171">
        <v>1</v>
      </c>
      <c r="H171">
        <v>3</v>
      </c>
      <c r="I171" t="s">
        <v>738</v>
      </c>
      <c r="J171" t="s">
        <v>739</v>
      </c>
      <c r="K171" t="s">
        <v>740</v>
      </c>
      <c r="L171">
        <v>1407</v>
      </c>
      <c r="N171">
        <v>1013</v>
      </c>
      <c r="O171" t="s">
        <v>328</v>
      </c>
      <c r="P171" t="s">
        <v>328</v>
      </c>
      <c r="Q171">
        <v>1</v>
      </c>
      <c r="X171">
        <v>1.2200000000000001E-2</v>
      </c>
      <c r="Y171">
        <v>2316.7800000000002</v>
      </c>
      <c r="Z171">
        <v>0</v>
      </c>
      <c r="AA171">
        <v>0</v>
      </c>
      <c r="AB171">
        <v>0</v>
      </c>
      <c r="AC171">
        <v>0</v>
      </c>
      <c r="AD171">
        <v>1</v>
      </c>
      <c r="AE171">
        <v>0</v>
      </c>
      <c r="AF171" t="s">
        <v>3</v>
      </c>
      <c r="AG171">
        <v>1.2200000000000001E-2</v>
      </c>
      <c r="AH171">
        <v>2</v>
      </c>
      <c r="AI171">
        <v>104124581</v>
      </c>
      <c r="AJ171">
        <v>168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</row>
    <row r="172" spans="1:44" x14ac:dyDescent="0.2">
      <c r="A172">
        <f>ROW(Source!A228)</f>
        <v>228</v>
      </c>
      <c r="B172">
        <v>104124593</v>
      </c>
      <c r="C172">
        <v>104124572</v>
      </c>
      <c r="D172">
        <v>98787835</v>
      </c>
      <c r="E172">
        <v>116</v>
      </c>
      <c r="F172">
        <v>1</v>
      </c>
      <c r="G172">
        <v>1</v>
      </c>
      <c r="H172">
        <v>3</v>
      </c>
      <c r="I172" t="s">
        <v>315</v>
      </c>
      <c r="J172" t="s">
        <v>3</v>
      </c>
      <c r="K172" t="s">
        <v>316</v>
      </c>
      <c r="L172">
        <v>3277935</v>
      </c>
      <c r="N172">
        <v>1013</v>
      </c>
      <c r="O172" t="s">
        <v>317</v>
      </c>
      <c r="P172" t="s">
        <v>317</v>
      </c>
      <c r="Q172">
        <v>1</v>
      </c>
      <c r="X172">
        <v>2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 t="s">
        <v>3</v>
      </c>
      <c r="AG172">
        <v>2</v>
      </c>
      <c r="AH172">
        <v>2</v>
      </c>
      <c r="AI172">
        <v>104124583</v>
      </c>
      <c r="AJ172">
        <v>170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</row>
    <row r="173" spans="1:44" x14ac:dyDescent="0.2">
      <c r="A173">
        <f>ROW(Source!A231)</f>
        <v>231</v>
      </c>
      <c r="B173">
        <v>104124608</v>
      </c>
      <c r="C173">
        <v>104124599</v>
      </c>
      <c r="D173">
        <v>33157082</v>
      </c>
      <c r="E173">
        <v>115</v>
      </c>
      <c r="F173">
        <v>1</v>
      </c>
      <c r="G173">
        <v>1</v>
      </c>
      <c r="H173">
        <v>1</v>
      </c>
      <c r="I173" t="s">
        <v>690</v>
      </c>
      <c r="J173" t="s">
        <v>3</v>
      </c>
      <c r="K173" t="s">
        <v>691</v>
      </c>
      <c r="L173">
        <v>1191</v>
      </c>
      <c r="N173">
        <v>1013</v>
      </c>
      <c r="O173" t="s">
        <v>565</v>
      </c>
      <c r="P173" t="s">
        <v>565</v>
      </c>
      <c r="Q173">
        <v>1</v>
      </c>
      <c r="X173">
        <v>16.29</v>
      </c>
      <c r="Y173">
        <v>0</v>
      </c>
      <c r="Z173">
        <v>0</v>
      </c>
      <c r="AA173">
        <v>0</v>
      </c>
      <c r="AB173">
        <v>713.96</v>
      </c>
      <c r="AC173">
        <v>0</v>
      </c>
      <c r="AD173">
        <v>1</v>
      </c>
      <c r="AE173">
        <v>1</v>
      </c>
      <c r="AF173" t="s">
        <v>312</v>
      </c>
      <c r="AG173">
        <v>21.991500000000002</v>
      </c>
      <c r="AH173">
        <v>2</v>
      </c>
      <c r="AI173">
        <v>104124600</v>
      </c>
      <c r="AJ173">
        <v>171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</row>
    <row r="174" spans="1:44" x14ac:dyDescent="0.2">
      <c r="A174">
        <f>ROW(Source!A231)</f>
        <v>231</v>
      </c>
      <c r="B174">
        <v>104124609</v>
      </c>
      <c r="C174">
        <v>104124599</v>
      </c>
      <c r="D174">
        <v>33157037</v>
      </c>
      <c r="E174">
        <v>115</v>
      </c>
      <c r="F174">
        <v>1</v>
      </c>
      <c r="G174">
        <v>1</v>
      </c>
      <c r="H174">
        <v>1</v>
      </c>
      <c r="I174" t="s">
        <v>566</v>
      </c>
      <c r="J174" t="s">
        <v>3</v>
      </c>
      <c r="K174" t="s">
        <v>567</v>
      </c>
      <c r="L174">
        <v>1191</v>
      </c>
      <c r="N174">
        <v>1013</v>
      </c>
      <c r="O174" t="s">
        <v>565</v>
      </c>
      <c r="P174" t="s">
        <v>565</v>
      </c>
      <c r="Q174">
        <v>1</v>
      </c>
      <c r="X174">
        <v>0.01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1</v>
      </c>
      <c r="AE174">
        <v>2</v>
      </c>
      <c r="AF174" t="s">
        <v>312</v>
      </c>
      <c r="AG174">
        <v>1.3500000000000002E-2</v>
      </c>
      <c r="AH174">
        <v>2</v>
      </c>
      <c r="AI174">
        <v>104124601</v>
      </c>
      <c r="AJ174">
        <v>172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</row>
    <row r="175" spans="1:44" x14ac:dyDescent="0.2">
      <c r="A175">
        <f>ROW(Source!A231)</f>
        <v>231</v>
      </c>
      <c r="B175">
        <v>104124610</v>
      </c>
      <c r="C175">
        <v>104124599</v>
      </c>
      <c r="D175">
        <v>94548087</v>
      </c>
      <c r="E175">
        <v>1</v>
      </c>
      <c r="F175">
        <v>1</v>
      </c>
      <c r="G175">
        <v>1</v>
      </c>
      <c r="H175">
        <v>2</v>
      </c>
      <c r="I175" t="s">
        <v>582</v>
      </c>
      <c r="J175" t="s">
        <v>583</v>
      </c>
      <c r="K175" t="s">
        <v>584</v>
      </c>
      <c r="L175">
        <v>1368</v>
      </c>
      <c r="N175">
        <v>1011</v>
      </c>
      <c r="O175" t="s">
        <v>571</v>
      </c>
      <c r="P175" t="s">
        <v>571</v>
      </c>
      <c r="Q175">
        <v>1</v>
      </c>
      <c r="X175">
        <v>0.01</v>
      </c>
      <c r="Y175">
        <v>0</v>
      </c>
      <c r="Z175">
        <v>37.32</v>
      </c>
      <c r="AA175">
        <v>641.22</v>
      </c>
      <c r="AB175">
        <v>0</v>
      </c>
      <c r="AC175">
        <v>0</v>
      </c>
      <c r="AD175">
        <v>1</v>
      </c>
      <c r="AE175">
        <v>0</v>
      </c>
      <c r="AF175" t="s">
        <v>312</v>
      </c>
      <c r="AG175">
        <v>1.3500000000000002E-2</v>
      </c>
      <c r="AH175">
        <v>2</v>
      </c>
      <c r="AI175">
        <v>104124602</v>
      </c>
      <c r="AJ175">
        <v>173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</row>
    <row r="176" spans="1:44" x14ac:dyDescent="0.2">
      <c r="A176">
        <f>ROW(Source!A231)</f>
        <v>231</v>
      </c>
      <c r="B176">
        <v>104124611</v>
      </c>
      <c r="C176">
        <v>104124599</v>
      </c>
      <c r="D176">
        <v>94498222</v>
      </c>
      <c r="E176">
        <v>1</v>
      </c>
      <c r="F176">
        <v>1</v>
      </c>
      <c r="G176">
        <v>1</v>
      </c>
      <c r="H176">
        <v>3</v>
      </c>
      <c r="I176" t="s">
        <v>573</v>
      </c>
      <c r="J176" t="s">
        <v>574</v>
      </c>
      <c r="K176" t="s">
        <v>575</v>
      </c>
      <c r="L176">
        <v>1383</v>
      </c>
      <c r="N176">
        <v>1013</v>
      </c>
      <c r="O176" t="s">
        <v>576</v>
      </c>
      <c r="P176" t="s">
        <v>576</v>
      </c>
      <c r="Q176">
        <v>1</v>
      </c>
      <c r="X176">
        <v>6.5663999999999998</v>
      </c>
      <c r="Y176">
        <v>6.78</v>
      </c>
      <c r="Z176">
        <v>0</v>
      </c>
      <c r="AA176">
        <v>0</v>
      </c>
      <c r="AB176">
        <v>0</v>
      </c>
      <c r="AC176">
        <v>0</v>
      </c>
      <c r="AD176">
        <v>1</v>
      </c>
      <c r="AE176">
        <v>0</v>
      </c>
      <c r="AF176" t="s">
        <v>3</v>
      </c>
      <c r="AG176">
        <v>6.5663999999999998</v>
      </c>
      <c r="AH176">
        <v>2</v>
      </c>
      <c r="AI176">
        <v>104124603</v>
      </c>
      <c r="AJ176">
        <v>174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</row>
    <row r="177" spans="1:44" x14ac:dyDescent="0.2">
      <c r="A177">
        <f>ROW(Source!A231)</f>
        <v>231</v>
      </c>
      <c r="B177">
        <v>104124612</v>
      </c>
      <c r="C177">
        <v>104124599</v>
      </c>
      <c r="D177">
        <v>94499792</v>
      </c>
      <c r="E177">
        <v>1</v>
      </c>
      <c r="F177">
        <v>1</v>
      </c>
      <c r="G177">
        <v>1</v>
      </c>
      <c r="H177">
        <v>3</v>
      </c>
      <c r="I177" t="s">
        <v>600</v>
      </c>
      <c r="J177" t="s">
        <v>601</v>
      </c>
      <c r="K177" t="s">
        <v>602</v>
      </c>
      <c r="L177">
        <v>1407</v>
      </c>
      <c r="N177">
        <v>1013</v>
      </c>
      <c r="O177" t="s">
        <v>328</v>
      </c>
      <c r="P177" t="s">
        <v>328</v>
      </c>
      <c r="Q177">
        <v>1</v>
      </c>
      <c r="X177">
        <v>0.2</v>
      </c>
      <c r="Y177">
        <v>261.08999999999997</v>
      </c>
      <c r="Z177">
        <v>0</v>
      </c>
      <c r="AA177">
        <v>0</v>
      </c>
      <c r="AB177">
        <v>0</v>
      </c>
      <c r="AC177">
        <v>0</v>
      </c>
      <c r="AD177">
        <v>1</v>
      </c>
      <c r="AE177">
        <v>0</v>
      </c>
      <c r="AF177" t="s">
        <v>3</v>
      </c>
      <c r="AG177">
        <v>0.2</v>
      </c>
      <c r="AH177">
        <v>2</v>
      </c>
      <c r="AI177">
        <v>104124604</v>
      </c>
      <c r="AJ177">
        <v>175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</row>
    <row r="178" spans="1:44" x14ac:dyDescent="0.2">
      <c r="A178">
        <f>ROW(Source!A231)</f>
        <v>231</v>
      </c>
      <c r="B178">
        <v>104124613</v>
      </c>
      <c r="C178">
        <v>104124599</v>
      </c>
      <c r="D178">
        <v>94500073</v>
      </c>
      <c r="E178">
        <v>1</v>
      </c>
      <c r="F178">
        <v>1</v>
      </c>
      <c r="G178">
        <v>1</v>
      </c>
      <c r="H178">
        <v>3</v>
      </c>
      <c r="I178" t="s">
        <v>681</v>
      </c>
      <c r="J178" t="s">
        <v>682</v>
      </c>
      <c r="K178" t="s">
        <v>683</v>
      </c>
      <c r="L178">
        <v>1348</v>
      </c>
      <c r="N178">
        <v>1009</v>
      </c>
      <c r="O178" t="s">
        <v>47</v>
      </c>
      <c r="P178" t="s">
        <v>47</v>
      </c>
      <c r="Q178">
        <v>1000</v>
      </c>
      <c r="X178">
        <v>1E-3</v>
      </c>
      <c r="Y178">
        <v>99190.96</v>
      </c>
      <c r="Z178">
        <v>0</v>
      </c>
      <c r="AA178">
        <v>0</v>
      </c>
      <c r="AB178">
        <v>0</v>
      </c>
      <c r="AC178">
        <v>0</v>
      </c>
      <c r="AD178">
        <v>1</v>
      </c>
      <c r="AE178">
        <v>0</v>
      </c>
      <c r="AF178" t="s">
        <v>3</v>
      </c>
      <c r="AG178">
        <v>1E-3</v>
      </c>
      <c r="AH178">
        <v>2</v>
      </c>
      <c r="AI178">
        <v>104124605</v>
      </c>
      <c r="AJ178">
        <v>176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</row>
    <row r="179" spans="1:44" x14ac:dyDescent="0.2">
      <c r="A179">
        <f>ROW(Source!A231)</f>
        <v>231</v>
      </c>
      <c r="B179">
        <v>104124614</v>
      </c>
      <c r="C179">
        <v>104124599</v>
      </c>
      <c r="D179">
        <v>94431477</v>
      </c>
      <c r="E179">
        <v>115</v>
      </c>
      <c r="F179">
        <v>1</v>
      </c>
      <c r="G179">
        <v>1</v>
      </c>
      <c r="H179">
        <v>3</v>
      </c>
      <c r="I179" t="s">
        <v>315</v>
      </c>
      <c r="J179" t="s">
        <v>3</v>
      </c>
      <c r="K179" t="s">
        <v>316</v>
      </c>
      <c r="L179">
        <v>3277935</v>
      </c>
      <c r="N179">
        <v>1013</v>
      </c>
      <c r="O179" t="s">
        <v>317</v>
      </c>
      <c r="P179" t="s">
        <v>317</v>
      </c>
      <c r="Q179">
        <v>1</v>
      </c>
      <c r="X179">
        <v>2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 t="s">
        <v>3</v>
      </c>
      <c r="AG179">
        <v>2</v>
      </c>
      <c r="AH179">
        <v>2</v>
      </c>
      <c r="AI179">
        <v>104124607</v>
      </c>
      <c r="AJ179">
        <v>178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</row>
    <row r="180" spans="1:44" x14ac:dyDescent="0.2">
      <c r="A180">
        <f>ROW(Source!A234)</f>
        <v>234</v>
      </c>
      <c r="B180">
        <v>104124626</v>
      </c>
      <c r="C180">
        <v>104124617</v>
      </c>
      <c r="D180">
        <v>33157082</v>
      </c>
      <c r="E180">
        <v>115</v>
      </c>
      <c r="F180">
        <v>1</v>
      </c>
      <c r="G180">
        <v>1</v>
      </c>
      <c r="H180">
        <v>1</v>
      </c>
      <c r="I180" t="s">
        <v>690</v>
      </c>
      <c r="J180" t="s">
        <v>3</v>
      </c>
      <c r="K180" t="s">
        <v>691</v>
      </c>
      <c r="L180">
        <v>1191</v>
      </c>
      <c r="N180">
        <v>1013</v>
      </c>
      <c r="O180" t="s">
        <v>565</v>
      </c>
      <c r="P180" t="s">
        <v>565</v>
      </c>
      <c r="Q180">
        <v>1</v>
      </c>
      <c r="X180">
        <v>20.329999999999998</v>
      </c>
      <c r="Y180">
        <v>0</v>
      </c>
      <c r="Z180">
        <v>0</v>
      </c>
      <c r="AA180">
        <v>0</v>
      </c>
      <c r="AB180">
        <v>713.96</v>
      </c>
      <c r="AC180">
        <v>0</v>
      </c>
      <c r="AD180">
        <v>1</v>
      </c>
      <c r="AE180">
        <v>1</v>
      </c>
      <c r="AF180" t="s">
        <v>312</v>
      </c>
      <c r="AG180">
        <v>27.445499999999999</v>
      </c>
      <c r="AH180">
        <v>2</v>
      </c>
      <c r="AI180">
        <v>104124618</v>
      </c>
      <c r="AJ180">
        <v>179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</row>
    <row r="181" spans="1:44" x14ac:dyDescent="0.2">
      <c r="A181">
        <f>ROW(Source!A234)</f>
        <v>234</v>
      </c>
      <c r="B181">
        <v>104124627</v>
      </c>
      <c r="C181">
        <v>104124617</v>
      </c>
      <c r="D181">
        <v>33157037</v>
      </c>
      <c r="E181">
        <v>115</v>
      </c>
      <c r="F181">
        <v>1</v>
      </c>
      <c r="G181">
        <v>1</v>
      </c>
      <c r="H181">
        <v>1</v>
      </c>
      <c r="I181" t="s">
        <v>566</v>
      </c>
      <c r="J181" t="s">
        <v>3</v>
      </c>
      <c r="K181" t="s">
        <v>567</v>
      </c>
      <c r="L181">
        <v>1191</v>
      </c>
      <c r="N181">
        <v>1013</v>
      </c>
      <c r="O181" t="s">
        <v>565</v>
      </c>
      <c r="P181" t="s">
        <v>565</v>
      </c>
      <c r="Q181">
        <v>1</v>
      </c>
      <c r="X181">
        <v>0.01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1</v>
      </c>
      <c r="AE181">
        <v>2</v>
      </c>
      <c r="AF181" t="s">
        <v>312</v>
      </c>
      <c r="AG181">
        <v>1.3500000000000002E-2</v>
      </c>
      <c r="AH181">
        <v>2</v>
      </c>
      <c r="AI181">
        <v>104124619</v>
      </c>
      <c r="AJ181">
        <v>180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</row>
    <row r="182" spans="1:44" x14ac:dyDescent="0.2">
      <c r="A182">
        <f>ROW(Source!A234)</f>
        <v>234</v>
      </c>
      <c r="B182">
        <v>104124628</v>
      </c>
      <c r="C182">
        <v>104124617</v>
      </c>
      <c r="D182">
        <v>94548087</v>
      </c>
      <c r="E182">
        <v>1</v>
      </c>
      <c r="F182">
        <v>1</v>
      </c>
      <c r="G182">
        <v>1</v>
      </c>
      <c r="H182">
        <v>2</v>
      </c>
      <c r="I182" t="s">
        <v>582</v>
      </c>
      <c r="J182" t="s">
        <v>583</v>
      </c>
      <c r="K182" t="s">
        <v>584</v>
      </c>
      <c r="L182">
        <v>1368</v>
      </c>
      <c r="N182">
        <v>1011</v>
      </c>
      <c r="O182" t="s">
        <v>571</v>
      </c>
      <c r="P182" t="s">
        <v>571</v>
      </c>
      <c r="Q182">
        <v>1</v>
      </c>
      <c r="X182">
        <v>0.01</v>
      </c>
      <c r="Y182">
        <v>0</v>
      </c>
      <c r="Z182">
        <v>37.32</v>
      </c>
      <c r="AA182">
        <v>641.22</v>
      </c>
      <c r="AB182">
        <v>0</v>
      </c>
      <c r="AC182">
        <v>0</v>
      </c>
      <c r="AD182">
        <v>1</v>
      </c>
      <c r="AE182">
        <v>0</v>
      </c>
      <c r="AF182" t="s">
        <v>312</v>
      </c>
      <c r="AG182">
        <v>1.3500000000000002E-2</v>
      </c>
      <c r="AH182">
        <v>2</v>
      </c>
      <c r="AI182">
        <v>104124620</v>
      </c>
      <c r="AJ182">
        <v>181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</row>
    <row r="183" spans="1:44" x14ac:dyDescent="0.2">
      <c r="A183">
        <f>ROW(Source!A234)</f>
        <v>234</v>
      </c>
      <c r="B183">
        <v>104124629</v>
      </c>
      <c r="C183">
        <v>104124617</v>
      </c>
      <c r="D183">
        <v>94498222</v>
      </c>
      <c r="E183">
        <v>1</v>
      </c>
      <c r="F183">
        <v>1</v>
      </c>
      <c r="G183">
        <v>1</v>
      </c>
      <c r="H183">
        <v>3</v>
      </c>
      <c r="I183" t="s">
        <v>573</v>
      </c>
      <c r="J183" t="s">
        <v>574</v>
      </c>
      <c r="K183" t="s">
        <v>575</v>
      </c>
      <c r="L183">
        <v>1383</v>
      </c>
      <c r="N183">
        <v>1013</v>
      </c>
      <c r="O183" t="s">
        <v>576</v>
      </c>
      <c r="P183" t="s">
        <v>576</v>
      </c>
      <c r="Q183">
        <v>1</v>
      </c>
      <c r="X183">
        <v>8.2403999999999993</v>
      </c>
      <c r="Y183">
        <v>6.78</v>
      </c>
      <c r="Z183">
        <v>0</v>
      </c>
      <c r="AA183">
        <v>0</v>
      </c>
      <c r="AB183">
        <v>0</v>
      </c>
      <c r="AC183">
        <v>0</v>
      </c>
      <c r="AD183">
        <v>1</v>
      </c>
      <c r="AE183">
        <v>0</v>
      </c>
      <c r="AF183" t="s">
        <v>3</v>
      </c>
      <c r="AG183">
        <v>8.2403999999999993</v>
      </c>
      <c r="AH183">
        <v>2</v>
      </c>
      <c r="AI183">
        <v>104124621</v>
      </c>
      <c r="AJ183">
        <v>182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</row>
    <row r="184" spans="1:44" x14ac:dyDescent="0.2">
      <c r="A184">
        <f>ROW(Source!A234)</f>
        <v>234</v>
      </c>
      <c r="B184">
        <v>104124630</v>
      </c>
      <c r="C184">
        <v>104124617</v>
      </c>
      <c r="D184">
        <v>94499792</v>
      </c>
      <c r="E184">
        <v>1</v>
      </c>
      <c r="F184">
        <v>1</v>
      </c>
      <c r="G184">
        <v>1</v>
      </c>
      <c r="H184">
        <v>3</v>
      </c>
      <c r="I184" t="s">
        <v>600</v>
      </c>
      <c r="J184" t="s">
        <v>601</v>
      </c>
      <c r="K184" t="s">
        <v>602</v>
      </c>
      <c r="L184">
        <v>1407</v>
      </c>
      <c r="N184">
        <v>1013</v>
      </c>
      <c r="O184" t="s">
        <v>328</v>
      </c>
      <c r="P184" t="s">
        <v>328</v>
      </c>
      <c r="Q184">
        <v>1</v>
      </c>
      <c r="X184">
        <v>0.4</v>
      </c>
      <c r="Y184">
        <v>261.08999999999997</v>
      </c>
      <c r="Z184">
        <v>0</v>
      </c>
      <c r="AA184">
        <v>0</v>
      </c>
      <c r="AB184">
        <v>0</v>
      </c>
      <c r="AC184">
        <v>0</v>
      </c>
      <c r="AD184">
        <v>1</v>
      </c>
      <c r="AE184">
        <v>0</v>
      </c>
      <c r="AF184" t="s">
        <v>3</v>
      </c>
      <c r="AG184">
        <v>0.4</v>
      </c>
      <c r="AH184">
        <v>2</v>
      </c>
      <c r="AI184">
        <v>104124622</v>
      </c>
      <c r="AJ184">
        <v>183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</row>
    <row r="185" spans="1:44" x14ac:dyDescent="0.2">
      <c r="A185">
        <f>ROW(Source!A234)</f>
        <v>234</v>
      </c>
      <c r="B185">
        <v>104124631</v>
      </c>
      <c r="C185">
        <v>104124617</v>
      </c>
      <c r="D185">
        <v>94500073</v>
      </c>
      <c r="E185">
        <v>1</v>
      </c>
      <c r="F185">
        <v>1</v>
      </c>
      <c r="G185">
        <v>1</v>
      </c>
      <c r="H185">
        <v>3</v>
      </c>
      <c r="I185" t="s">
        <v>681</v>
      </c>
      <c r="J185" t="s">
        <v>682</v>
      </c>
      <c r="K185" t="s">
        <v>683</v>
      </c>
      <c r="L185">
        <v>1348</v>
      </c>
      <c r="N185">
        <v>1009</v>
      </c>
      <c r="O185" t="s">
        <v>47</v>
      </c>
      <c r="P185" t="s">
        <v>47</v>
      </c>
      <c r="Q185">
        <v>1000</v>
      </c>
      <c r="X185">
        <v>1.4E-3</v>
      </c>
      <c r="Y185">
        <v>99190.96</v>
      </c>
      <c r="Z185">
        <v>0</v>
      </c>
      <c r="AA185">
        <v>0</v>
      </c>
      <c r="AB185">
        <v>0</v>
      </c>
      <c r="AC185">
        <v>0</v>
      </c>
      <c r="AD185">
        <v>1</v>
      </c>
      <c r="AE185">
        <v>0</v>
      </c>
      <c r="AF185" t="s">
        <v>3</v>
      </c>
      <c r="AG185">
        <v>1.4E-3</v>
      </c>
      <c r="AH185">
        <v>2</v>
      </c>
      <c r="AI185">
        <v>104124623</v>
      </c>
      <c r="AJ185">
        <v>184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</row>
    <row r="186" spans="1:44" x14ac:dyDescent="0.2">
      <c r="A186">
        <f>ROW(Source!A234)</f>
        <v>234</v>
      </c>
      <c r="B186">
        <v>104124632</v>
      </c>
      <c r="C186">
        <v>104124617</v>
      </c>
      <c r="D186">
        <v>94431477</v>
      </c>
      <c r="E186">
        <v>115</v>
      </c>
      <c r="F186">
        <v>1</v>
      </c>
      <c r="G186">
        <v>1</v>
      </c>
      <c r="H186">
        <v>3</v>
      </c>
      <c r="I186" t="s">
        <v>315</v>
      </c>
      <c r="J186" t="s">
        <v>3</v>
      </c>
      <c r="K186" t="s">
        <v>316</v>
      </c>
      <c r="L186">
        <v>3277935</v>
      </c>
      <c r="N186">
        <v>1013</v>
      </c>
      <c r="O186" t="s">
        <v>317</v>
      </c>
      <c r="P186" t="s">
        <v>317</v>
      </c>
      <c r="Q186">
        <v>1</v>
      </c>
      <c r="X186">
        <v>2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 t="s">
        <v>3</v>
      </c>
      <c r="AG186">
        <v>2</v>
      </c>
      <c r="AH186">
        <v>2</v>
      </c>
      <c r="AI186">
        <v>104124625</v>
      </c>
      <c r="AJ186">
        <v>186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</row>
    <row r="187" spans="1:44" x14ac:dyDescent="0.2">
      <c r="A187">
        <f>ROW(Source!A237)</f>
        <v>237</v>
      </c>
      <c r="B187">
        <v>104124635</v>
      </c>
      <c r="C187">
        <v>104123675</v>
      </c>
      <c r="D187">
        <v>101137798</v>
      </c>
      <c r="E187">
        <v>117</v>
      </c>
      <c r="F187">
        <v>1</v>
      </c>
      <c r="G187">
        <v>1</v>
      </c>
      <c r="H187">
        <v>1</v>
      </c>
      <c r="I187" t="s">
        <v>645</v>
      </c>
      <c r="J187" t="s">
        <v>3</v>
      </c>
      <c r="K187" t="s">
        <v>646</v>
      </c>
      <c r="L187">
        <v>1191</v>
      </c>
      <c r="N187">
        <v>1013</v>
      </c>
      <c r="O187" t="s">
        <v>565</v>
      </c>
      <c r="P187" t="s">
        <v>565</v>
      </c>
      <c r="Q187">
        <v>1</v>
      </c>
      <c r="X187">
        <v>2.82</v>
      </c>
      <c r="Y187">
        <v>0</v>
      </c>
      <c r="Z187">
        <v>0</v>
      </c>
      <c r="AA187">
        <v>0</v>
      </c>
      <c r="AB187">
        <v>705.88</v>
      </c>
      <c r="AC187">
        <v>0</v>
      </c>
      <c r="AD187">
        <v>1</v>
      </c>
      <c r="AE187">
        <v>1</v>
      </c>
      <c r="AF187" t="s">
        <v>312</v>
      </c>
      <c r="AG187">
        <v>3.8069999999999999</v>
      </c>
      <c r="AH187">
        <v>2</v>
      </c>
      <c r="AI187">
        <v>104124635</v>
      </c>
      <c r="AJ187">
        <v>187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</row>
    <row r="188" spans="1:44" x14ac:dyDescent="0.2">
      <c r="A188">
        <f>ROW(Source!A237)</f>
        <v>237</v>
      </c>
      <c r="B188">
        <v>104124636</v>
      </c>
      <c r="C188">
        <v>104123675</v>
      </c>
      <c r="D188">
        <v>101137974</v>
      </c>
      <c r="E188">
        <v>117</v>
      </c>
      <c r="F188">
        <v>1</v>
      </c>
      <c r="G188">
        <v>1</v>
      </c>
      <c r="H188">
        <v>1</v>
      </c>
      <c r="I188" t="s">
        <v>566</v>
      </c>
      <c r="J188" t="s">
        <v>3</v>
      </c>
      <c r="K188" t="s">
        <v>567</v>
      </c>
      <c r="L188">
        <v>1191</v>
      </c>
      <c r="N188">
        <v>1013</v>
      </c>
      <c r="O188" t="s">
        <v>565</v>
      </c>
      <c r="P188" t="s">
        <v>565</v>
      </c>
      <c r="Q188">
        <v>1</v>
      </c>
      <c r="X188">
        <v>0.02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1</v>
      </c>
      <c r="AE188">
        <v>2</v>
      </c>
      <c r="AF188" t="s">
        <v>312</v>
      </c>
      <c r="AG188">
        <v>2.7000000000000003E-2</v>
      </c>
      <c r="AH188">
        <v>2</v>
      </c>
      <c r="AI188">
        <v>104124636</v>
      </c>
      <c r="AJ188">
        <v>188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</row>
    <row r="189" spans="1:44" x14ac:dyDescent="0.2">
      <c r="A189">
        <f>ROW(Source!A237)</f>
        <v>237</v>
      </c>
      <c r="B189">
        <v>104124637</v>
      </c>
      <c r="C189">
        <v>104123675</v>
      </c>
      <c r="D189">
        <v>101144463</v>
      </c>
      <c r="E189">
        <v>1</v>
      </c>
      <c r="F189">
        <v>1</v>
      </c>
      <c r="G189">
        <v>1</v>
      </c>
      <c r="H189">
        <v>2</v>
      </c>
      <c r="I189" t="s">
        <v>662</v>
      </c>
      <c r="J189" t="s">
        <v>663</v>
      </c>
      <c r="K189" t="s">
        <v>664</v>
      </c>
      <c r="L189">
        <v>1368</v>
      </c>
      <c r="N189">
        <v>1011</v>
      </c>
      <c r="O189" t="s">
        <v>571</v>
      </c>
      <c r="P189" t="s">
        <v>571</v>
      </c>
      <c r="Q189">
        <v>1</v>
      </c>
      <c r="X189">
        <v>0.01</v>
      </c>
      <c r="Y189">
        <v>0</v>
      </c>
      <c r="Z189">
        <v>1629.55</v>
      </c>
      <c r="AA189">
        <v>969.91</v>
      </c>
      <c r="AB189">
        <v>0</v>
      </c>
      <c r="AC189">
        <v>0</v>
      </c>
      <c r="AD189">
        <v>1</v>
      </c>
      <c r="AE189">
        <v>0</v>
      </c>
      <c r="AF189" t="s">
        <v>312</v>
      </c>
      <c r="AG189">
        <v>1.3500000000000002E-2</v>
      </c>
      <c r="AH189">
        <v>2</v>
      </c>
      <c r="AI189">
        <v>104124637</v>
      </c>
      <c r="AJ189">
        <v>189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</row>
    <row r="190" spans="1:44" x14ac:dyDescent="0.2">
      <c r="A190">
        <f>ROW(Source!A237)</f>
        <v>237</v>
      </c>
      <c r="B190">
        <v>104124638</v>
      </c>
      <c r="C190">
        <v>104123675</v>
      </c>
      <c r="D190">
        <v>101145358</v>
      </c>
      <c r="E190">
        <v>1</v>
      </c>
      <c r="F190">
        <v>1</v>
      </c>
      <c r="G190">
        <v>1</v>
      </c>
      <c r="H190">
        <v>2</v>
      </c>
      <c r="I190" t="s">
        <v>568</v>
      </c>
      <c r="J190" t="s">
        <v>569</v>
      </c>
      <c r="K190" t="s">
        <v>570</v>
      </c>
      <c r="L190">
        <v>1368</v>
      </c>
      <c r="N190">
        <v>1011</v>
      </c>
      <c r="O190" t="s">
        <v>571</v>
      </c>
      <c r="P190" t="s">
        <v>571</v>
      </c>
      <c r="Q190">
        <v>1</v>
      </c>
      <c r="X190">
        <v>0.01</v>
      </c>
      <c r="Y190">
        <v>0</v>
      </c>
      <c r="Z190">
        <v>643.29</v>
      </c>
      <c r="AA190">
        <v>722.05</v>
      </c>
      <c r="AB190">
        <v>0</v>
      </c>
      <c r="AC190">
        <v>0</v>
      </c>
      <c r="AD190">
        <v>1</v>
      </c>
      <c r="AE190">
        <v>0</v>
      </c>
      <c r="AF190" t="s">
        <v>312</v>
      </c>
      <c r="AG190">
        <v>1.3500000000000002E-2</v>
      </c>
      <c r="AH190">
        <v>2</v>
      </c>
      <c r="AI190">
        <v>104124638</v>
      </c>
      <c r="AJ190">
        <v>190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</row>
    <row r="191" spans="1:44" x14ac:dyDescent="0.2">
      <c r="A191">
        <f>ROW(Source!A237)</f>
        <v>237</v>
      </c>
      <c r="B191">
        <v>104124639</v>
      </c>
      <c r="C191">
        <v>104123675</v>
      </c>
      <c r="D191">
        <v>101212285</v>
      </c>
      <c r="E191">
        <v>1</v>
      </c>
      <c r="F191">
        <v>1</v>
      </c>
      <c r="G191">
        <v>1</v>
      </c>
      <c r="H191">
        <v>3</v>
      </c>
      <c r="I191" t="s">
        <v>697</v>
      </c>
      <c r="J191" t="s">
        <v>698</v>
      </c>
      <c r="K191" t="s">
        <v>699</v>
      </c>
      <c r="L191">
        <v>1301</v>
      </c>
      <c r="N191">
        <v>1003</v>
      </c>
      <c r="O191" t="s">
        <v>194</v>
      </c>
      <c r="P191" t="s">
        <v>194</v>
      </c>
      <c r="Q191">
        <v>1</v>
      </c>
      <c r="X191">
        <v>13.33</v>
      </c>
      <c r="Y191">
        <v>5.87</v>
      </c>
      <c r="Z191">
        <v>0</v>
      </c>
      <c r="AA191">
        <v>0</v>
      </c>
      <c r="AB191">
        <v>0</v>
      </c>
      <c r="AC191">
        <v>0</v>
      </c>
      <c r="AD191">
        <v>1</v>
      </c>
      <c r="AE191">
        <v>0</v>
      </c>
      <c r="AF191" t="s">
        <v>3</v>
      </c>
      <c r="AG191">
        <v>13.33</v>
      </c>
      <c r="AH191">
        <v>2</v>
      </c>
      <c r="AI191">
        <v>104124639</v>
      </c>
      <c r="AJ191">
        <v>191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</row>
    <row r="192" spans="1:44" x14ac:dyDescent="0.2">
      <c r="A192">
        <f>ROW(Source!A237)</f>
        <v>237</v>
      </c>
      <c r="B192">
        <v>104124640</v>
      </c>
      <c r="C192">
        <v>104123675</v>
      </c>
      <c r="D192">
        <v>101212299</v>
      </c>
      <c r="E192">
        <v>1</v>
      </c>
      <c r="F192">
        <v>1</v>
      </c>
      <c r="G192">
        <v>1</v>
      </c>
      <c r="H192">
        <v>3</v>
      </c>
      <c r="I192" t="s">
        <v>741</v>
      </c>
      <c r="J192" t="s">
        <v>742</v>
      </c>
      <c r="K192" t="s">
        <v>743</v>
      </c>
      <c r="L192">
        <v>1302</v>
      </c>
      <c r="N192">
        <v>1003</v>
      </c>
      <c r="O192" t="s">
        <v>744</v>
      </c>
      <c r="P192" t="s">
        <v>744</v>
      </c>
      <c r="Q192">
        <v>10</v>
      </c>
      <c r="X192">
        <v>0.5</v>
      </c>
      <c r="Y192">
        <v>37.71</v>
      </c>
      <c r="Z192">
        <v>0</v>
      </c>
      <c r="AA192">
        <v>0</v>
      </c>
      <c r="AB192">
        <v>0</v>
      </c>
      <c r="AC192">
        <v>0</v>
      </c>
      <c r="AD192">
        <v>1</v>
      </c>
      <c r="AE192">
        <v>0</v>
      </c>
      <c r="AF192" t="s">
        <v>3</v>
      </c>
      <c r="AG192">
        <v>0.5</v>
      </c>
      <c r="AH192">
        <v>2</v>
      </c>
      <c r="AI192">
        <v>104124640</v>
      </c>
      <c r="AJ192">
        <v>192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</row>
    <row r="193" spans="1:44" x14ac:dyDescent="0.2">
      <c r="A193">
        <f>ROW(Source!A237)</f>
        <v>237</v>
      </c>
      <c r="B193">
        <v>104124641</v>
      </c>
      <c r="C193">
        <v>104123675</v>
      </c>
      <c r="D193">
        <v>101230820</v>
      </c>
      <c r="E193">
        <v>1</v>
      </c>
      <c r="F193">
        <v>1</v>
      </c>
      <c r="G193">
        <v>1</v>
      </c>
      <c r="H193">
        <v>3</v>
      </c>
      <c r="I193" t="s">
        <v>732</v>
      </c>
      <c r="J193" t="s">
        <v>733</v>
      </c>
      <c r="K193" t="s">
        <v>734</v>
      </c>
      <c r="L193">
        <v>1346</v>
      </c>
      <c r="N193">
        <v>1009</v>
      </c>
      <c r="O193" t="s">
        <v>89</v>
      </c>
      <c r="P193" t="s">
        <v>89</v>
      </c>
      <c r="Q193">
        <v>1</v>
      </c>
      <c r="X193">
        <v>0.05</v>
      </c>
      <c r="Y193">
        <v>79.88</v>
      </c>
      <c r="Z193">
        <v>0</v>
      </c>
      <c r="AA193">
        <v>0</v>
      </c>
      <c r="AB193">
        <v>0</v>
      </c>
      <c r="AC193">
        <v>0</v>
      </c>
      <c r="AD193">
        <v>1</v>
      </c>
      <c r="AE193">
        <v>0</v>
      </c>
      <c r="AF193" t="s">
        <v>3</v>
      </c>
      <c r="AG193">
        <v>0.05</v>
      </c>
      <c r="AH193">
        <v>2</v>
      </c>
      <c r="AI193">
        <v>104124641</v>
      </c>
      <c r="AJ193">
        <v>193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</row>
    <row r="194" spans="1:44" x14ac:dyDescent="0.2">
      <c r="A194">
        <f>ROW(Source!A237)</f>
        <v>237</v>
      </c>
      <c r="B194">
        <v>104124642</v>
      </c>
      <c r="C194">
        <v>104123675</v>
      </c>
      <c r="D194">
        <v>101143808</v>
      </c>
      <c r="E194">
        <v>117</v>
      </c>
      <c r="F194">
        <v>1</v>
      </c>
      <c r="G194">
        <v>1</v>
      </c>
      <c r="H194">
        <v>3</v>
      </c>
      <c r="I194" t="s">
        <v>315</v>
      </c>
      <c r="J194" t="s">
        <v>3</v>
      </c>
      <c r="K194" t="s">
        <v>316</v>
      </c>
      <c r="L194">
        <v>3277935</v>
      </c>
      <c r="N194">
        <v>1013</v>
      </c>
      <c r="O194" t="s">
        <v>317</v>
      </c>
      <c r="P194" t="s">
        <v>317</v>
      </c>
      <c r="Q194">
        <v>1</v>
      </c>
      <c r="X194">
        <v>2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 t="s">
        <v>3</v>
      </c>
      <c r="AG194">
        <v>2</v>
      </c>
      <c r="AH194">
        <v>2</v>
      </c>
      <c r="AI194">
        <v>104124642</v>
      </c>
      <c r="AJ194">
        <v>197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</row>
    <row r="195" spans="1:44" x14ac:dyDescent="0.2">
      <c r="A195">
        <f>ROW(Source!A242)</f>
        <v>242</v>
      </c>
      <c r="B195">
        <v>104124656</v>
      </c>
      <c r="C195">
        <v>104124646</v>
      </c>
      <c r="D195">
        <v>33157039</v>
      </c>
      <c r="E195">
        <v>115</v>
      </c>
      <c r="F195">
        <v>1</v>
      </c>
      <c r="G195">
        <v>1</v>
      </c>
      <c r="H195">
        <v>1</v>
      </c>
      <c r="I195" t="s">
        <v>645</v>
      </c>
      <c r="J195" t="s">
        <v>3</v>
      </c>
      <c r="K195" t="s">
        <v>646</v>
      </c>
      <c r="L195">
        <v>1191</v>
      </c>
      <c r="N195">
        <v>1013</v>
      </c>
      <c r="O195" t="s">
        <v>565</v>
      </c>
      <c r="P195" t="s">
        <v>565</v>
      </c>
      <c r="Q195">
        <v>1</v>
      </c>
      <c r="X195">
        <v>3.76</v>
      </c>
      <c r="Y195">
        <v>0</v>
      </c>
      <c r="Z195">
        <v>0</v>
      </c>
      <c r="AA195">
        <v>0</v>
      </c>
      <c r="AB195">
        <v>705.88</v>
      </c>
      <c r="AC195">
        <v>0</v>
      </c>
      <c r="AD195">
        <v>1</v>
      </c>
      <c r="AE195">
        <v>1</v>
      </c>
      <c r="AF195" t="s">
        <v>312</v>
      </c>
      <c r="AG195">
        <v>5.0759999999999996</v>
      </c>
      <c r="AH195">
        <v>2</v>
      </c>
      <c r="AI195">
        <v>104124647</v>
      </c>
      <c r="AJ195">
        <v>198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</row>
    <row r="196" spans="1:44" x14ac:dyDescent="0.2">
      <c r="A196">
        <f>ROW(Source!A242)</f>
        <v>242</v>
      </c>
      <c r="B196">
        <v>104124657</v>
      </c>
      <c r="C196">
        <v>104124646</v>
      </c>
      <c r="D196">
        <v>33157037</v>
      </c>
      <c r="E196">
        <v>115</v>
      </c>
      <c r="F196">
        <v>1</v>
      </c>
      <c r="G196">
        <v>1</v>
      </c>
      <c r="H196">
        <v>1</v>
      </c>
      <c r="I196" t="s">
        <v>566</v>
      </c>
      <c r="J196" t="s">
        <v>3</v>
      </c>
      <c r="K196" t="s">
        <v>567</v>
      </c>
      <c r="L196">
        <v>1191</v>
      </c>
      <c r="N196">
        <v>1013</v>
      </c>
      <c r="O196" t="s">
        <v>565</v>
      </c>
      <c r="P196" t="s">
        <v>565</v>
      </c>
      <c r="Q196">
        <v>1</v>
      </c>
      <c r="X196">
        <v>0.02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1</v>
      </c>
      <c r="AE196">
        <v>2</v>
      </c>
      <c r="AF196" t="s">
        <v>312</v>
      </c>
      <c r="AG196">
        <v>2.7000000000000003E-2</v>
      </c>
      <c r="AH196">
        <v>2</v>
      </c>
      <c r="AI196">
        <v>104124648</v>
      </c>
      <c r="AJ196">
        <v>199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</row>
    <row r="197" spans="1:44" x14ac:dyDescent="0.2">
      <c r="A197">
        <f>ROW(Source!A242)</f>
        <v>242</v>
      </c>
      <c r="B197">
        <v>104124658</v>
      </c>
      <c r="C197">
        <v>104124646</v>
      </c>
      <c r="D197">
        <v>94547899</v>
      </c>
      <c r="E197">
        <v>1</v>
      </c>
      <c r="F197">
        <v>1</v>
      </c>
      <c r="G197">
        <v>1</v>
      </c>
      <c r="H197">
        <v>2</v>
      </c>
      <c r="I197" t="s">
        <v>662</v>
      </c>
      <c r="J197" t="s">
        <v>663</v>
      </c>
      <c r="K197" t="s">
        <v>664</v>
      </c>
      <c r="L197">
        <v>1368</v>
      </c>
      <c r="N197">
        <v>1011</v>
      </c>
      <c r="O197" t="s">
        <v>571</v>
      </c>
      <c r="P197" t="s">
        <v>571</v>
      </c>
      <c r="Q197">
        <v>1</v>
      </c>
      <c r="X197">
        <v>0.01</v>
      </c>
      <c r="Y197">
        <v>0</v>
      </c>
      <c r="Z197">
        <v>1629.55</v>
      </c>
      <c r="AA197">
        <v>969.91</v>
      </c>
      <c r="AB197">
        <v>0</v>
      </c>
      <c r="AC197">
        <v>0</v>
      </c>
      <c r="AD197">
        <v>1</v>
      </c>
      <c r="AE197">
        <v>0</v>
      </c>
      <c r="AF197" t="s">
        <v>312</v>
      </c>
      <c r="AG197">
        <v>1.3500000000000002E-2</v>
      </c>
      <c r="AH197">
        <v>2</v>
      </c>
      <c r="AI197">
        <v>104124649</v>
      </c>
      <c r="AJ197">
        <v>200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</row>
    <row r="198" spans="1:44" x14ac:dyDescent="0.2">
      <c r="A198">
        <f>ROW(Source!A242)</f>
        <v>242</v>
      </c>
      <c r="B198">
        <v>104124659</v>
      </c>
      <c r="C198">
        <v>104124646</v>
      </c>
      <c r="D198">
        <v>94548801</v>
      </c>
      <c r="E198">
        <v>1</v>
      </c>
      <c r="F198">
        <v>1</v>
      </c>
      <c r="G198">
        <v>1</v>
      </c>
      <c r="H198">
        <v>2</v>
      </c>
      <c r="I198" t="s">
        <v>568</v>
      </c>
      <c r="J198" t="s">
        <v>569</v>
      </c>
      <c r="K198" t="s">
        <v>570</v>
      </c>
      <c r="L198">
        <v>1368</v>
      </c>
      <c r="N198">
        <v>1011</v>
      </c>
      <c r="O198" t="s">
        <v>571</v>
      </c>
      <c r="P198" t="s">
        <v>571</v>
      </c>
      <c r="Q198">
        <v>1</v>
      </c>
      <c r="X198">
        <v>0.01</v>
      </c>
      <c r="Y198">
        <v>0</v>
      </c>
      <c r="Z198">
        <v>643.29</v>
      </c>
      <c r="AA198">
        <v>722.05</v>
      </c>
      <c r="AB198">
        <v>0</v>
      </c>
      <c r="AC198">
        <v>0</v>
      </c>
      <c r="AD198">
        <v>1</v>
      </c>
      <c r="AE198">
        <v>0</v>
      </c>
      <c r="AF198" t="s">
        <v>312</v>
      </c>
      <c r="AG198">
        <v>1.3500000000000002E-2</v>
      </c>
      <c r="AH198">
        <v>2</v>
      </c>
      <c r="AI198">
        <v>104124650</v>
      </c>
      <c r="AJ198">
        <v>201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</row>
    <row r="199" spans="1:44" x14ac:dyDescent="0.2">
      <c r="A199">
        <f>ROW(Source!A242)</f>
        <v>242</v>
      </c>
      <c r="B199">
        <v>104124660</v>
      </c>
      <c r="C199">
        <v>104124646</v>
      </c>
      <c r="D199">
        <v>94498375</v>
      </c>
      <c r="E199">
        <v>1</v>
      </c>
      <c r="F199">
        <v>1</v>
      </c>
      <c r="G199">
        <v>1</v>
      </c>
      <c r="H199">
        <v>3</v>
      </c>
      <c r="I199" t="s">
        <v>697</v>
      </c>
      <c r="J199" t="s">
        <v>698</v>
      </c>
      <c r="K199" t="s">
        <v>699</v>
      </c>
      <c r="L199">
        <v>1301</v>
      </c>
      <c r="N199">
        <v>1003</v>
      </c>
      <c r="O199" t="s">
        <v>194</v>
      </c>
      <c r="P199" t="s">
        <v>194</v>
      </c>
      <c r="Q199">
        <v>1</v>
      </c>
      <c r="X199">
        <v>13.33</v>
      </c>
      <c r="Y199">
        <v>5.87</v>
      </c>
      <c r="Z199">
        <v>0</v>
      </c>
      <c r="AA199">
        <v>0</v>
      </c>
      <c r="AB199">
        <v>0</v>
      </c>
      <c r="AC199">
        <v>0</v>
      </c>
      <c r="AD199">
        <v>1</v>
      </c>
      <c r="AE199">
        <v>0</v>
      </c>
      <c r="AF199" t="s">
        <v>3</v>
      </c>
      <c r="AG199">
        <v>13.33</v>
      </c>
      <c r="AH199">
        <v>2</v>
      </c>
      <c r="AI199">
        <v>104124651</v>
      </c>
      <c r="AJ199">
        <v>202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</row>
    <row r="200" spans="1:44" x14ac:dyDescent="0.2">
      <c r="A200">
        <f>ROW(Source!A242)</f>
        <v>242</v>
      </c>
      <c r="B200">
        <v>104124661</v>
      </c>
      <c r="C200">
        <v>104124646</v>
      </c>
      <c r="D200">
        <v>94498389</v>
      </c>
      <c r="E200">
        <v>1</v>
      </c>
      <c r="F200">
        <v>1</v>
      </c>
      <c r="G200">
        <v>1</v>
      </c>
      <c r="H200">
        <v>3</v>
      </c>
      <c r="I200" t="s">
        <v>741</v>
      </c>
      <c r="J200" t="s">
        <v>742</v>
      </c>
      <c r="K200" t="s">
        <v>743</v>
      </c>
      <c r="L200">
        <v>1302</v>
      </c>
      <c r="N200">
        <v>1003</v>
      </c>
      <c r="O200" t="s">
        <v>744</v>
      </c>
      <c r="P200" t="s">
        <v>744</v>
      </c>
      <c r="Q200">
        <v>10</v>
      </c>
      <c r="X200">
        <v>0.55000000000000004</v>
      </c>
      <c r="Y200">
        <v>37.71</v>
      </c>
      <c r="Z200">
        <v>0</v>
      </c>
      <c r="AA200">
        <v>0</v>
      </c>
      <c r="AB200">
        <v>0</v>
      </c>
      <c r="AC200">
        <v>0</v>
      </c>
      <c r="AD200">
        <v>1</v>
      </c>
      <c r="AE200">
        <v>0</v>
      </c>
      <c r="AF200" t="s">
        <v>3</v>
      </c>
      <c r="AG200">
        <v>0.55000000000000004</v>
      </c>
      <c r="AH200">
        <v>2</v>
      </c>
      <c r="AI200">
        <v>104124652</v>
      </c>
      <c r="AJ200">
        <v>203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</row>
    <row r="201" spans="1:44" x14ac:dyDescent="0.2">
      <c r="A201">
        <f>ROW(Source!A242)</f>
        <v>242</v>
      </c>
      <c r="B201">
        <v>104124662</v>
      </c>
      <c r="C201">
        <v>104124646</v>
      </c>
      <c r="D201">
        <v>94517620</v>
      </c>
      <c r="E201">
        <v>1</v>
      </c>
      <c r="F201">
        <v>1</v>
      </c>
      <c r="G201">
        <v>1</v>
      </c>
      <c r="H201">
        <v>3</v>
      </c>
      <c r="I201" t="s">
        <v>732</v>
      </c>
      <c r="J201" t="s">
        <v>733</v>
      </c>
      <c r="K201" t="s">
        <v>734</v>
      </c>
      <c r="L201">
        <v>1346</v>
      </c>
      <c r="N201">
        <v>1009</v>
      </c>
      <c r="O201" t="s">
        <v>89</v>
      </c>
      <c r="P201" t="s">
        <v>89</v>
      </c>
      <c r="Q201">
        <v>1</v>
      </c>
      <c r="X201">
        <v>0.05</v>
      </c>
      <c r="Y201">
        <v>79.88</v>
      </c>
      <c r="Z201">
        <v>0</v>
      </c>
      <c r="AA201">
        <v>0</v>
      </c>
      <c r="AB201">
        <v>0</v>
      </c>
      <c r="AC201">
        <v>0</v>
      </c>
      <c r="AD201">
        <v>1</v>
      </c>
      <c r="AE201">
        <v>0</v>
      </c>
      <c r="AF201" t="s">
        <v>3</v>
      </c>
      <c r="AG201">
        <v>0.05</v>
      </c>
      <c r="AH201">
        <v>2</v>
      </c>
      <c r="AI201">
        <v>104124653</v>
      </c>
      <c r="AJ201">
        <v>204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</row>
    <row r="202" spans="1:44" x14ac:dyDescent="0.2">
      <c r="A202">
        <f>ROW(Source!A242)</f>
        <v>242</v>
      </c>
      <c r="B202">
        <v>104124663</v>
      </c>
      <c r="C202">
        <v>104124646</v>
      </c>
      <c r="D202">
        <v>94431477</v>
      </c>
      <c r="E202">
        <v>115</v>
      </c>
      <c r="F202">
        <v>1</v>
      </c>
      <c r="G202">
        <v>1</v>
      </c>
      <c r="H202">
        <v>3</v>
      </c>
      <c r="I202" t="s">
        <v>315</v>
      </c>
      <c r="J202" t="s">
        <v>3</v>
      </c>
      <c r="K202" t="s">
        <v>316</v>
      </c>
      <c r="L202">
        <v>3277935</v>
      </c>
      <c r="N202">
        <v>1013</v>
      </c>
      <c r="O202" t="s">
        <v>317</v>
      </c>
      <c r="P202" t="s">
        <v>317</v>
      </c>
      <c r="Q202">
        <v>1</v>
      </c>
      <c r="X202">
        <v>2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 t="s">
        <v>3</v>
      </c>
      <c r="AG202">
        <v>2</v>
      </c>
      <c r="AH202">
        <v>2</v>
      </c>
      <c r="AI202">
        <v>104124655</v>
      </c>
      <c r="AJ202">
        <v>206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</row>
    <row r="203" spans="1:44" x14ac:dyDescent="0.2">
      <c r="A203">
        <f>ROW(Source!A245)</f>
        <v>245</v>
      </c>
      <c r="B203">
        <v>104124672</v>
      </c>
      <c r="C203">
        <v>104124666</v>
      </c>
      <c r="D203">
        <v>33157111</v>
      </c>
      <c r="E203">
        <v>117</v>
      </c>
      <c r="F203">
        <v>1</v>
      </c>
      <c r="G203">
        <v>1</v>
      </c>
      <c r="H203">
        <v>1</v>
      </c>
      <c r="I203" t="s">
        <v>679</v>
      </c>
      <c r="J203" t="s">
        <v>3</v>
      </c>
      <c r="K203" t="s">
        <v>680</v>
      </c>
      <c r="L203">
        <v>1191</v>
      </c>
      <c r="N203">
        <v>1013</v>
      </c>
      <c r="O203" t="s">
        <v>565</v>
      </c>
      <c r="P203" t="s">
        <v>565</v>
      </c>
      <c r="Q203">
        <v>1</v>
      </c>
      <c r="X203">
        <v>0.5</v>
      </c>
      <c r="Y203">
        <v>0</v>
      </c>
      <c r="Z203">
        <v>0</v>
      </c>
      <c r="AA203">
        <v>0</v>
      </c>
      <c r="AB203">
        <v>732.82</v>
      </c>
      <c r="AC203">
        <v>0</v>
      </c>
      <c r="AD203">
        <v>1</v>
      </c>
      <c r="AE203">
        <v>1</v>
      </c>
      <c r="AF203" t="s">
        <v>312</v>
      </c>
      <c r="AG203">
        <v>0.67500000000000004</v>
      </c>
      <c r="AH203">
        <v>2</v>
      </c>
      <c r="AI203">
        <v>104124667</v>
      </c>
      <c r="AJ203">
        <v>207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</row>
    <row r="204" spans="1:44" x14ac:dyDescent="0.2">
      <c r="A204">
        <f>ROW(Source!A245)</f>
        <v>245</v>
      </c>
      <c r="B204">
        <v>104124673</v>
      </c>
      <c r="C204">
        <v>104124666</v>
      </c>
      <c r="D204">
        <v>101213973</v>
      </c>
      <c r="E204">
        <v>1</v>
      </c>
      <c r="F204">
        <v>1</v>
      </c>
      <c r="G204">
        <v>1</v>
      </c>
      <c r="H204">
        <v>3</v>
      </c>
      <c r="I204" t="s">
        <v>681</v>
      </c>
      <c r="J204" t="s">
        <v>682</v>
      </c>
      <c r="K204" t="s">
        <v>683</v>
      </c>
      <c r="L204">
        <v>1348</v>
      </c>
      <c r="N204">
        <v>1009</v>
      </c>
      <c r="O204" t="s">
        <v>47</v>
      </c>
      <c r="P204" t="s">
        <v>47</v>
      </c>
      <c r="Q204">
        <v>1000</v>
      </c>
      <c r="X204">
        <v>1.0000000000000001E-5</v>
      </c>
      <c r="Y204">
        <v>99190.96</v>
      </c>
      <c r="Z204">
        <v>0</v>
      </c>
      <c r="AA204">
        <v>0</v>
      </c>
      <c r="AB204">
        <v>0</v>
      </c>
      <c r="AC204">
        <v>0</v>
      </c>
      <c r="AD204">
        <v>1</v>
      </c>
      <c r="AE204">
        <v>0</v>
      </c>
      <c r="AF204" t="s">
        <v>3</v>
      </c>
      <c r="AG204">
        <v>1.0000000000000001E-5</v>
      </c>
      <c r="AH204">
        <v>2</v>
      </c>
      <c r="AI204">
        <v>104124668</v>
      </c>
      <c r="AJ204">
        <v>208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</row>
    <row r="205" spans="1:44" x14ac:dyDescent="0.2">
      <c r="A205">
        <f>ROW(Source!A245)</f>
        <v>245</v>
      </c>
      <c r="B205">
        <v>104124674</v>
      </c>
      <c r="C205">
        <v>104124666</v>
      </c>
      <c r="D205">
        <v>101215474</v>
      </c>
      <c r="E205">
        <v>1</v>
      </c>
      <c r="F205">
        <v>1</v>
      </c>
      <c r="G205">
        <v>1</v>
      </c>
      <c r="H205">
        <v>3</v>
      </c>
      <c r="I205" t="s">
        <v>684</v>
      </c>
      <c r="J205" t="s">
        <v>685</v>
      </c>
      <c r="K205" t="s">
        <v>686</v>
      </c>
      <c r="L205">
        <v>1348</v>
      </c>
      <c r="N205">
        <v>1009</v>
      </c>
      <c r="O205" t="s">
        <v>47</v>
      </c>
      <c r="P205" t="s">
        <v>47</v>
      </c>
      <c r="Q205">
        <v>1000</v>
      </c>
      <c r="X205">
        <v>5.0000000000000002E-5</v>
      </c>
      <c r="Y205">
        <v>4338.2700000000004</v>
      </c>
      <c r="Z205">
        <v>0</v>
      </c>
      <c r="AA205">
        <v>0</v>
      </c>
      <c r="AB205">
        <v>0</v>
      </c>
      <c r="AC205">
        <v>0</v>
      </c>
      <c r="AD205">
        <v>1</v>
      </c>
      <c r="AE205">
        <v>0</v>
      </c>
      <c r="AF205" t="s">
        <v>3</v>
      </c>
      <c r="AG205">
        <v>5.0000000000000002E-5</v>
      </c>
      <c r="AH205">
        <v>2</v>
      </c>
      <c r="AI205">
        <v>104124669</v>
      </c>
      <c r="AJ205">
        <v>209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</row>
    <row r="206" spans="1:44" x14ac:dyDescent="0.2">
      <c r="A206">
        <f>ROW(Source!A245)</f>
        <v>245</v>
      </c>
      <c r="B206">
        <v>104124675</v>
      </c>
      <c r="C206">
        <v>104124666</v>
      </c>
      <c r="D206">
        <v>101220827</v>
      </c>
      <c r="E206">
        <v>1</v>
      </c>
      <c r="F206">
        <v>1</v>
      </c>
      <c r="G206">
        <v>1</v>
      </c>
      <c r="H206">
        <v>3</v>
      </c>
      <c r="I206" t="s">
        <v>687</v>
      </c>
      <c r="J206" t="s">
        <v>688</v>
      </c>
      <c r="K206" t="s">
        <v>689</v>
      </c>
      <c r="L206">
        <v>1348</v>
      </c>
      <c r="N206">
        <v>1009</v>
      </c>
      <c r="O206" t="s">
        <v>47</v>
      </c>
      <c r="P206" t="s">
        <v>47</v>
      </c>
      <c r="Q206">
        <v>1000</v>
      </c>
      <c r="X206">
        <v>1.0000000000000001E-5</v>
      </c>
      <c r="Y206">
        <v>87245.7</v>
      </c>
      <c r="Z206">
        <v>0</v>
      </c>
      <c r="AA206">
        <v>0</v>
      </c>
      <c r="AB206">
        <v>0</v>
      </c>
      <c r="AC206">
        <v>0</v>
      </c>
      <c r="AD206">
        <v>1</v>
      </c>
      <c r="AE206">
        <v>0</v>
      </c>
      <c r="AF206" t="s">
        <v>3</v>
      </c>
      <c r="AG206">
        <v>1.0000000000000001E-5</v>
      </c>
      <c r="AH206">
        <v>2</v>
      </c>
      <c r="AI206">
        <v>104124670</v>
      </c>
      <c r="AJ206">
        <v>210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</row>
    <row r="207" spans="1:44" x14ac:dyDescent="0.2">
      <c r="A207">
        <f>ROW(Source!A245)</f>
        <v>245</v>
      </c>
      <c r="B207">
        <v>104124676</v>
      </c>
      <c r="C207">
        <v>104124666</v>
      </c>
      <c r="D207">
        <v>101143808</v>
      </c>
      <c r="E207">
        <v>117</v>
      </c>
      <c r="F207">
        <v>1</v>
      </c>
      <c r="G207">
        <v>1</v>
      </c>
      <c r="H207">
        <v>3</v>
      </c>
      <c r="I207" t="s">
        <v>315</v>
      </c>
      <c r="J207" t="s">
        <v>3</v>
      </c>
      <c r="K207" t="s">
        <v>316</v>
      </c>
      <c r="L207">
        <v>3277935</v>
      </c>
      <c r="N207">
        <v>1013</v>
      </c>
      <c r="O207" t="s">
        <v>317</v>
      </c>
      <c r="P207" t="s">
        <v>317</v>
      </c>
      <c r="Q207">
        <v>1</v>
      </c>
      <c r="X207">
        <v>2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 t="s">
        <v>3</v>
      </c>
      <c r="AG207">
        <v>2</v>
      </c>
      <c r="AH207">
        <v>2</v>
      </c>
      <c r="AI207">
        <v>104124671</v>
      </c>
      <c r="AJ207">
        <v>212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</row>
    <row r="208" spans="1:44" x14ac:dyDescent="0.2">
      <c r="A208">
        <f>ROW(Source!A248)</f>
        <v>248</v>
      </c>
      <c r="B208">
        <v>104124688</v>
      </c>
      <c r="C208">
        <v>104124684</v>
      </c>
      <c r="D208">
        <v>33157107</v>
      </c>
      <c r="E208">
        <v>117</v>
      </c>
      <c r="F208">
        <v>1</v>
      </c>
      <c r="G208">
        <v>1</v>
      </c>
      <c r="H208">
        <v>1</v>
      </c>
      <c r="I208" t="s">
        <v>692</v>
      </c>
      <c r="J208" t="s">
        <v>3</v>
      </c>
      <c r="K208" t="s">
        <v>693</v>
      </c>
      <c r="L208">
        <v>1191</v>
      </c>
      <c r="N208">
        <v>1013</v>
      </c>
      <c r="O208" t="s">
        <v>565</v>
      </c>
      <c r="P208" t="s">
        <v>565</v>
      </c>
      <c r="Q208">
        <v>1</v>
      </c>
      <c r="X208">
        <v>1.03</v>
      </c>
      <c r="Y208">
        <v>0</v>
      </c>
      <c r="Z208">
        <v>0</v>
      </c>
      <c r="AA208">
        <v>0</v>
      </c>
      <c r="AB208">
        <v>743.6</v>
      </c>
      <c r="AC208">
        <v>0</v>
      </c>
      <c r="AD208">
        <v>1</v>
      </c>
      <c r="AE208">
        <v>1</v>
      </c>
      <c r="AF208" t="s">
        <v>312</v>
      </c>
      <c r="AG208">
        <v>1.3905000000000001</v>
      </c>
      <c r="AH208">
        <v>2</v>
      </c>
      <c r="AI208">
        <v>104124685</v>
      </c>
      <c r="AJ208">
        <v>213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</row>
    <row r="209" spans="1:44" x14ac:dyDescent="0.2">
      <c r="A209">
        <f>ROW(Source!A248)</f>
        <v>248</v>
      </c>
      <c r="B209">
        <v>104124689</v>
      </c>
      <c r="C209">
        <v>104124684</v>
      </c>
      <c r="D209">
        <v>101213628</v>
      </c>
      <c r="E209">
        <v>1</v>
      </c>
      <c r="F209">
        <v>1</v>
      </c>
      <c r="G209">
        <v>1</v>
      </c>
      <c r="H209">
        <v>3</v>
      </c>
      <c r="I209" t="s">
        <v>745</v>
      </c>
      <c r="J209" t="s">
        <v>746</v>
      </c>
      <c r="K209" t="s">
        <v>747</v>
      </c>
      <c r="L209">
        <v>1346</v>
      </c>
      <c r="N209">
        <v>1009</v>
      </c>
      <c r="O209" t="s">
        <v>89</v>
      </c>
      <c r="P209" t="s">
        <v>89</v>
      </c>
      <c r="Q209">
        <v>1</v>
      </c>
      <c r="X209">
        <v>0.02</v>
      </c>
      <c r="Y209">
        <v>174.93</v>
      </c>
      <c r="Z209">
        <v>0</v>
      </c>
      <c r="AA209">
        <v>0</v>
      </c>
      <c r="AB209">
        <v>0</v>
      </c>
      <c r="AC209">
        <v>0</v>
      </c>
      <c r="AD209">
        <v>1</v>
      </c>
      <c r="AE209">
        <v>0</v>
      </c>
      <c r="AF209" t="s">
        <v>3</v>
      </c>
      <c r="AG209">
        <v>0.02</v>
      </c>
      <c r="AH209">
        <v>2</v>
      </c>
      <c r="AI209">
        <v>104124686</v>
      </c>
      <c r="AJ209">
        <v>214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</row>
    <row r="210" spans="1:44" x14ac:dyDescent="0.2">
      <c r="A210">
        <f>ROW(Source!A248)</f>
        <v>248</v>
      </c>
      <c r="B210">
        <v>104124690</v>
      </c>
      <c r="C210">
        <v>104124684</v>
      </c>
      <c r="D210">
        <v>101143808</v>
      </c>
      <c r="E210">
        <v>117</v>
      </c>
      <c r="F210">
        <v>1</v>
      </c>
      <c r="G210">
        <v>1</v>
      </c>
      <c r="H210">
        <v>3</v>
      </c>
      <c r="I210" t="s">
        <v>315</v>
      </c>
      <c r="J210" t="s">
        <v>3</v>
      </c>
      <c r="K210" t="s">
        <v>316</v>
      </c>
      <c r="L210">
        <v>3277935</v>
      </c>
      <c r="N210">
        <v>1013</v>
      </c>
      <c r="O210" t="s">
        <v>317</v>
      </c>
      <c r="P210" t="s">
        <v>317</v>
      </c>
      <c r="Q210">
        <v>1</v>
      </c>
      <c r="X210">
        <v>2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 t="s">
        <v>3</v>
      </c>
      <c r="AG210">
        <v>2</v>
      </c>
      <c r="AH210">
        <v>2</v>
      </c>
      <c r="AI210">
        <v>104124687</v>
      </c>
      <c r="AJ210">
        <v>215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</row>
    <row r="211" spans="1:44" x14ac:dyDescent="0.2">
      <c r="A211">
        <f>ROW(Source!A252)</f>
        <v>252</v>
      </c>
      <c r="B211">
        <v>104124696</v>
      </c>
      <c r="C211">
        <v>104124692</v>
      </c>
      <c r="D211">
        <v>33157107</v>
      </c>
      <c r="E211">
        <v>117</v>
      </c>
      <c r="F211">
        <v>1</v>
      </c>
      <c r="G211">
        <v>1</v>
      </c>
      <c r="H211">
        <v>1</v>
      </c>
      <c r="I211" t="s">
        <v>692</v>
      </c>
      <c r="J211" t="s">
        <v>3</v>
      </c>
      <c r="K211" t="s">
        <v>693</v>
      </c>
      <c r="L211">
        <v>1191</v>
      </c>
      <c r="N211">
        <v>1013</v>
      </c>
      <c r="O211" t="s">
        <v>565</v>
      </c>
      <c r="P211" t="s">
        <v>565</v>
      </c>
      <c r="Q211">
        <v>1</v>
      </c>
      <c r="X211">
        <v>0.52</v>
      </c>
      <c r="Y211">
        <v>0</v>
      </c>
      <c r="Z211">
        <v>0</v>
      </c>
      <c r="AA211">
        <v>0</v>
      </c>
      <c r="AB211">
        <v>743.6</v>
      </c>
      <c r="AC211">
        <v>0</v>
      </c>
      <c r="AD211">
        <v>1</v>
      </c>
      <c r="AE211">
        <v>1</v>
      </c>
      <c r="AF211" t="s">
        <v>312</v>
      </c>
      <c r="AG211">
        <v>0.70200000000000007</v>
      </c>
      <c r="AH211">
        <v>2</v>
      </c>
      <c r="AI211">
        <v>104124693</v>
      </c>
      <c r="AJ211">
        <v>218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</row>
    <row r="212" spans="1:44" x14ac:dyDescent="0.2">
      <c r="A212">
        <f>ROW(Source!A252)</f>
        <v>252</v>
      </c>
      <c r="B212">
        <v>104124697</v>
      </c>
      <c r="C212">
        <v>104124692</v>
      </c>
      <c r="D212">
        <v>101213619</v>
      </c>
      <c r="E212">
        <v>1</v>
      </c>
      <c r="F212">
        <v>1</v>
      </c>
      <c r="G212">
        <v>1</v>
      </c>
      <c r="H212">
        <v>3</v>
      </c>
      <c r="I212" t="s">
        <v>748</v>
      </c>
      <c r="J212" t="s">
        <v>749</v>
      </c>
      <c r="K212" t="s">
        <v>750</v>
      </c>
      <c r="L212">
        <v>1346</v>
      </c>
      <c r="N212">
        <v>1009</v>
      </c>
      <c r="O212" t="s">
        <v>89</v>
      </c>
      <c r="P212" t="s">
        <v>89</v>
      </c>
      <c r="Q212">
        <v>1</v>
      </c>
      <c r="X212">
        <v>3.5000000000000003E-2</v>
      </c>
      <c r="Y212">
        <v>154.58000000000001</v>
      </c>
      <c r="Z212">
        <v>0</v>
      </c>
      <c r="AA212">
        <v>0</v>
      </c>
      <c r="AB212">
        <v>0</v>
      </c>
      <c r="AC212">
        <v>0</v>
      </c>
      <c r="AD212">
        <v>1</v>
      </c>
      <c r="AE212">
        <v>0</v>
      </c>
      <c r="AF212" t="s">
        <v>3</v>
      </c>
      <c r="AG212">
        <v>3.5000000000000003E-2</v>
      </c>
      <c r="AH212">
        <v>2</v>
      </c>
      <c r="AI212">
        <v>104124694</v>
      </c>
      <c r="AJ212">
        <v>219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</row>
    <row r="213" spans="1:44" x14ac:dyDescent="0.2">
      <c r="A213">
        <f>ROW(Source!A252)</f>
        <v>252</v>
      </c>
      <c r="B213">
        <v>104124698</v>
      </c>
      <c r="C213">
        <v>104124692</v>
      </c>
      <c r="D213">
        <v>101143808</v>
      </c>
      <c r="E213">
        <v>117</v>
      </c>
      <c r="F213">
        <v>1</v>
      </c>
      <c r="G213">
        <v>1</v>
      </c>
      <c r="H213">
        <v>3</v>
      </c>
      <c r="I213" t="s">
        <v>315</v>
      </c>
      <c r="J213" t="s">
        <v>3</v>
      </c>
      <c r="K213" t="s">
        <v>316</v>
      </c>
      <c r="L213">
        <v>3277935</v>
      </c>
      <c r="N213">
        <v>1013</v>
      </c>
      <c r="O213" t="s">
        <v>317</v>
      </c>
      <c r="P213" t="s">
        <v>317</v>
      </c>
      <c r="Q213">
        <v>1</v>
      </c>
      <c r="X213">
        <v>2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 t="s">
        <v>3</v>
      </c>
      <c r="AG213">
        <v>2</v>
      </c>
      <c r="AH213">
        <v>2</v>
      </c>
      <c r="AI213">
        <v>104124695</v>
      </c>
      <c r="AJ213">
        <v>221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</row>
    <row r="214" spans="1:44" x14ac:dyDescent="0.2">
      <c r="A214">
        <f>ROW(Source!A255)</f>
        <v>255</v>
      </c>
      <c r="B214">
        <v>104124747</v>
      </c>
      <c r="C214">
        <v>104124746</v>
      </c>
      <c r="D214">
        <v>101137838</v>
      </c>
      <c r="E214">
        <v>117</v>
      </c>
      <c r="F214">
        <v>1</v>
      </c>
      <c r="G214">
        <v>1</v>
      </c>
      <c r="H214">
        <v>1</v>
      </c>
      <c r="I214" t="s">
        <v>751</v>
      </c>
      <c r="J214" t="s">
        <v>3</v>
      </c>
      <c r="K214" t="s">
        <v>752</v>
      </c>
      <c r="L214">
        <v>1191</v>
      </c>
      <c r="N214">
        <v>1013</v>
      </c>
      <c r="O214" t="s">
        <v>565</v>
      </c>
      <c r="P214" t="s">
        <v>565</v>
      </c>
      <c r="Q214">
        <v>1</v>
      </c>
      <c r="X214">
        <v>3.8</v>
      </c>
      <c r="Y214">
        <v>0</v>
      </c>
      <c r="Z214">
        <v>0</v>
      </c>
      <c r="AA214">
        <v>0</v>
      </c>
      <c r="AB214">
        <v>829.81</v>
      </c>
      <c r="AC214">
        <v>0</v>
      </c>
      <c r="AD214">
        <v>1</v>
      </c>
      <c r="AE214">
        <v>1</v>
      </c>
      <c r="AF214" t="s">
        <v>37</v>
      </c>
      <c r="AG214">
        <v>4.3699999999999992</v>
      </c>
      <c r="AH214">
        <v>2</v>
      </c>
      <c r="AI214">
        <v>104124747</v>
      </c>
      <c r="AJ214">
        <v>222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</row>
    <row r="215" spans="1:44" x14ac:dyDescent="0.2">
      <c r="A215">
        <f>ROW(Source!A255)</f>
        <v>255</v>
      </c>
      <c r="B215">
        <v>104124748</v>
      </c>
      <c r="C215">
        <v>104124746</v>
      </c>
      <c r="D215">
        <v>101146049</v>
      </c>
      <c r="E215">
        <v>1</v>
      </c>
      <c r="F215">
        <v>1</v>
      </c>
      <c r="G215">
        <v>1</v>
      </c>
      <c r="H215">
        <v>2</v>
      </c>
      <c r="I215" t="s">
        <v>753</v>
      </c>
      <c r="J215" t="s">
        <v>754</v>
      </c>
      <c r="K215" t="s">
        <v>755</v>
      </c>
      <c r="L215">
        <v>1368</v>
      </c>
      <c r="N215">
        <v>1011</v>
      </c>
      <c r="O215" t="s">
        <v>571</v>
      </c>
      <c r="P215" t="s">
        <v>571</v>
      </c>
      <c r="Q215">
        <v>1</v>
      </c>
      <c r="X215">
        <v>1.8</v>
      </c>
      <c r="Y215">
        <v>0</v>
      </c>
      <c r="Z215">
        <v>26.1</v>
      </c>
      <c r="AA215">
        <v>829.81</v>
      </c>
      <c r="AB215">
        <v>0</v>
      </c>
      <c r="AC215">
        <v>0</v>
      </c>
      <c r="AD215">
        <v>1</v>
      </c>
      <c r="AE215">
        <v>0</v>
      </c>
      <c r="AF215" t="s">
        <v>37</v>
      </c>
      <c r="AG215">
        <v>2.0699999999999998</v>
      </c>
      <c r="AH215">
        <v>2</v>
      </c>
      <c r="AI215">
        <v>104124748</v>
      </c>
      <c r="AJ215">
        <v>223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</row>
    <row r="216" spans="1:44" x14ac:dyDescent="0.2">
      <c r="A216">
        <f>ROW(Source!A255)</f>
        <v>255</v>
      </c>
      <c r="B216">
        <v>104124749</v>
      </c>
      <c r="C216">
        <v>104124746</v>
      </c>
      <c r="D216">
        <v>101212114</v>
      </c>
      <c r="E216">
        <v>1</v>
      </c>
      <c r="F216">
        <v>1</v>
      </c>
      <c r="G216">
        <v>1</v>
      </c>
      <c r="H216">
        <v>3</v>
      </c>
      <c r="I216" t="s">
        <v>617</v>
      </c>
      <c r="J216" t="s">
        <v>618</v>
      </c>
      <c r="K216" t="s">
        <v>619</v>
      </c>
      <c r="L216">
        <v>1339</v>
      </c>
      <c r="N216">
        <v>1007</v>
      </c>
      <c r="O216" t="s">
        <v>620</v>
      </c>
      <c r="P216" t="s">
        <v>620</v>
      </c>
      <c r="Q216">
        <v>1</v>
      </c>
      <c r="X216">
        <v>6.5000000000000002E-2</v>
      </c>
      <c r="Y216">
        <v>35.71</v>
      </c>
      <c r="Z216">
        <v>0</v>
      </c>
      <c r="AA216">
        <v>0</v>
      </c>
      <c r="AB216">
        <v>0</v>
      </c>
      <c r="AC216">
        <v>0</v>
      </c>
      <c r="AD216">
        <v>1</v>
      </c>
      <c r="AE216">
        <v>0</v>
      </c>
      <c r="AF216" t="s">
        <v>3</v>
      </c>
      <c r="AG216">
        <v>6.5000000000000002E-2</v>
      </c>
      <c r="AH216">
        <v>2</v>
      </c>
      <c r="AI216">
        <v>104124749</v>
      </c>
      <c r="AJ216">
        <v>224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</row>
    <row r="217" spans="1:44" x14ac:dyDescent="0.2">
      <c r="A217">
        <f>ROW(Source!A255)</f>
        <v>255</v>
      </c>
      <c r="B217">
        <v>104124750</v>
      </c>
      <c r="C217">
        <v>104124746</v>
      </c>
      <c r="D217">
        <v>101138763</v>
      </c>
      <c r="E217">
        <v>117</v>
      </c>
      <c r="F217">
        <v>1</v>
      </c>
      <c r="G217">
        <v>1</v>
      </c>
      <c r="H217">
        <v>3</v>
      </c>
      <c r="I217" t="s">
        <v>466</v>
      </c>
      <c r="J217" t="s">
        <v>3</v>
      </c>
      <c r="K217" t="s">
        <v>467</v>
      </c>
      <c r="L217">
        <v>1371</v>
      </c>
      <c r="N217">
        <v>1013</v>
      </c>
      <c r="O217" t="s">
        <v>203</v>
      </c>
      <c r="P217" t="s">
        <v>203</v>
      </c>
      <c r="Q217">
        <v>1</v>
      </c>
      <c r="X217">
        <v>0.06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 t="s">
        <v>3</v>
      </c>
      <c r="AG217">
        <v>0.06</v>
      </c>
      <c r="AH217">
        <v>2</v>
      </c>
      <c r="AI217">
        <v>104124750</v>
      </c>
      <c r="AJ217">
        <v>225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</row>
    <row r="218" spans="1:44" x14ac:dyDescent="0.2">
      <c r="A218">
        <f>ROW(Source!A322)</f>
        <v>322</v>
      </c>
      <c r="B218">
        <v>104124766</v>
      </c>
      <c r="C218">
        <v>104124754</v>
      </c>
      <c r="D218">
        <v>33157107</v>
      </c>
      <c r="E218">
        <v>115</v>
      </c>
      <c r="F218">
        <v>1</v>
      </c>
      <c r="G218">
        <v>1</v>
      </c>
      <c r="H218">
        <v>1</v>
      </c>
      <c r="I218" t="s">
        <v>692</v>
      </c>
      <c r="J218" t="s">
        <v>3</v>
      </c>
      <c r="K218" t="s">
        <v>693</v>
      </c>
      <c r="L218">
        <v>1191</v>
      </c>
      <c r="N218">
        <v>1013</v>
      </c>
      <c r="O218" t="s">
        <v>565</v>
      </c>
      <c r="P218" t="s">
        <v>565</v>
      </c>
      <c r="Q218">
        <v>1</v>
      </c>
      <c r="X218">
        <v>34.56</v>
      </c>
      <c r="Y218">
        <v>0</v>
      </c>
      <c r="Z218">
        <v>0</v>
      </c>
      <c r="AA218">
        <v>0</v>
      </c>
      <c r="AB218">
        <v>743.6</v>
      </c>
      <c r="AC218">
        <v>0</v>
      </c>
      <c r="AD218">
        <v>1</v>
      </c>
      <c r="AE218">
        <v>1</v>
      </c>
      <c r="AF218" t="s">
        <v>312</v>
      </c>
      <c r="AG218">
        <v>46.656000000000006</v>
      </c>
      <c r="AH218">
        <v>2</v>
      </c>
      <c r="AI218">
        <v>104124755</v>
      </c>
      <c r="AJ218">
        <v>226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</row>
    <row r="219" spans="1:44" x14ac:dyDescent="0.2">
      <c r="A219">
        <f>ROW(Source!A322)</f>
        <v>322</v>
      </c>
      <c r="B219">
        <v>104124767</v>
      </c>
      <c r="C219">
        <v>104124754</v>
      </c>
      <c r="D219">
        <v>33157037</v>
      </c>
      <c r="E219">
        <v>115</v>
      </c>
      <c r="F219">
        <v>1</v>
      </c>
      <c r="G219">
        <v>1</v>
      </c>
      <c r="H219">
        <v>1</v>
      </c>
      <c r="I219" t="s">
        <v>566</v>
      </c>
      <c r="J219" t="s">
        <v>3</v>
      </c>
      <c r="K219" t="s">
        <v>567</v>
      </c>
      <c r="L219">
        <v>1191</v>
      </c>
      <c r="N219">
        <v>1013</v>
      </c>
      <c r="O219" t="s">
        <v>565</v>
      </c>
      <c r="P219" t="s">
        <v>565</v>
      </c>
      <c r="Q219">
        <v>1</v>
      </c>
      <c r="X219">
        <v>0.05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1</v>
      </c>
      <c r="AE219">
        <v>2</v>
      </c>
      <c r="AF219" t="s">
        <v>312</v>
      </c>
      <c r="AG219">
        <v>6.7500000000000004E-2</v>
      </c>
      <c r="AH219">
        <v>2</v>
      </c>
      <c r="AI219">
        <v>104124756</v>
      </c>
      <c r="AJ219">
        <v>227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</row>
    <row r="220" spans="1:44" x14ac:dyDescent="0.2">
      <c r="A220">
        <f>ROW(Source!A322)</f>
        <v>322</v>
      </c>
      <c r="B220">
        <v>104124768</v>
      </c>
      <c r="C220">
        <v>104124754</v>
      </c>
      <c r="D220">
        <v>94547899</v>
      </c>
      <c r="E220">
        <v>1</v>
      </c>
      <c r="F220">
        <v>1</v>
      </c>
      <c r="G220">
        <v>1</v>
      </c>
      <c r="H220">
        <v>2</v>
      </c>
      <c r="I220" t="s">
        <v>662</v>
      </c>
      <c r="J220" t="s">
        <v>663</v>
      </c>
      <c r="K220" t="s">
        <v>664</v>
      </c>
      <c r="L220">
        <v>1368</v>
      </c>
      <c r="N220">
        <v>1011</v>
      </c>
      <c r="O220" t="s">
        <v>571</v>
      </c>
      <c r="P220" t="s">
        <v>571</v>
      </c>
      <c r="Q220">
        <v>1</v>
      </c>
      <c r="X220">
        <v>0.03</v>
      </c>
      <c r="Y220">
        <v>0</v>
      </c>
      <c r="Z220">
        <v>1629.55</v>
      </c>
      <c r="AA220">
        <v>969.91</v>
      </c>
      <c r="AB220">
        <v>0</v>
      </c>
      <c r="AC220">
        <v>0</v>
      </c>
      <c r="AD220">
        <v>1</v>
      </c>
      <c r="AE220">
        <v>0</v>
      </c>
      <c r="AF220" t="s">
        <v>312</v>
      </c>
      <c r="AG220">
        <v>4.0500000000000001E-2</v>
      </c>
      <c r="AH220">
        <v>2</v>
      </c>
      <c r="AI220">
        <v>104124757</v>
      </c>
      <c r="AJ220">
        <v>228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</row>
    <row r="221" spans="1:44" x14ac:dyDescent="0.2">
      <c r="A221">
        <f>ROW(Source!A322)</f>
        <v>322</v>
      </c>
      <c r="B221">
        <v>104124769</v>
      </c>
      <c r="C221">
        <v>104124754</v>
      </c>
      <c r="D221">
        <v>94548801</v>
      </c>
      <c r="E221">
        <v>1</v>
      </c>
      <c r="F221">
        <v>1</v>
      </c>
      <c r="G221">
        <v>1</v>
      </c>
      <c r="H221">
        <v>2</v>
      </c>
      <c r="I221" t="s">
        <v>568</v>
      </c>
      <c r="J221" t="s">
        <v>569</v>
      </c>
      <c r="K221" t="s">
        <v>570</v>
      </c>
      <c r="L221">
        <v>1368</v>
      </c>
      <c r="N221">
        <v>1011</v>
      </c>
      <c r="O221" t="s">
        <v>571</v>
      </c>
      <c r="P221" t="s">
        <v>571</v>
      </c>
      <c r="Q221">
        <v>1</v>
      </c>
      <c r="X221">
        <v>0.02</v>
      </c>
      <c r="Y221">
        <v>0</v>
      </c>
      <c r="Z221">
        <v>643.29</v>
      </c>
      <c r="AA221">
        <v>722.05</v>
      </c>
      <c r="AB221">
        <v>0</v>
      </c>
      <c r="AC221">
        <v>0</v>
      </c>
      <c r="AD221">
        <v>1</v>
      </c>
      <c r="AE221">
        <v>0</v>
      </c>
      <c r="AF221" t="s">
        <v>312</v>
      </c>
      <c r="AG221">
        <v>2.7000000000000003E-2</v>
      </c>
      <c r="AH221">
        <v>2</v>
      </c>
      <c r="AI221">
        <v>104124758</v>
      </c>
      <c r="AJ221">
        <v>229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</row>
    <row r="222" spans="1:44" x14ac:dyDescent="0.2">
      <c r="A222">
        <f>ROW(Source!A322)</f>
        <v>322</v>
      </c>
      <c r="B222">
        <v>104124770</v>
      </c>
      <c r="C222">
        <v>104124754</v>
      </c>
      <c r="D222">
        <v>94498222</v>
      </c>
      <c r="E222">
        <v>1</v>
      </c>
      <c r="F222">
        <v>1</v>
      </c>
      <c r="G222">
        <v>1</v>
      </c>
      <c r="H222">
        <v>3</v>
      </c>
      <c r="I222" t="s">
        <v>573</v>
      </c>
      <c r="J222" t="s">
        <v>574</v>
      </c>
      <c r="K222" t="s">
        <v>575</v>
      </c>
      <c r="L222">
        <v>1383</v>
      </c>
      <c r="N222">
        <v>1013</v>
      </c>
      <c r="O222" t="s">
        <v>576</v>
      </c>
      <c r="P222" t="s">
        <v>576</v>
      </c>
      <c r="Q222">
        <v>1</v>
      </c>
      <c r="X222">
        <v>2.1320000000000001</v>
      </c>
      <c r="Y222">
        <v>6.78</v>
      </c>
      <c r="Z222">
        <v>0</v>
      </c>
      <c r="AA222">
        <v>0</v>
      </c>
      <c r="AB222">
        <v>0</v>
      </c>
      <c r="AC222">
        <v>0</v>
      </c>
      <c r="AD222">
        <v>1</v>
      </c>
      <c r="AE222">
        <v>0</v>
      </c>
      <c r="AF222" t="s">
        <v>3</v>
      </c>
      <c r="AG222">
        <v>2.1320000000000001</v>
      </c>
      <c r="AH222">
        <v>2</v>
      </c>
      <c r="AI222">
        <v>104124759</v>
      </c>
      <c r="AJ222">
        <v>230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</row>
    <row r="223" spans="1:44" x14ac:dyDescent="0.2">
      <c r="A223">
        <f>ROW(Source!A322)</f>
        <v>322</v>
      </c>
      <c r="B223">
        <v>104124771</v>
      </c>
      <c r="C223">
        <v>104124754</v>
      </c>
      <c r="D223">
        <v>94498375</v>
      </c>
      <c r="E223">
        <v>1</v>
      </c>
      <c r="F223">
        <v>1</v>
      </c>
      <c r="G223">
        <v>1</v>
      </c>
      <c r="H223">
        <v>3</v>
      </c>
      <c r="I223" t="s">
        <v>697</v>
      </c>
      <c r="J223" t="s">
        <v>698</v>
      </c>
      <c r="K223" t="s">
        <v>699</v>
      </c>
      <c r="L223">
        <v>1301</v>
      </c>
      <c r="N223">
        <v>1003</v>
      </c>
      <c r="O223" t="s">
        <v>194</v>
      </c>
      <c r="P223" t="s">
        <v>194</v>
      </c>
      <c r="Q223">
        <v>1</v>
      </c>
      <c r="X223">
        <v>9.17</v>
      </c>
      <c r="Y223">
        <v>5.87</v>
      </c>
      <c r="Z223">
        <v>0</v>
      </c>
      <c r="AA223">
        <v>0</v>
      </c>
      <c r="AB223">
        <v>0</v>
      </c>
      <c r="AC223">
        <v>0</v>
      </c>
      <c r="AD223">
        <v>1</v>
      </c>
      <c r="AE223">
        <v>0</v>
      </c>
      <c r="AF223" t="s">
        <v>3</v>
      </c>
      <c r="AG223">
        <v>9.17</v>
      </c>
      <c r="AH223">
        <v>2</v>
      </c>
      <c r="AI223">
        <v>104124760</v>
      </c>
      <c r="AJ223">
        <v>231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</row>
    <row r="224" spans="1:44" x14ac:dyDescent="0.2">
      <c r="A224">
        <f>ROW(Source!A322)</f>
        <v>322</v>
      </c>
      <c r="B224">
        <v>104124772</v>
      </c>
      <c r="C224">
        <v>104124754</v>
      </c>
      <c r="D224">
        <v>94499790</v>
      </c>
      <c r="E224">
        <v>1</v>
      </c>
      <c r="F224">
        <v>1</v>
      </c>
      <c r="G224">
        <v>1</v>
      </c>
      <c r="H224">
        <v>3</v>
      </c>
      <c r="I224" t="s">
        <v>700</v>
      </c>
      <c r="J224" t="s">
        <v>701</v>
      </c>
      <c r="K224" t="s">
        <v>702</v>
      </c>
      <c r="L224">
        <v>1425</v>
      </c>
      <c r="N224">
        <v>1013</v>
      </c>
      <c r="O224" t="s">
        <v>281</v>
      </c>
      <c r="P224" t="s">
        <v>281</v>
      </c>
      <c r="Q224">
        <v>1</v>
      </c>
      <c r="X224">
        <v>1.02</v>
      </c>
      <c r="Y224">
        <v>41.71</v>
      </c>
      <c r="Z224">
        <v>0</v>
      </c>
      <c r="AA224">
        <v>0</v>
      </c>
      <c r="AB224">
        <v>0</v>
      </c>
      <c r="AC224">
        <v>0</v>
      </c>
      <c r="AD224">
        <v>1</v>
      </c>
      <c r="AE224">
        <v>0</v>
      </c>
      <c r="AF224" t="s">
        <v>3</v>
      </c>
      <c r="AG224">
        <v>1.02</v>
      </c>
      <c r="AH224">
        <v>2</v>
      </c>
      <c r="AI224">
        <v>104124761</v>
      </c>
      <c r="AJ224">
        <v>232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</row>
    <row r="225" spans="1:44" x14ac:dyDescent="0.2">
      <c r="A225">
        <f>ROW(Source!A322)</f>
        <v>322</v>
      </c>
      <c r="B225">
        <v>104124773</v>
      </c>
      <c r="C225">
        <v>104124754</v>
      </c>
      <c r="D225">
        <v>94500071</v>
      </c>
      <c r="E225">
        <v>1</v>
      </c>
      <c r="F225">
        <v>1</v>
      </c>
      <c r="G225">
        <v>1</v>
      </c>
      <c r="H225">
        <v>3</v>
      </c>
      <c r="I225" t="s">
        <v>703</v>
      </c>
      <c r="J225" t="s">
        <v>704</v>
      </c>
      <c r="K225" t="s">
        <v>705</v>
      </c>
      <c r="L225">
        <v>1348</v>
      </c>
      <c r="N225">
        <v>1009</v>
      </c>
      <c r="O225" t="s">
        <v>47</v>
      </c>
      <c r="P225" t="s">
        <v>47</v>
      </c>
      <c r="Q225">
        <v>1000</v>
      </c>
      <c r="X225">
        <v>1.6000000000000001E-4</v>
      </c>
      <c r="Y225">
        <v>214135.65</v>
      </c>
      <c r="Z225">
        <v>0</v>
      </c>
      <c r="AA225">
        <v>0</v>
      </c>
      <c r="AB225">
        <v>0</v>
      </c>
      <c r="AC225">
        <v>0</v>
      </c>
      <c r="AD225">
        <v>1</v>
      </c>
      <c r="AE225">
        <v>0</v>
      </c>
      <c r="AF225" t="s">
        <v>3</v>
      </c>
      <c r="AG225">
        <v>1.6000000000000001E-4</v>
      </c>
      <c r="AH225">
        <v>2</v>
      </c>
      <c r="AI225">
        <v>104124762</v>
      </c>
      <c r="AJ225">
        <v>233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</row>
    <row r="226" spans="1:44" x14ac:dyDescent="0.2">
      <c r="A226">
        <f>ROW(Source!A322)</f>
        <v>322</v>
      </c>
      <c r="B226">
        <v>104124774</v>
      </c>
      <c r="C226">
        <v>104124754</v>
      </c>
      <c r="D226">
        <v>94500073</v>
      </c>
      <c r="E226">
        <v>1</v>
      </c>
      <c r="F226">
        <v>1</v>
      </c>
      <c r="G226">
        <v>1</v>
      </c>
      <c r="H226">
        <v>3</v>
      </c>
      <c r="I226" t="s">
        <v>681</v>
      </c>
      <c r="J226" t="s">
        <v>682</v>
      </c>
      <c r="K226" t="s">
        <v>683</v>
      </c>
      <c r="L226">
        <v>1348</v>
      </c>
      <c r="N226">
        <v>1009</v>
      </c>
      <c r="O226" t="s">
        <v>47</v>
      </c>
      <c r="P226" t="s">
        <v>47</v>
      </c>
      <c r="Q226">
        <v>1000</v>
      </c>
      <c r="X226">
        <v>2.9999999999999997E-4</v>
      </c>
      <c r="Y226">
        <v>99190.96</v>
      </c>
      <c r="Z226">
        <v>0</v>
      </c>
      <c r="AA226">
        <v>0</v>
      </c>
      <c r="AB226">
        <v>0</v>
      </c>
      <c r="AC226">
        <v>0</v>
      </c>
      <c r="AD226">
        <v>1</v>
      </c>
      <c r="AE226">
        <v>0</v>
      </c>
      <c r="AF226" t="s">
        <v>3</v>
      </c>
      <c r="AG226">
        <v>2.9999999999999997E-4</v>
      </c>
      <c r="AH226">
        <v>2</v>
      </c>
      <c r="AI226">
        <v>104124763</v>
      </c>
      <c r="AJ226">
        <v>234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</row>
    <row r="227" spans="1:44" x14ac:dyDescent="0.2">
      <c r="A227">
        <f>ROW(Source!A322)</f>
        <v>322</v>
      </c>
      <c r="B227">
        <v>104124775</v>
      </c>
      <c r="C227">
        <v>104124754</v>
      </c>
      <c r="D227">
        <v>94431477</v>
      </c>
      <c r="E227">
        <v>115</v>
      </c>
      <c r="F227">
        <v>1</v>
      </c>
      <c r="G227">
        <v>1</v>
      </c>
      <c r="H227">
        <v>3</v>
      </c>
      <c r="I227" t="s">
        <v>315</v>
      </c>
      <c r="J227" t="s">
        <v>3</v>
      </c>
      <c r="K227" t="s">
        <v>316</v>
      </c>
      <c r="L227">
        <v>3277935</v>
      </c>
      <c r="N227">
        <v>1013</v>
      </c>
      <c r="O227" t="s">
        <v>317</v>
      </c>
      <c r="P227" t="s">
        <v>317</v>
      </c>
      <c r="Q227">
        <v>1</v>
      </c>
      <c r="X227">
        <v>2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 t="s">
        <v>3</v>
      </c>
      <c r="AG227">
        <v>2</v>
      </c>
      <c r="AH227">
        <v>2</v>
      </c>
      <c r="AI227">
        <v>104124765</v>
      </c>
      <c r="AJ227">
        <v>236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</row>
    <row r="228" spans="1:44" x14ac:dyDescent="0.2">
      <c r="A228">
        <f>ROW(Source!A325)</f>
        <v>325</v>
      </c>
      <c r="B228">
        <v>104124788</v>
      </c>
      <c r="C228">
        <v>104124778</v>
      </c>
      <c r="D228">
        <v>33157039</v>
      </c>
      <c r="E228">
        <v>115</v>
      </c>
      <c r="F228">
        <v>1</v>
      </c>
      <c r="G228">
        <v>1</v>
      </c>
      <c r="H228">
        <v>1</v>
      </c>
      <c r="I228" t="s">
        <v>645</v>
      </c>
      <c r="J228" t="s">
        <v>3</v>
      </c>
      <c r="K228" t="s">
        <v>646</v>
      </c>
      <c r="L228">
        <v>1191</v>
      </c>
      <c r="N228">
        <v>1013</v>
      </c>
      <c r="O228" t="s">
        <v>565</v>
      </c>
      <c r="P228" t="s">
        <v>565</v>
      </c>
      <c r="Q228">
        <v>1</v>
      </c>
      <c r="X228">
        <v>2.82</v>
      </c>
      <c r="Y228">
        <v>0</v>
      </c>
      <c r="Z228">
        <v>0</v>
      </c>
      <c r="AA228">
        <v>0</v>
      </c>
      <c r="AB228">
        <v>705.88</v>
      </c>
      <c r="AC228">
        <v>0</v>
      </c>
      <c r="AD228">
        <v>1</v>
      </c>
      <c r="AE228">
        <v>1</v>
      </c>
      <c r="AF228" t="s">
        <v>312</v>
      </c>
      <c r="AG228">
        <v>3.8069999999999999</v>
      </c>
      <c r="AH228">
        <v>2</v>
      </c>
      <c r="AI228">
        <v>104124779</v>
      </c>
      <c r="AJ228">
        <v>237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</row>
    <row r="229" spans="1:44" x14ac:dyDescent="0.2">
      <c r="A229">
        <f>ROW(Source!A325)</f>
        <v>325</v>
      </c>
      <c r="B229">
        <v>104124789</v>
      </c>
      <c r="C229">
        <v>104124778</v>
      </c>
      <c r="D229">
        <v>33157037</v>
      </c>
      <c r="E229">
        <v>115</v>
      </c>
      <c r="F229">
        <v>1</v>
      </c>
      <c r="G229">
        <v>1</v>
      </c>
      <c r="H229">
        <v>1</v>
      </c>
      <c r="I229" t="s">
        <v>566</v>
      </c>
      <c r="J229" t="s">
        <v>3</v>
      </c>
      <c r="K229" t="s">
        <v>567</v>
      </c>
      <c r="L229">
        <v>1191</v>
      </c>
      <c r="N229">
        <v>1013</v>
      </c>
      <c r="O229" t="s">
        <v>565</v>
      </c>
      <c r="P229" t="s">
        <v>565</v>
      </c>
      <c r="Q229">
        <v>1</v>
      </c>
      <c r="X229">
        <v>0.02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1</v>
      </c>
      <c r="AE229">
        <v>2</v>
      </c>
      <c r="AF229" t="s">
        <v>312</v>
      </c>
      <c r="AG229">
        <v>2.7000000000000003E-2</v>
      </c>
      <c r="AH229">
        <v>2</v>
      </c>
      <c r="AI229">
        <v>104124780</v>
      </c>
      <c r="AJ229">
        <v>238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</row>
    <row r="230" spans="1:44" x14ac:dyDescent="0.2">
      <c r="A230">
        <f>ROW(Source!A325)</f>
        <v>325</v>
      </c>
      <c r="B230">
        <v>104124790</v>
      </c>
      <c r="C230">
        <v>104124778</v>
      </c>
      <c r="D230">
        <v>94547899</v>
      </c>
      <c r="E230">
        <v>1</v>
      </c>
      <c r="F230">
        <v>1</v>
      </c>
      <c r="G230">
        <v>1</v>
      </c>
      <c r="H230">
        <v>2</v>
      </c>
      <c r="I230" t="s">
        <v>662</v>
      </c>
      <c r="J230" t="s">
        <v>663</v>
      </c>
      <c r="K230" t="s">
        <v>664</v>
      </c>
      <c r="L230">
        <v>1368</v>
      </c>
      <c r="N230">
        <v>1011</v>
      </c>
      <c r="O230" t="s">
        <v>571</v>
      </c>
      <c r="P230" t="s">
        <v>571</v>
      </c>
      <c r="Q230">
        <v>1</v>
      </c>
      <c r="X230">
        <v>0.01</v>
      </c>
      <c r="Y230">
        <v>0</v>
      </c>
      <c r="Z230">
        <v>1629.55</v>
      </c>
      <c r="AA230">
        <v>969.91</v>
      </c>
      <c r="AB230">
        <v>0</v>
      </c>
      <c r="AC230">
        <v>0</v>
      </c>
      <c r="AD230">
        <v>1</v>
      </c>
      <c r="AE230">
        <v>0</v>
      </c>
      <c r="AF230" t="s">
        <v>312</v>
      </c>
      <c r="AG230">
        <v>1.3500000000000002E-2</v>
      </c>
      <c r="AH230">
        <v>2</v>
      </c>
      <c r="AI230">
        <v>104124781</v>
      </c>
      <c r="AJ230">
        <v>239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</row>
    <row r="231" spans="1:44" x14ac:dyDescent="0.2">
      <c r="A231">
        <f>ROW(Source!A325)</f>
        <v>325</v>
      </c>
      <c r="B231">
        <v>104124791</v>
      </c>
      <c r="C231">
        <v>104124778</v>
      </c>
      <c r="D231">
        <v>94548801</v>
      </c>
      <c r="E231">
        <v>1</v>
      </c>
      <c r="F231">
        <v>1</v>
      </c>
      <c r="G231">
        <v>1</v>
      </c>
      <c r="H231">
        <v>2</v>
      </c>
      <c r="I231" t="s">
        <v>568</v>
      </c>
      <c r="J231" t="s">
        <v>569</v>
      </c>
      <c r="K231" t="s">
        <v>570</v>
      </c>
      <c r="L231">
        <v>1368</v>
      </c>
      <c r="N231">
        <v>1011</v>
      </c>
      <c r="O231" t="s">
        <v>571</v>
      </c>
      <c r="P231" t="s">
        <v>571</v>
      </c>
      <c r="Q231">
        <v>1</v>
      </c>
      <c r="X231">
        <v>0.01</v>
      </c>
      <c r="Y231">
        <v>0</v>
      </c>
      <c r="Z231">
        <v>643.29</v>
      </c>
      <c r="AA231">
        <v>722.05</v>
      </c>
      <c r="AB231">
        <v>0</v>
      </c>
      <c r="AC231">
        <v>0</v>
      </c>
      <c r="AD231">
        <v>1</v>
      </c>
      <c r="AE231">
        <v>0</v>
      </c>
      <c r="AF231" t="s">
        <v>312</v>
      </c>
      <c r="AG231">
        <v>1.3500000000000002E-2</v>
      </c>
      <c r="AH231">
        <v>2</v>
      </c>
      <c r="AI231">
        <v>104124782</v>
      </c>
      <c r="AJ231">
        <v>240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</row>
    <row r="232" spans="1:44" x14ac:dyDescent="0.2">
      <c r="A232">
        <f>ROW(Source!A325)</f>
        <v>325</v>
      </c>
      <c r="B232">
        <v>104124792</v>
      </c>
      <c r="C232">
        <v>104124778</v>
      </c>
      <c r="D232">
        <v>94498375</v>
      </c>
      <c r="E232">
        <v>1</v>
      </c>
      <c r="F232">
        <v>1</v>
      </c>
      <c r="G232">
        <v>1</v>
      </c>
      <c r="H232">
        <v>3</v>
      </c>
      <c r="I232" t="s">
        <v>697</v>
      </c>
      <c r="J232" t="s">
        <v>698</v>
      </c>
      <c r="K232" t="s">
        <v>699</v>
      </c>
      <c r="L232">
        <v>1301</v>
      </c>
      <c r="N232">
        <v>1003</v>
      </c>
      <c r="O232" t="s">
        <v>194</v>
      </c>
      <c r="P232" t="s">
        <v>194</v>
      </c>
      <c r="Q232">
        <v>1</v>
      </c>
      <c r="X232">
        <v>13.33</v>
      </c>
      <c r="Y232">
        <v>5.87</v>
      </c>
      <c r="Z232">
        <v>0</v>
      </c>
      <c r="AA232">
        <v>0</v>
      </c>
      <c r="AB232">
        <v>0</v>
      </c>
      <c r="AC232">
        <v>0</v>
      </c>
      <c r="AD232">
        <v>1</v>
      </c>
      <c r="AE232">
        <v>0</v>
      </c>
      <c r="AF232" t="s">
        <v>3</v>
      </c>
      <c r="AG232">
        <v>13.33</v>
      </c>
      <c r="AH232">
        <v>2</v>
      </c>
      <c r="AI232">
        <v>104124783</v>
      </c>
      <c r="AJ232">
        <v>241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</row>
    <row r="233" spans="1:44" x14ac:dyDescent="0.2">
      <c r="A233">
        <f>ROW(Source!A325)</f>
        <v>325</v>
      </c>
      <c r="B233">
        <v>104124793</v>
      </c>
      <c r="C233">
        <v>104124778</v>
      </c>
      <c r="D233">
        <v>94498389</v>
      </c>
      <c r="E233">
        <v>1</v>
      </c>
      <c r="F233">
        <v>1</v>
      </c>
      <c r="G233">
        <v>1</v>
      </c>
      <c r="H233">
        <v>3</v>
      </c>
      <c r="I233" t="s">
        <v>741</v>
      </c>
      <c r="J233" t="s">
        <v>742</v>
      </c>
      <c r="K233" t="s">
        <v>743</v>
      </c>
      <c r="L233">
        <v>1302</v>
      </c>
      <c r="N233">
        <v>1003</v>
      </c>
      <c r="O233" t="s">
        <v>744</v>
      </c>
      <c r="P233" t="s">
        <v>744</v>
      </c>
      <c r="Q233">
        <v>10</v>
      </c>
      <c r="X233">
        <v>0.5</v>
      </c>
      <c r="Y233">
        <v>37.71</v>
      </c>
      <c r="Z233">
        <v>0</v>
      </c>
      <c r="AA233">
        <v>0</v>
      </c>
      <c r="AB233">
        <v>0</v>
      </c>
      <c r="AC233">
        <v>0</v>
      </c>
      <c r="AD233">
        <v>1</v>
      </c>
      <c r="AE233">
        <v>0</v>
      </c>
      <c r="AF233" t="s">
        <v>3</v>
      </c>
      <c r="AG233">
        <v>0.5</v>
      </c>
      <c r="AH233">
        <v>2</v>
      </c>
      <c r="AI233">
        <v>104124784</v>
      </c>
      <c r="AJ233">
        <v>242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</row>
    <row r="234" spans="1:44" x14ac:dyDescent="0.2">
      <c r="A234">
        <f>ROW(Source!A325)</f>
        <v>325</v>
      </c>
      <c r="B234">
        <v>104124794</v>
      </c>
      <c r="C234">
        <v>104124778</v>
      </c>
      <c r="D234">
        <v>94517620</v>
      </c>
      <c r="E234">
        <v>1</v>
      </c>
      <c r="F234">
        <v>1</v>
      </c>
      <c r="G234">
        <v>1</v>
      </c>
      <c r="H234">
        <v>3</v>
      </c>
      <c r="I234" t="s">
        <v>732</v>
      </c>
      <c r="J234" t="s">
        <v>733</v>
      </c>
      <c r="K234" t="s">
        <v>734</v>
      </c>
      <c r="L234">
        <v>1346</v>
      </c>
      <c r="N234">
        <v>1009</v>
      </c>
      <c r="O234" t="s">
        <v>89</v>
      </c>
      <c r="P234" t="s">
        <v>89</v>
      </c>
      <c r="Q234">
        <v>1</v>
      </c>
      <c r="X234">
        <v>0.05</v>
      </c>
      <c r="Y234">
        <v>79.88</v>
      </c>
      <c r="Z234">
        <v>0</v>
      </c>
      <c r="AA234">
        <v>0</v>
      </c>
      <c r="AB234">
        <v>0</v>
      </c>
      <c r="AC234">
        <v>0</v>
      </c>
      <c r="AD234">
        <v>1</v>
      </c>
      <c r="AE234">
        <v>0</v>
      </c>
      <c r="AF234" t="s">
        <v>3</v>
      </c>
      <c r="AG234">
        <v>0.05</v>
      </c>
      <c r="AH234">
        <v>2</v>
      </c>
      <c r="AI234">
        <v>104124785</v>
      </c>
      <c r="AJ234">
        <v>243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</row>
    <row r="235" spans="1:44" x14ac:dyDescent="0.2">
      <c r="A235">
        <f>ROW(Source!A325)</f>
        <v>325</v>
      </c>
      <c r="B235">
        <v>104124795</v>
      </c>
      <c r="C235">
        <v>104124778</v>
      </c>
      <c r="D235">
        <v>94431477</v>
      </c>
      <c r="E235">
        <v>115</v>
      </c>
      <c r="F235">
        <v>1</v>
      </c>
      <c r="G235">
        <v>1</v>
      </c>
      <c r="H235">
        <v>3</v>
      </c>
      <c r="I235" t="s">
        <v>315</v>
      </c>
      <c r="J235" t="s">
        <v>3</v>
      </c>
      <c r="K235" t="s">
        <v>316</v>
      </c>
      <c r="L235">
        <v>3277935</v>
      </c>
      <c r="N235">
        <v>1013</v>
      </c>
      <c r="O235" t="s">
        <v>317</v>
      </c>
      <c r="P235" t="s">
        <v>317</v>
      </c>
      <c r="Q235">
        <v>1</v>
      </c>
      <c r="X235">
        <v>2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 t="s">
        <v>3</v>
      </c>
      <c r="AG235">
        <v>2</v>
      </c>
      <c r="AH235">
        <v>2</v>
      </c>
      <c r="AI235">
        <v>104124787</v>
      </c>
      <c r="AJ235">
        <v>245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50"/>
  <sheetViews>
    <sheetView workbookViewId="0"/>
  </sheetViews>
  <sheetFormatPr defaultColWidth="9.140625" defaultRowHeight="12.75" x14ac:dyDescent="0.2"/>
  <cols>
    <col min="1" max="256" width="9.140625" customWidth="1"/>
  </cols>
  <sheetData>
    <row r="1" spans="1:21" x14ac:dyDescent="0.2">
      <c r="A1">
        <v>32</v>
      </c>
      <c r="B1">
        <v>1</v>
      </c>
      <c r="C1" t="s">
        <v>3</v>
      </c>
      <c r="D1" t="s">
        <v>3</v>
      </c>
      <c r="E1" t="s">
        <v>786</v>
      </c>
      <c r="F1" t="s">
        <v>786</v>
      </c>
      <c r="G1" t="s">
        <v>786</v>
      </c>
      <c r="H1" t="s">
        <v>3</v>
      </c>
      <c r="I1" t="s">
        <v>786</v>
      </c>
      <c r="J1" t="s">
        <v>786</v>
      </c>
      <c r="K1" t="s">
        <v>3</v>
      </c>
      <c r="L1" t="s">
        <v>3</v>
      </c>
      <c r="M1" t="s">
        <v>3</v>
      </c>
      <c r="N1" t="s">
        <v>3</v>
      </c>
      <c r="O1" t="s">
        <v>786</v>
      </c>
      <c r="P1" t="s">
        <v>3</v>
      </c>
      <c r="Q1" t="s">
        <v>3</v>
      </c>
      <c r="R1" t="s">
        <v>3</v>
      </c>
      <c r="S1" t="s">
        <v>787</v>
      </c>
      <c r="T1" t="s">
        <v>806</v>
      </c>
      <c r="U1" t="s">
        <v>788</v>
      </c>
    </row>
    <row r="2" spans="1:21" x14ac:dyDescent="0.2">
      <c r="A2">
        <v>32</v>
      </c>
      <c r="B2">
        <v>1</v>
      </c>
      <c r="C2" t="s">
        <v>3</v>
      </c>
      <c r="D2" t="s">
        <v>24</v>
      </c>
      <c r="E2" t="s">
        <v>789</v>
      </c>
      <c r="F2" t="s">
        <v>789</v>
      </c>
      <c r="G2" t="s">
        <v>789</v>
      </c>
      <c r="H2" t="s">
        <v>3</v>
      </c>
      <c r="I2" t="s">
        <v>789</v>
      </c>
      <c r="J2" t="s">
        <v>789</v>
      </c>
      <c r="K2" t="s">
        <v>3</v>
      </c>
      <c r="L2" t="s">
        <v>3</v>
      </c>
      <c r="M2" t="s">
        <v>3</v>
      </c>
      <c r="N2" t="s">
        <v>24</v>
      </c>
      <c r="O2" t="s">
        <v>789</v>
      </c>
      <c r="P2" t="s">
        <v>3</v>
      </c>
      <c r="Q2" t="s">
        <v>3</v>
      </c>
      <c r="R2" t="s">
        <v>3</v>
      </c>
      <c r="S2" t="s">
        <v>790</v>
      </c>
      <c r="T2" t="s">
        <v>791</v>
      </c>
      <c r="U2" t="s">
        <v>792</v>
      </c>
    </row>
    <row r="3" spans="1:21" x14ac:dyDescent="0.2">
      <c r="A3">
        <v>33</v>
      </c>
      <c r="B3">
        <v>1</v>
      </c>
      <c r="C3" t="s">
        <v>3</v>
      </c>
      <c r="D3" t="s">
        <v>3</v>
      </c>
      <c r="E3" t="s">
        <v>793</v>
      </c>
      <c r="F3" t="s">
        <v>793</v>
      </c>
      <c r="G3" t="s">
        <v>793</v>
      </c>
      <c r="H3" t="s">
        <v>3</v>
      </c>
      <c r="I3" t="s">
        <v>793</v>
      </c>
      <c r="J3" t="s">
        <v>793</v>
      </c>
      <c r="K3" t="s">
        <v>3</v>
      </c>
      <c r="L3" t="s">
        <v>3</v>
      </c>
      <c r="M3" t="s">
        <v>3</v>
      </c>
      <c r="N3" t="s">
        <v>3</v>
      </c>
      <c r="O3" t="s">
        <v>793</v>
      </c>
      <c r="P3" t="s">
        <v>3</v>
      </c>
      <c r="Q3" t="s">
        <v>3</v>
      </c>
      <c r="R3" t="s">
        <v>3</v>
      </c>
      <c r="S3" t="s">
        <v>794</v>
      </c>
      <c r="T3" t="s">
        <v>806</v>
      </c>
      <c r="U3" t="s">
        <v>788</v>
      </c>
    </row>
    <row r="4" spans="1:21" x14ac:dyDescent="0.2">
      <c r="A4">
        <v>35</v>
      </c>
      <c r="B4">
        <v>1</v>
      </c>
      <c r="C4" t="s">
        <v>3</v>
      </c>
      <c r="D4" t="s">
        <v>3</v>
      </c>
      <c r="E4" t="s">
        <v>793</v>
      </c>
      <c r="F4" t="s">
        <v>793</v>
      </c>
      <c r="G4" t="s">
        <v>793</v>
      </c>
      <c r="H4" t="s">
        <v>3</v>
      </c>
      <c r="I4" t="s">
        <v>793</v>
      </c>
      <c r="J4" t="s">
        <v>793</v>
      </c>
      <c r="K4" t="s">
        <v>3</v>
      </c>
      <c r="L4" t="s">
        <v>3</v>
      </c>
      <c r="M4" t="s">
        <v>3</v>
      </c>
      <c r="N4" t="s">
        <v>3</v>
      </c>
      <c r="O4" t="s">
        <v>793</v>
      </c>
      <c r="P4" t="s">
        <v>3</v>
      </c>
      <c r="Q4" t="s">
        <v>3</v>
      </c>
      <c r="R4" t="s">
        <v>3</v>
      </c>
      <c r="S4" t="s">
        <v>794</v>
      </c>
      <c r="T4" t="s">
        <v>806</v>
      </c>
      <c r="U4" t="s">
        <v>788</v>
      </c>
    </row>
    <row r="5" spans="1:21" x14ac:dyDescent="0.2">
      <c r="A5">
        <v>37</v>
      </c>
      <c r="B5">
        <v>1</v>
      </c>
      <c r="C5" t="s">
        <v>3</v>
      </c>
      <c r="D5" t="s">
        <v>3</v>
      </c>
      <c r="E5" t="s">
        <v>793</v>
      </c>
      <c r="F5" t="s">
        <v>793</v>
      </c>
      <c r="G5" t="s">
        <v>793</v>
      </c>
      <c r="H5" t="s">
        <v>3</v>
      </c>
      <c r="I5" t="s">
        <v>793</v>
      </c>
      <c r="J5" t="s">
        <v>793</v>
      </c>
      <c r="K5" t="s">
        <v>3</v>
      </c>
      <c r="L5" t="s">
        <v>3</v>
      </c>
      <c r="M5" t="s">
        <v>3</v>
      </c>
      <c r="N5" t="s">
        <v>3</v>
      </c>
      <c r="O5" t="s">
        <v>793</v>
      </c>
      <c r="P5" t="s">
        <v>3</v>
      </c>
      <c r="Q5" t="s">
        <v>3</v>
      </c>
      <c r="R5" t="s">
        <v>3</v>
      </c>
      <c r="S5" t="s">
        <v>794</v>
      </c>
      <c r="T5" t="s">
        <v>806</v>
      </c>
      <c r="U5" t="s">
        <v>788</v>
      </c>
    </row>
    <row r="6" spans="1:21" x14ac:dyDescent="0.2">
      <c r="A6">
        <v>39</v>
      </c>
      <c r="B6">
        <v>1</v>
      </c>
      <c r="C6" t="s">
        <v>3</v>
      </c>
      <c r="D6" t="s">
        <v>3</v>
      </c>
      <c r="E6" t="s">
        <v>793</v>
      </c>
      <c r="F6" t="s">
        <v>793</v>
      </c>
      <c r="G6" t="s">
        <v>793</v>
      </c>
      <c r="H6" t="s">
        <v>3</v>
      </c>
      <c r="I6" t="s">
        <v>793</v>
      </c>
      <c r="J6" t="s">
        <v>793</v>
      </c>
      <c r="K6" t="s">
        <v>3</v>
      </c>
      <c r="L6" t="s">
        <v>3</v>
      </c>
      <c r="M6" t="s">
        <v>3</v>
      </c>
      <c r="N6" t="s">
        <v>3</v>
      </c>
      <c r="O6" t="s">
        <v>793</v>
      </c>
      <c r="P6" t="s">
        <v>3</v>
      </c>
      <c r="Q6" t="s">
        <v>3</v>
      </c>
      <c r="R6" t="s">
        <v>3</v>
      </c>
      <c r="S6" t="s">
        <v>794</v>
      </c>
      <c r="T6" t="s">
        <v>806</v>
      </c>
      <c r="U6" t="s">
        <v>788</v>
      </c>
    </row>
    <row r="7" spans="1:21" x14ac:dyDescent="0.2">
      <c r="A7">
        <v>40</v>
      </c>
      <c r="B7">
        <v>1</v>
      </c>
      <c r="C7" t="s">
        <v>3</v>
      </c>
      <c r="D7" t="s">
        <v>3</v>
      </c>
      <c r="E7" t="s">
        <v>793</v>
      </c>
      <c r="F7" t="s">
        <v>793</v>
      </c>
      <c r="G7" t="s">
        <v>793</v>
      </c>
      <c r="H7" t="s">
        <v>3</v>
      </c>
      <c r="I7" t="s">
        <v>793</v>
      </c>
      <c r="J7" t="s">
        <v>793</v>
      </c>
      <c r="K7" t="s">
        <v>3</v>
      </c>
      <c r="L7" t="s">
        <v>3</v>
      </c>
      <c r="M7" t="s">
        <v>3</v>
      </c>
      <c r="N7" t="s">
        <v>3</v>
      </c>
      <c r="O7" t="s">
        <v>793</v>
      </c>
      <c r="P7" t="s">
        <v>3</v>
      </c>
      <c r="Q7" t="s">
        <v>3</v>
      </c>
      <c r="R7" t="s">
        <v>3</v>
      </c>
      <c r="S7" t="s">
        <v>794</v>
      </c>
      <c r="T7" t="s">
        <v>806</v>
      </c>
      <c r="U7" t="s">
        <v>788</v>
      </c>
    </row>
    <row r="8" spans="1:21" x14ac:dyDescent="0.2">
      <c r="A8">
        <v>41</v>
      </c>
      <c r="B8">
        <v>1</v>
      </c>
      <c r="C8" t="s">
        <v>3</v>
      </c>
      <c r="D8" t="s">
        <v>3</v>
      </c>
      <c r="E8" t="s">
        <v>793</v>
      </c>
      <c r="F8" t="s">
        <v>793</v>
      </c>
      <c r="G8" t="s">
        <v>793</v>
      </c>
      <c r="H8" t="s">
        <v>3</v>
      </c>
      <c r="I8" t="s">
        <v>793</v>
      </c>
      <c r="J8" t="s">
        <v>793</v>
      </c>
      <c r="K8" t="s">
        <v>3</v>
      </c>
      <c r="L8" t="s">
        <v>3</v>
      </c>
      <c r="M8" t="s">
        <v>3</v>
      </c>
      <c r="N8" t="s">
        <v>3</v>
      </c>
      <c r="O8" t="s">
        <v>793</v>
      </c>
      <c r="P8" t="s">
        <v>3</v>
      </c>
      <c r="Q8" t="s">
        <v>3</v>
      </c>
      <c r="R8" t="s">
        <v>3</v>
      </c>
      <c r="S8" t="s">
        <v>794</v>
      </c>
      <c r="T8" t="s">
        <v>806</v>
      </c>
      <c r="U8" t="s">
        <v>788</v>
      </c>
    </row>
    <row r="9" spans="1:21" x14ac:dyDescent="0.2">
      <c r="A9">
        <v>43</v>
      </c>
      <c r="B9">
        <v>1</v>
      </c>
      <c r="C9" t="s">
        <v>3</v>
      </c>
      <c r="D9" t="s">
        <v>3</v>
      </c>
      <c r="E9" t="s">
        <v>786</v>
      </c>
      <c r="F9" t="s">
        <v>786</v>
      </c>
      <c r="G9" t="s">
        <v>786</v>
      </c>
      <c r="H9" t="s">
        <v>3</v>
      </c>
      <c r="I9" t="s">
        <v>786</v>
      </c>
      <c r="J9" t="s">
        <v>786</v>
      </c>
      <c r="K9" t="s">
        <v>3</v>
      </c>
      <c r="L9" t="s">
        <v>3</v>
      </c>
      <c r="M9" t="s">
        <v>3</v>
      </c>
      <c r="N9" t="s">
        <v>3</v>
      </c>
      <c r="O9" t="s">
        <v>786</v>
      </c>
      <c r="P9" t="s">
        <v>3</v>
      </c>
      <c r="Q9" t="s">
        <v>3</v>
      </c>
      <c r="R9" t="s">
        <v>3</v>
      </c>
      <c r="S9" t="s">
        <v>787</v>
      </c>
      <c r="T9" t="s">
        <v>806</v>
      </c>
      <c r="U9" t="s">
        <v>788</v>
      </c>
    </row>
    <row r="10" spans="1:21" x14ac:dyDescent="0.2">
      <c r="A10">
        <v>43</v>
      </c>
      <c r="B10">
        <v>1</v>
      </c>
      <c r="C10" t="s">
        <v>3</v>
      </c>
      <c r="D10" t="s">
        <v>24</v>
      </c>
      <c r="E10" t="s">
        <v>795</v>
      </c>
      <c r="F10" t="s">
        <v>795</v>
      </c>
      <c r="G10" t="s">
        <v>795</v>
      </c>
      <c r="H10" t="s">
        <v>3</v>
      </c>
      <c r="I10" t="s">
        <v>795</v>
      </c>
      <c r="J10" t="s">
        <v>795</v>
      </c>
      <c r="K10" t="s">
        <v>3</v>
      </c>
      <c r="L10" t="s">
        <v>3</v>
      </c>
      <c r="M10" t="s">
        <v>3</v>
      </c>
      <c r="N10" t="s">
        <v>24</v>
      </c>
      <c r="O10" t="s">
        <v>795</v>
      </c>
      <c r="P10" t="s">
        <v>3</v>
      </c>
      <c r="Q10" t="s">
        <v>3</v>
      </c>
      <c r="R10" t="s">
        <v>3</v>
      </c>
      <c r="S10" t="s">
        <v>796</v>
      </c>
      <c r="T10" t="s">
        <v>797</v>
      </c>
      <c r="U10" t="s">
        <v>792</v>
      </c>
    </row>
    <row r="11" spans="1:21" x14ac:dyDescent="0.2">
      <c r="A11">
        <v>79</v>
      </c>
      <c r="B11">
        <v>1</v>
      </c>
      <c r="C11" t="s">
        <v>3</v>
      </c>
      <c r="D11" t="s">
        <v>3</v>
      </c>
      <c r="E11" t="s">
        <v>786</v>
      </c>
      <c r="F11" t="s">
        <v>786</v>
      </c>
      <c r="G11" t="s">
        <v>786</v>
      </c>
      <c r="H11" t="s">
        <v>3</v>
      </c>
      <c r="I11" t="s">
        <v>786</v>
      </c>
      <c r="J11" t="s">
        <v>786</v>
      </c>
      <c r="K11" t="s">
        <v>3</v>
      </c>
      <c r="L11" t="s">
        <v>3</v>
      </c>
      <c r="M11" t="s">
        <v>3</v>
      </c>
      <c r="N11" t="s">
        <v>3</v>
      </c>
      <c r="O11" t="s">
        <v>786</v>
      </c>
      <c r="P11" t="s">
        <v>3</v>
      </c>
      <c r="Q11" t="s">
        <v>3</v>
      </c>
      <c r="R11" t="s">
        <v>3</v>
      </c>
      <c r="S11" t="s">
        <v>787</v>
      </c>
      <c r="T11" t="s">
        <v>806</v>
      </c>
      <c r="U11" t="s">
        <v>788</v>
      </c>
    </row>
    <row r="12" spans="1:21" x14ac:dyDescent="0.2">
      <c r="A12">
        <v>79</v>
      </c>
      <c r="B12">
        <v>1</v>
      </c>
      <c r="C12" t="s">
        <v>3</v>
      </c>
      <c r="D12" t="s">
        <v>3</v>
      </c>
      <c r="E12" t="s">
        <v>798</v>
      </c>
      <c r="F12" t="s">
        <v>798</v>
      </c>
      <c r="G12" t="s">
        <v>793</v>
      </c>
      <c r="H12" t="s">
        <v>3</v>
      </c>
      <c r="I12" t="s">
        <v>793</v>
      </c>
      <c r="J12" t="s">
        <v>798</v>
      </c>
      <c r="K12" t="s">
        <v>3</v>
      </c>
      <c r="L12" t="s">
        <v>164</v>
      </c>
      <c r="M12" t="s">
        <v>165</v>
      </c>
      <c r="N12" t="s">
        <v>3</v>
      </c>
      <c r="O12" t="s">
        <v>798</v>
      </c>
      <c r="P12" t="s">
        <v>3</v>
      </c>
      <c r="Q12" t="s">
        <v>3</v>
      </c>
      <c r="R12" t="s">
        <v>3</v>
      </c>
      <c r="S12" t="s">
        <v>799</v>
      </c>
      <c r="T12" t="s">
        <v>810</v>
      </c>
      <c r="U12" t="s">
        <v>800</v>
      </c>
    </row>
    <row r="13" spans="1:21" x14ac:dyDescent="0.2">
      <c r="A13">
        <v>82</v>
      </c>
      <c r="B13">
        <v>1</v>
      </c>
      <c r="C13" t="s">
        <v>3</v>
      </c>
      <c r="D13" t="s">
        <v>3</v>
      </c>
      <c r="E13" t="s">
        <v>786</v>
      </c>
      <c r="F13" t="s">
        <v>786</v>
      </c>
      <c r="G13" t="s">
        <v>786</v>
      </c>
      <c r="H13" t="s">
        <v>3</v>
      </c>
      <c r="I13" t="s">
        <v>786</v>
      </c>
      <c r="J13" t="s">
        <v>786</v>
      </c>
      <c r="K13" t="s">
        <v>3</v>
      </c>
      <c r="L13" t="s">
        <v>3</v>
      </c>
      <c r="M13" t="s">
        <v>3</v>
      </c>
      <c r="N13" t="s">
        <v>3</v>
      </c>
      <c r="O13" t="s">
        <v>786</v>
      </c>
      <c r="P13" t="s">
        <v>3</v>
      </c>
      <c r="Q13" t="s">
        <v>3</v>
      </c>
      <c r="R13" t="s">
        <v>3</v>
      </c>
      <c r="S13" t="s">
        <v>787</v>
      </c>
      <c r="T13" t="s">
        <v>806</v>
      </c>
      <c r="U13" t="s">
        <v>788</v>
      </c>
    </row>
    <row r="14" spans="1:21" x14ac:dyDescent="0.2">
      <c r="A14">
        <v>82</v>
      </c>
      <c r="B14">
        <v>1</v>
      </c>
      <c r="C14" t="s">
        <v>3</v>
      </c>
      <c r="D14" t="s">
        <v>3</v>
      </c>
      <c r="E14" t="s">
        <v>798</v>
      </c>
      <c r="F14" t="s">
        <v>798</v>
      </c>
      <c r="G14" t="s">
        <v>793</v>
      </c>
      <c r="H14" t="s">
        <v>3</v>
      </c>
      <c r="I14" t="s">
        <v>793</v>
      </c>
      <c r="J14" t="s">
        <v>798</v>
      </c>
      <c r="K14" t="s">
        <v>3</v>
      </c>
      <c r="L14" t="s">
        <v>164</v>
      </c>
      <c r="M14" t="s">
        <v>165</v>
      </c>
      <c r="N14" t="s">
        <v>3</v>
      </c>
      <c r="O14" t="s">
        <v>798</v>
      </c>
      <c r="P14" t="s">
        <v>3</v>
      </c>
      <c r="Q14" t="s">
        <v>3</v>
      </c>
      <c r="R14" t="s">
        <v>3</v>
      </c>
      <c r="S14" t="s">
        <v>799</v>
      </c>
      <c r="T14" t="s">
        <v>810</v>
      </c>
      <c r="U14" t="s">
        <v>800</v>
      </c>
    </row>
    <row r="15" spans="1:21" x14ac:dyDescent="0.2">
      <c r="A15">
        <v>84</v>
      </c>
      <c r="B15">
        <v>1</v>
      </c>
      <c r="C15" t="s">
        <v>3</v>
      </c>
      <c r="D15" t="s">
        <v>3</v>
      </c>
      <c r="E15" t="s">
        <v>786</v>
      </c>
      <c r="F15" t="s">
        <v>786</v>
      </c>
      <c r="G15" t="s">
        <v>786</v>
      </c>
      <c r="H15" t="s">
        <v>3</v>
      </c>
      <c r="I15" t="s">
        <v>786</v>
      </c>
      <c r="J15" t="s">
        <v>786</v>
      </c>
      <c r="K15" t="s">
        <v>3</v>
      </c>
      <c r="L15" t="s">
        <v>3</v>
      </c>
      <c r="M15" t="s">
        <v>3</v>
      </c>
      <c r="N15" t="s">
        <v>3</v>
      </c>
      <c r="O15" t="s">
        <v>786</v>
      </c>
      <c r="P15" t="s">
        <v>3</v>
      </c>
      <c r="Q15" t="s">
        <v>3</v>
      </c>
      <c r="R15" t="s">
        <v>3</v>
      </c>
      <c r="S15" t="s">
        <v>787</v>
      </c>
      <c r="T15" t="s">
        <v>806</v>
      </c>
      <c r="U15" t="s">
        <v>788</v>
      </c>
    </row>
    <row r="16" spans="1:21" x14ac:dyDescent="0.2">
      <c r="A16">
        <v>84</v>
      </c>
      <c r="B16">
        <v>1</v>
      </c>
      <c r="C16" t="s">
        <v>3</v>
      </c>
      <c r="D16" t="s">
        <v>3</v>
      </c>
      <c r="E16" t="s">
        <v>798</v>
      </c>
      <c r="F16" t="s">
        <v>798</v>
      </c>
      <c r="G16" t="s">
        <v>793</v>
      </c>
      <c r="H16" t="s">
        <v>3</v>
      </c>
      <c r="I16" t="s">
        <v>793</v>
      </c>
      <c r="J16" t="s">
        <v>798</v>
      </c>
      <c r="K16" t="s">
        <v>3</v>
      </c>
      <c r="L16" t="s">
        <v>164</v>
      </c>
      <c r="M16" t="s">
        <v>165</v>
      </c>
      <c r="N16" t="s">
        <v>3</v>
      </c>
      <c r="O16" t="s">
        <v>798</v>
      </c>
      <c r="P16" t="s">
        <v>3</v>
      </c>
      <c r="Q16" t="s">
        <v>3</v>
      </c>
      <c r="R16" t="s">
        <v>3</v>
      </c>
      <c r="S16" t="s">
        <v>799</v>
      </c>
      <c r="T16" t="s">
        <v>810</v>
      </c>
      <c r="U16" t="s">
        <v>800</v>
      </c>
    </row>
    <row r="17" spans="1:21" x14ac:dyDescent="0.2">
      <c r="A17">
        <v>86</v>
      </c>
      <c r="B17">
        <v>1</v>
      </c>
      <c r="C17" t="s">
        <v>3</v>
      </c>
      <c r="D17" t="s">
        <v>3</v>
      </c>
      <c r="E17" t="s">
        <v>786</v>
      </c>
      <c r="F17" t="s">
        <v>786</v>
      </c>
      <c r="G17" t="s">
        <v>786</v>
      </c>
      <c r="H17" t="s">
        <v>3</v>
      </c>
      <c r="I17" t="s">
        <v>786</v>
      </c>
      <c r="J17" t="s">
        <v>786</v>
      </c>
      <c r="K17" t="s">
        <v>3</v>
      </c>
      <c r="L17" t="s">
        <v>3</v>
      </c>
      <c r="M17" t="s">
        <v>3</v>
      </c>
      <c r="N17" t="s">
        <v>3</v>
      </c>
      <c r="O17" t="s">
        <v>786</v>
      </c>
      <c r="P17" t="s">
        <v>3</v>
      </c>
      <c r="Q17" t="s">
        <v>3</v>
      </c>
      <c r="R17" t="s">
        <v>3</v>
      </c>
      <c r="S17" t="s">
        <v>787</v>
      </c>
      <c r="T17" t="s">
        <v>806</v>
      </c>
      <c r="U17" t="s">
        <v>788</v>
      </c>
    </row>
    <row r="18" spans="1:21" x14ac:dyDescent="0.2">
      <c r="A18">
        <v>86</v>
      </c>
      <c r="B18">
        <v>1</v>
      </c>
      <c r="C18" t="s">
        <v>3</v>
      </c>
      <c r="D18" t="s">
        <v>3</v>
      </c>
      <c r="E18" t="s">
        <v>798</v>
      </c>
      <c r="F18" t="s">
        <v>798</v>
      </c>
      <c r="G18" t="s">
        <v>793</v>
      </c>
      <c r="H18" t="s">
        <v>3</v>
      </c>
      <c r="I18" t="s">
        <v>793</v>
      </c>
      <c r="J18" t="s">
        <v>798</v>
      </c>
      <c r="K18" t="s">
        <v>3</v>
      </c>
      <c r="L18" t="s">
        <v>164</v>
      </c>
      <c r="M18" t="s">
        <v>165</v>
      </c>
      <c r="N18" t="s">
        <v>3</v>
      </c>
      <c r="O18" t="s">
        <v>798</v>
      </c>
      <c r="P18" t="s">
        <v>3</v>
      </c>
      <c r="Q18" t="s">
        <v>3</v>
      </c>
      <c r="R18" t="s">
        <v>3</v>
      </c>
      <c r="S18" t="s">
        <v>799</v>
      </c>
      <c r="T18" t="s">
        <v>810</v>
      </c>
      <c r="U18" t="s">
        <v>800</v>
      </c>
    </row>
    <row r="19" spans="1:21" x14ac:dyDescent="0.2">
      <c r="A19">
        <v>88</v>
      </c>
      <c r="B19">
        <v>1</v>
      </c>
      <c r="C19" t="s">
        <v>3</v>
      </c>
      <c r="D19" t="s">
        <v>3</v>
      </c>
      <c r="E19" t="s">
        <v>786</v>
      </c>
      <c r="F19" t="s">
        <v>786</v>
      </c>
      <c r="G19" t="s">
        <v>786</v>
      </c>
      <c r="H19" t="s">
        <v>3</v>
      </c>
      <c r="I19" t="s">
        <v>786</v>
      </c>
      <c r="J19" t="s">
        <v>786</v>
      </c>
      <c r="K19" t="s">
        <v>3</v>
      </c>
      <c r="L19" t="s">
        <v>3</v>
      </c>
      <c r="M19" t="s">
        <v>3</v>
      </c>
      <c r="N19" t="s">
        <v>3</v>
      </c>
      <c r="O19" t="s">
        <v>786</v>
      </c>
      <c r="P19" t="s">
        <v>3</v>
      </c>
      <c r="Q19" t="s">
        <v>3</v>
      </c>
      <c r="R19" t="s">
        <v>3</v>
      </c>
      <c r="S19" t="s">
        <v>787</v>
      </c>
      <c r="T19" t="s">
        <v>806</v>
      </c>
      <c r="U19" t="s">
        <v>788</v>
      </c>
    </row>
    <row r="20" spans="1:21" x14ac:dyDescent="0.2">
      <c r="A20">
        <v>88</v>
      </c>
      <c r="B20">
        <v>1</v>
      </c>
      <c r="C20" t="s">
        <v>3</v>
      </c>
      <c r="D20" t="s">
        <v>3</v>
      </c>
      <c r="E20" t="s">
        <v>798</v>
      </c>
      <c r="F20" t="s">
        <v>798</v>
      </c>
      <c r="G20" t="s">
        <v>793</v>
      </c>
      <c r="H20" t="s">
        <v>3</v>
      </c>
      <c r="I20" t="s">
        <v>793</v>
      </c>
      <c r="J20" t="s">
        <v>798</v>
      </c>
      <c r="K20" t="s">
        <v>3</v>
      </c>
      <c r="L20" t="s">
        <v>164</v>
      </c>
      <c r="M20" t="s">
        <v>165</v>
      </c>
      <c r="N20" t="s">
        <v>3</v>
      </c>
      <c r="O20" t="s">
        <v>798</v>
      </c>
      <c r="P20" t="s">
        <v>3</v>
      </c>
      <c r="Q20" t="s">
        <v>3</v>
      </c>
      <c r="R20" t="s">
        <v>3</v>
      </c>
      <c r="S20" t="s">
        <v>799</v>
      </c>
      <c r="T20" t="s">
        <v>810</v>
      </c>
      <c r="U20" t="s">
        <v>800</v>
      </c>
    </row>
    <row r="21" spans="1:21" x14ac:dyDescent="0.2">
      <c r="A21">
        <v>90</v>
      </c>
      <c r="B21">
        <v>1</v>
      </c>
      <c r="C21" t="s">
        <v>3</v>
      </c>
      <c r="D21" t="s">
        <v>3</v>
      </c>
      <c r="E21" t="s">
        <v>793</v>
      </c>
      <c r="F21" t="s">
        <v>793</v>
      </c>
      <c r="G21" t="s">
        <v>793</v>
      </c>
      <c r="H21" t="s">
        <v>3</v>
      </c>
      <c r="I21" t="s">
        <v>793</v>
      </c>
      <c r="J21" t="s">
        <v>793</v>
      </c>
      <c r="K21" t="s">
        <v>3</v>
      </c>
      <c r="L21" t="s">
        <v>3</v>
      </c>
      <c r="M21" t="s">
        <v>3</v>
      </c>
      <c r="N21" t="s">
        <v>3</v>
      </c>
      <c r="O21" t="s">
        <v>793</v>
      </c>
      <c r="P21" t="s">
        <v>3</v>
      </c>
      <c r="Q21" t="s">
        <v>3</v>
      </c>
      <c r="R21" t="s">
        <v>3</v>
      </c>
      <c r="S21" t="s">
        <v>794</v>
      </c>
      <c r="T21" t="s">
        <v>806</v>
      </c>
      <c r="U21" t="s">
        <v>788</v>
      </c>
    </row>
    <row r="22" spans="1:21" x14ac:dyDescent="0.2">
      <c r="A22">
        <v>91</v>
      </c>
      <c r="B22">
        <v>1</v>
      </c>
      <c r="C22" t="s">
        <v>3</v>
      </c>
      <c r="D22" t="s">
        <v>3</v>
      </c>
      <c r="E22" t="s">
        <v>786</v>
      </c>
      <c r="F22" t="s">
        <v>786</v>
      </c>
      <c r="G22" t="s">
        <v>786</v>
      </c>
      <c r="H22" t="s">
        <v>3</v>
      </c>
      <c r="I22" t="s">
        <v>786</v>
      </c>
      <c r="J22" t="s">
        <v>786</v>
      </c>
      <c r="K22" t="s">
        <v>3</v>
      </c>
      <c r="L22" t="s">
        <v>3</v>
      </c>
      <c r="M22" t="s">
        <v>3</v>
      </c>
      <c r="N22" t="s">
        <v>3</v>
      </c>
      <c r="O22" t="s">
        <v>786</v>
      </c>
      <c r="P22" t="s">
        <v>3</v>
      </c>
      <c r="Q22" t="s">
        <v>3</v>
      </c>
      <c r="R22" t="s">
        <v>3</v>
      </c>
      <c r="S22" t="s">
        <v>787</v>
      </c>
      <c r="T22" t="s">
        <v>806</v>
      </c>
      <c r="U22" t="s">
        <v>788</v>
      </c>
    </row>
    <row r="23" spans="1:21" x14ac:dyDescent="0.2">
      <c r="A23">
        <v>91</v>
      </c>
      <c r="B23">
        <v>1</v>
      </c>
      <c r="C23" t="s">
        <v>3</v>
      </c>
      <c r="D23" t="s">
        <v>3</v>
      </c>
      <c r="E23" t="s">
        <v>798</v>
      </c>
      <c r="F23" t="s">
        <v>798</v>
      </c>
      <c r="G23" t="s">
        <v>793</v>
      </c>
      <c r="H23" t="s">
        <v>3</v>
      </c>
      <c r="I23" t="s">
        <v>793</v>
      </c>
      <c r="J23" t="s">
        <v>798</v>
      </c>
      <c r="K23" t="s">
        <v>3</v>
      </c>
      <c r="L23" t="s">
        <v>164</v>
      </c>
      <c r="M23" t="s">
        <v>165</v>
      </c>
      <c r="N23" t="s">
        <v>3</v>
      </c>
      <c r="O23" t="s">
        <v>798</v>
      </c>
      <c r="P23" t="s">
        <v>3</v>
      </c>
      <c r="Q23" t="s">
        <v>3</v>
      </c>
      <c r="R23" t="s">
        <v>3</v>
      </c>
      <c r="S23" t="s">
        <v>799</v>
      </c>
      <c r="T23" t="s">
        <v>810</v>
      </c>
      <c r="U23" t="s">
        <v>800</v>
      </c>
    </row>
    <row r="24" spans="1:21" x14ac:dyDescent="0.2">
      <c r="A24">
        <v>94</v>
      </c>
      <c r="B24">
        <v>1</v>
      </c>
      <c r="C24" t="s">
        <v>3</v>
      </c>
      <c r="D24" t="s">
        <v>3</v>
      </c>
      <c r="E24" t="s">
        <v>786</v>
      </c>
      <c r="F24" t="s">
        <v>786</v>
      </c>
      <c r="G24" t="s">
        <v>786</v>
      </c>
      <c r="H24" t="s">
        <v>3</v>
      </c>
      <c r="I24" t="s">
        <v>786</v>
      </c>
      <c r="J24" t="s">
        <v>786</v>
      </c>
      <c r="K24" t="s">
        <v>3</v>
      </c>
      <c r="L24" t="s">
        <v>3</v>
      </c>
      <c r="M24" t="s">
        <v>3</v>
      </c>
      <c r="N24" t="s">
        <v>3</v>
      </c>
      <c r="O24" t="s">
        <v>786</v>
      </c>
      <c r="P24" t="s">
        <v>3</v>
      </c>
      <c r="Q24" t="s">
        <v>3</v>
      </c>
      <c r="R24" t="s">
        <v>3</v>
      </c>
      <c r="S24" t="s">
        <v>787</v>
      </c>
      <c r="T24" t="s">
        <v>806</v>
      </c>
      <c r="U24" t="s">
        <v>788</v>
      </c>
    </row>
    <row r="25" spans="1:21" x14ac:dyDescent="0.2">
      <c r="A25">
        <v>94</v>
      </c>
      <c r="B25">
        <v>1</v>
      </c>
      <c r="C25" t="s">
        <v>3</v>
      </c>
      <c r="D25" t="s">
        <v>3</v>
      </c>
      <c r="E25" t="s">
        <v>798</v>
      </c>
      <c r="F25" t="s">
        <v>798</v>
      </c>
      <c r="G25" t="s">
        <v>793</v>
      </c>
      <c r="H25" t="s">
        <v>3</v>
      </c>
      <c r="I25" t="s">
        <v>793</v>
      </c>
      <c r="J25" t="s">
        <v>798</v>
      </c>
      <c r="K25" t="s">
        <v>3</v>
      </c>
      <c r="L25" t="s">
        <v>164</v>
      </c>
      <c r="M25" t="s">
        <v>165</v>
      </c>
      <c r="N25" t="s">
        <v>3</v>
      </c>
      <c r="O25" t="s">
        <v>798</v>
      </c>
      <c r="P25" t="s">
        <v>3</v>
      </c>
      <c r="Q25" t="s">
        <v>3</v>
      </c>
      <c r="R25" t="s">
        <v>3</v>
      </c>
      <c r="S25" t="s">
        <v>799</v>
      </c>
      <c r="T25" t="s">
        <v>810</v>
      </c>
      <c r="U25" t="s">
        <v>800</v>
      </c>
    </row>
    <row r="26" spans="1:21" x14ac:dyDescent="0.2">
      <c r="A26">
        <v>97</v>
      </c>
      <c r="B26">
        <v>1</v>
      </c>
      <c r="C26" t="s">
        <v>3</v>
      </c>
      <c r="D26" t="s">
        <v>3</v>
      </c>
      <c r="E26" t="s">
        <v>786</v>
      </c>
      <c r="F26" t="s">
        <v>786</v>
      </c>
      <c r="G26" t="s">
        <v>786</v>
      </c>
      <c r="H26" t="s">
        <v>3</v>
      </c>
      <c r="I26" t="s">
        <v>786</v>
      </c>
      <c r="J26" t="s">
        <v>786</v>
      </c>
      <c r="K26" t="s">
        <v>3</v>
      </c>
      <c r="L26" t="s">
        <v>3</v>
      </c>
      <c r="M26" t="s">
        <v>3</v>
      </c>
      <c r="N26" t="s">
        <v>3</v>
      </c>
      <c r="O26" t="s">
        <v>786</v>
      </c>
      <c r="P26" t="s">
        <v>3</v>
      </c>
      <c r="Q26" t="s">
        <v>3</v>
      </c>
      <c r="R26" t="s">
        <v>3</v>
      </c>
      <c r="S26" t="s">
        <v>787</v>
      </c>
      <c r="T26" t="s">
        <v>806</v>
      </c>
      <c r="U26" t="s">
        <v>788</v>
      </c>
    </row>
    <row r="27" spans="1:21" x14ac:dyDescent="0.2">
      <c r="A27">
        <v>97</v>
      </c>
      <c r="B27">
        <v>1</v>
      </c>
      <c r="C27" t="s">
        <v>3</v>
      </c>
      <c r="D27" t="s">
        <v>3</v>
      </c>
      <c r="E27" t="s">
        <v>798</v>
      </c>
      <c r="F27" t="s">
        <v>798</v>
      </c>
      <c r="G27" t="s">
        <v>793</v>
      </c>
      <c r="H27" t="s">
        <v>3</v>
      </c>
      <c r="I27" t="s">
        <v>793</v>
      </c>
      <c r="J27" t="s">
        <v>798</v>
      </c>
      <c r="K27" t="s">
        <v>3</v>
      </c>
      <c r="L27" t="s">
        <v>164</v>
      </c>
      <c r="M27" t="s">
        <v>165</v>
      </c>
      <c r="N27" t="s">
        <v>3</v>
      </c>
      <c r="O27" t="s">
        <v>798</v>
      </c>
      <c r="P27" t="s">
        <v>3</v>
      </c>
      <c r="Q27" t="s">
        <v>3</v>
      </c>
      <c r="R27" t="s">
        <v>3</v>
      </c>
      <c r="S27" t="s">
        <v>799</v>
      </c>
      <c r="T27" t="s">
        <v>810</v>
      </c>
      <c r="U27" t="s">
        <v>800</v>
      </c>
    </row>
    <row r="28" spans="1:21" x14ac:dyDescent="0.2">
      <c r="A28">
        <v>170</v>
      </c>
      <c r="B28">
        <v>1</v>
      </c>
      <c r="C28" t="s">
        <v>3</v>
      </c>
      <c r="D28" t="s">
        <v>3</v>
      </c>
      <c r="E28" t="s">
        <v>793</v>
      </c>
      <c r="F28" t="s">
        <v>793</v>
      </c>
      <c r="G28" t="s">
        <v>793</v>
      </c>
      <c r="H28" t="s">
        <v>3</v>
      </c>
      <c r="I28" t="s">
        <v>793</v>
      </c>
      <c r="J28" t="s">
        <v>793</v>
      </c>
      <c r="K28" t="s">
        <v>3</v>
      </c>
      <c r="L28" t="s">
        <v>3</v>
      </c>
      <c r="M28" t="s">
        <v>3</v>
      </c>
      <c r="N28" t="s">
        <v>3</v>
      </c>
      <c r="O28" t="s">
        <v>793</v>
      </c>
      <c r="P28" t="s">
        <v>3</v>
      </c>
      <c r="Q28" t="s">
        <v>3</v>
      </c>
      <c r="R28" t="s">
        <v>3</v>
      </c>
      <c r="S28" t="s">
        <v>794</v>
      </c>
      <c r="T28" t="s">
        <v>806</v>
      </c>
      <c r="U28" t="s">
        <v>788</v>
      </c>
    </row>
    <row r="29" spans="1:21" x14ac:dyDescent="0.2">
      <c r="A29">
        <v>171</v>
      </c>
      <c r="B29">
        <v>1</v>
      </c>
      <c r="C29" t="s">
        <v>3</v>
      </c>
      <c r="D29" t="s">
        <v>3</v>
      </c>
      <c r="E29" t="s">
        <v>793</v>
      </c>
      <c r="F29" t="s">
        <v>793</v>
      </c>
      <c r="G29" t="s">
        <v>793</v>
      </c>
      <c r="H29" t="s">
        <v>3</v>
      </c>
      <c r="I29" t="s">
        <v>793</v>
      </c>
      <c r="J29" t="s">
        <v>793</v>
      </c>
      <c r="K29" t="s">
        <v>3</v>
      </c>
      <c r="L29" t="s">
        <v>3</v>
      </c>
      <c r="M29" t="s">
        <v>3</v>
      </c>
      <c r="N29" t="s">
        <v>3</v>
      </c>
      <c r="O29" t="s">
        <v>793</v>
      </c>
      <c r="P29" t="s">
        <v>3</v>
      </c>
      <c r="Q29" t="s">
        <v>3</v>
      </c>
      <c r="R29" t="s">
        <v>3</v>
      </c>
      <c r="S29" t="s">
        <v>794</v>
      </c>
      <c r="T29" t="s">
        <v>806</v>
      </c>
      <c r="U29" t="s">
        <v>788</v>
      </c>
    </row>
    <row r="30" spans="1:21" x14ac:dyDescent="0.2">
      <c r="A30">
        <v>172</v>
      </c>
      <c r="B30">
        <v>1</v>
      </c>
      <c r="C30" t="s">
        <v>3</v>
      </c>
      <c r="D30" t="s">
        <v>3</v>
      </c>
      <c r="E30" t="s">
        <v>786</v>
      </c>
      <c r="F30" t="s">
        <v>786</v>
      </c>
      <c r="G30" t="s">
        <v>786</v>
      </c>
      <c r="H30" t="s">
        <v>3</v>
      </c>
      <c r="I30" t="s">
        <v>786</v>
      </c>
      <c r="J30" t="s">
        <v>786</v>
      </c>
      <c r="K30" t="s">
        <v>3</v>
      </c>
      <c r="L30" t="s">
        <v>3</v>
      </c>
      <c r="M30" t="s">
        <v>3</v>
      </c>
      <c r="N30" t="s">
        <v>3</v>
      </c>
      <c r="O30" t="s">
        <v>786</v>
      </c>
      <c r="P30" t="s">
        <v>3</v>
      </c>
      <c r="Q30" t="s">
        <v>3</v>
      </c>
      <c r="R30" t="s">
        <v>3</v>
      </c>
      <c r="S30" t="s">
        <v>801</v>
      </c>
      <c r="T30" t="s">
        <v>806</v>
      </c>
      <c r="U30" t="s">
        <v>788</v>
      </c>
    </row>
    <row r="31" spans="1:21" x14ac:dyDescent="0.2">
      <c r="A31">
        <v>172</v>
      </c>
      <c r="B31">
        <v>1</v>
      </c>
      <c r="C31" t="s">
        <v>3</v>
      </c>
      <c r="D31" t="s">
        <v>24</v>
      </c>
      <c r="E31" t="s">
        <v>802</v>
      </c>
      <c r="F31" t="s">
        <v>802</v>
      </c>
      <c r="G31" t="s">
        <v>802</v>
      </c>
      <c r="H31" t="s">
        <v>3</v>
      </c>
      <c r="I31" t="s">
        <v>802</v>
      </c>
      <c r="J31" t="s">
        <v>802</v>
      </c>
      <c r="K31" t="s">
        <v>3</v>
      </c>
      <c r="L31" t="s">
        <v>3</v>
      </c>
      <c r="M31" t="s">
        <v>3</v>
      </c>
      <c r="N31" t="s">
        <v>24</v>
      </c>
      <c r="O31" t="s">
        <v>802</v>
      </c>
      <c r="P31" t="s">
        <v>3</v>
      </c>
      <c r="Q31" t="s">
        <v>3</v>
      </c>
      <c r="R31" t="s">
        <v>3</v>
      </c>
      <c r="S31" t="s">
        <v>803</v>
      </c>
      <c r="T31" t="s">
        <v>804</v>
      </c>
      <c r="U31" t="s">
        <v>792</v>
      </c>
    </row>
    <row r="32" spans="1:21" x14ac:dyDescent="0.2">
      <c r="A32">
        <v>173</v>
      </c>
      <c r="B32">
        <v>1</v>
      </c>
      <c r="C32" t="s">
        <v>3</v>
      </c>
      <c r="D32" t="s">
        <v>3</v>
      </c>
      <c r="E32" t="s">
        <v>786</v>
      </c>
      <c r="F32" t="s">
        <v>786</v>
      </c>
      <c r="G32" t="s">
        <v>786</v>
      </c>
      <c r="H32" t="s">
        <v>3</v>
      </c>
      <c r="I32" t="s">
        <v>786</v>
      </c>
      <c r="J32" t="s">
        <v>786</v>
      </c>
      <c r="K32" t="s">
        <v>3</v>
      </c>
      <c r="L32" t="s">
        <v>3</v>
      </c>
      <c r="M32" t="s">
        <v>3</v>
      </c>
      <c r="N32" t="s">
        <v>3</v>
      </c>
      <c r="O32" t="s">
        <v>786</v>
      </c>
      <c r="P32" t="s">
        <v>3</v>
      </c>
      <c r="Q32" t="s">
        <v>3</v>
      </c>
      <c r="R32" t="s">
        <v>3</v>
      </c>
      <c r="S32" t="s">
        <v>801</v>
      </c>
      <c r="T32" t="s">
        <v>806</v>
      </c>
      <c r="U32" t="s">
        <v>788</v>
      </c>
    </row>
    <row r="33" spans="1:21" x14ac:dyDescent="0.2">
      <c r="A33">
        <v>173</v>
      </c>
      <c r="B33">
        <v>1</v>
      </c>
      <c r="C33" t="s">
        <v>3</v>
      </c>
      <c r="D33" t="s">
        <v>24</v>
      </c>
      <c r="E33" t="s">
        <v>802</v>
      </c>
      <c r="F33" t="s">
        <v>802</v>
      </c>
      <c r="G33" t="s">
        <v>802</v>
      </c>
      <c r="H33" t="s">
        <v>3</v>
      </c>
      <c r="I33" t="s">
        <v>802</v>
      </c>
      <c r="J33" t="s">
        <v>802</v>
      </c>
      <c r="K33" t="s">
        <v>3</v>
      </c>
      <c r="L33" t="s">
        <v>3</v>
      </c>
      <c r="M33" t="s">
        <v>3</v>
      </c>
      <c r="N33" t="s">
        <v>24</v>
      </c>
      <c r="O33" t="s">
        <v>802</v>
      </c>
      <c r="P33" t="s">
        <v>3</v>
      </c>
      <c r="Q33" t="s">
        <v>3</v>
      </c>
      <c r="R33" t="s">
        <v>3</v>
      </c>
      <c r="S33" t="s">
        <v>803</v>
      </c>
      <c r="T33" t="s">
        <v>804</v>
      </c>
      <c r="U33" t="s">
        <v>792</v>
      </c>
    </row>
    <row r="34" spans="1:21" x14ac:dyDescent="0.2">
      <c r="A34">
        <v>209</v>
      </c>
      <c r="B34">
        <v>1</v>
      </c>
      <c r="C34" t="s">
        <v>3</v>
      </c>
      <c r="D34" t="s">
        <v>3</v>
      </c>
      <c r="E34" t="s">
        <v>786</v>
      </c>
      <c r="F34" t="s">
        <v>786</v>
      </c>
      <c r="G34" t="s">
        <v>786</v>
      </c>
      <c r="H34" t="s">
        <v>3</v>
      </c>
      <c r="I34" t="s">
        <v>786</v>
      </c>
      <c r="J34" t="s">
        <v>786</v>
      </c>
      <c r="K34" t="s">
        <v>3</v>
      </c>
      <c r="L34" t="s">
        <v>3</v>
      </c>
      <c r="M34" t="s">
        <v>3</v>
      </c>
      <c r="N34" t="s">
        <v>3</v>
      </c>
      <c r="O34" t="s">
        <v>786</v>
      </c>
      <c r="P34" t="s">
        <v>3</v>
      </c>
      <c r="Q34" t="s">
        <v>3</v>
      </c>
      <c r="R34" t="s">
        <v>3</v>
      </c>
      <c r="S34" t="s">
        <v>801</v>
      </c>
      <c r="T34" t="s">
        <v>806</v>
      </c>
      <c r="U34" t="s">
        <v>788</v>
      </c>
    </row>
    <row r="35" spans="1:21" x14ac:dyDescent="0.2">
      <c r="A35">
        <v>213</v>
      </c>
      <c r="B35">
        <v>1</v>
      </c>
      <c r="C35" t="s">
        <v>3</v>
      </c>
      <c r="D35" t="s">
        <v>3</v>
      </c>
      <c r="E35" t="s">
        <v>786</v>
      </c>
      <c r="F35" t="s">
        <v>786</v>
      </c>
      <c r="G35" t="s">
        <v>786</v>
      </c>
      <c r="H35" t="s">
        <v>3</v>
      </c>
      <c r="I35" t="s">
        <v>786</v>
      </c>
      <c r="J35" t="s">
        <v>786</v>
      </c>
      <c r="K35" t="s">
        <v>3</v>
      </c>
      <c r="L35" t="s">
        <v>3</v>
      </c>
      <c r="M35" t="s">
        <v>3</v>
      </c>
      <c r="N35" t="s">
        <v>3</v>
      </c>
      <c r="O35" t="s">
        <v>786</v>
      </c>
      <c r="P35" t="s">
        <v>3</v>
      </c>
      <c r="Q35" t="s">
        <v>3</v>
      </c>
      <c r="R35" t="s">
        <v>3</v>
      </c>
      <c r="S35" t="s">
        <v>801</v>
      </c>
      <c r="T35" t="s">
        <v>806</v>
      </c>
      <c r="U35" t="s">
        <v>788</v>
      </c>
    </row>
    <row r="36" spans="1:21" x14ac:dyDescent="0.2">
      <c r="A36">
        <v>216</v>
      </c>
      <c r="B36">
        <v>1</v>
      </c>
      <c r="C36" t="s">
        <v>3</v>
      </c>
      <c r="D36" t="s">
        <v>3</v>
      </c>
      <c r="E36" t="s">
        <v>786</v>
      </c>
      <c r="F36" t="s">
        <v>786</v>
      </c>
      <c r="G36" t="s">
        <v>786</v>
      </c>
      <c r="H36" t="s">
        <v>3</v>
      </c>
      <c r="I36" t="s">
        <v>786</v>
      </c>
      <c r="J36" t="s">
        <v>786</v>
      </c>
      <c r="K36" t="s">
        <v>3</v>
      </c>
      <c r="L36" t="s">
        <v>3</v>
      </c>
      <c r="M36" t="s">
        <v>3</v>
      </c>
      <c r="N36" t="s">
        <v>3</v>
      </c>
      <c r="O36" t="s">
        <v>786</v>
      </c>
      <c r="P36" t="s">
        <v>3</v>
      </c>
      <c r="Q36" t="s">
        <v>3</v>
      </c>
      <c r="R36" t="s">
        <v>3</v>
      </c>
      <c r="S36" t="s">
        <v>801</v>
      </c>
      <c r="T36" t="s">
        <v>806</v>
      </c>
      <c r="U36" t="s">
        <v>788</v>
      </c>
    </row>
    <row r="37" spans="1:21" x14ac:dyDescent="0.2">
      <c r="A37">
        <v>219</v>
      </c>
      <c r="B37">
        <v>1</v>
      </c>
      <c r="C37" t="s">
        <v>3</v>
      </c>
      <c r="D37" t="s">
        <v>3</v>
      </c>
      <c r="E37" t="s">
        <v>786</v>
      </c>
      <c r="F37" t="s">
        <v>786</v>
      </c>
      <c r="G37" t="s">
        <v>786</v>
      </c>
      <c r="H37" t="s">
        <v>3</v>
      </c>
      <c r="I37" t="s">
        <v>786</v>
      </c>
      <c r="J37" t="s">
        <v>786</v>
      </c>
      <c r="K37" t="s">
        <v>3</v>
      </c>
      <c r="L37" t="s">
        <v>3</v>
      </c>
      <c r="M37" t="s">
        <v>3</v>
      </c>
      <c r="N37" t="s">
        <v>3</v>
      </c>
      <c r="O37" t="s">
        <v>786</v>
      </c>
      <c r="P37" t="s">
        <v>3</v>
      </c>
      <c r="Q37" t="s">
        <v>3</v>
      </c>
      <c r="R37" t="s">
        <v>3</v>
      </c>
      <c r="S37" t="s">
        <v>801</v>
      </c>
      <c r="T37" t="s">
        <v>806</v>
      </c>
      <c r="U37" t="s">
        <v>788</v>
      </c>
    </row>
    <row r="38" spans="1:21" x14ac:dyDescent="0.2">
      <c r="A38">
        <v>222</v>
      </c>
      <c r="B38">
        <v>1</v>
      </c>
      <c r="C38" t="s">
        <v>3</v>
      </c>
      <c r="D38" t="s">
        <v>3</v>
      </c>
      <c r="E38" t="s">
        <v>786</v>
      </c>
      <c r="F38" t="s">
        <v>786</v>
      </c>
      <c r="G38" t="s">
        <v>786</v>
      </c>
      <c r="H38" t="s">
        <v>3</v>
      </c>
      <c r="I38" t="s">
        <v>786</v>
      </c>
      <c r="J38" t="s">
        <v>786</v>
      </c>
      <c r="K38" t="s">
        <v>3</v>
      </c>
      <c r="L38" t="s">
        <v>3</v>
      </c>
      <c r="M38" t="s">
        <v>3</v>
      </c>
      <c r="N38" t="s">
        <v>3</v>
      </c>
      <c r="O38" t="s">
        <v>786</v>
      </c>
      <c r="P38" t="s">
        <v>3</v>
      </c>
      <c r="Q38" t="s">
        <v>3</v>
      </c>
      <c r="R38" t="s">
        <v>3</v>
      </c>
      <c r="S38" t="s">
        <v>801</v>
      </c>
      <c r="T38" t="s">
        <v>806</v>
      </c>
      <c r="U38" t="s">
        <v>788</v>
      </c>
    </row>
    <row r="39" spans="1:21" x14ac:dyDescent="0.2">
      <c r="A39">
        <v>225</v>
      </c>
      <c r="B39">
        <v>1</v>
      </c>
      <c r="C39" t="s">
        <v>3</v>
      </c>
      <c r="D39" t="s">
        <v>3</v>
      </c>
      <c r="E39" t="s">
        <v>786</v>
      </c>
      <c r="F39" t="s">
        <v>786</v>
      </c>
      <c r="G39" t="s">
        <v>786</v>
      </c>
      <c r="H39" t="s">
        <v>3</v>
      </c>
      <c r="I39" t="s">
        <v>786</v>
      </c>
      <c r="J39" t="s">
        <v>786</v>
      </c>
      <c r="K39" t="s">
        <v>3</v>
      </c>
      <c r="L39" t="s">
        <v>3</v>
      </c>
      <c r="M39" t="s">
        <v>3</v>
      </c>
      <c r="N39" t="s">
        <v>3</v>
      </c>
      <c r="O39" t="s">
        <v>786</v>
      </c>
      <c r="P39" t="s">
        <v>3</v>
      </c>
      <c r="Q39" t="s">
        <v>3</v>
      </c>
      <c r="R39" t="s">
        <v>3</v>
      </c>
      <c r="S39" t="s">
        <v>801</v>
      </c>
      <c r="T39" t="s">
        <v>806</v>
      </c>
      <c r="U39" t="s">
        <v>788</v>
      </c>
    </row>
    <row r="40" spans="1:21" x14ac:dyDescent="0.2">
      <c r="A40">
        <v>228</v>
      </c>
      <c r="B40">
        <v>1</v>
      </c>
      <c r="C40" t="s">
        <v>3</v>
      </c>
      <c r="D40" t="s">
        <v>3</v>
      </c>
      <c r="E40" t="s">
        <v>786</v>
      </c>
      <c r="F40" t="s">
        <v>786</v>
      </c>
      <c r="G40" t="s">
        <v>786</v>
      </c>
      <c r="H40" t="s">
        <v>3</v>
      </c>
      <c r="I40" t="s">
        <v>786</v>
      </c>
      <c r="J40" t="s">
        <v>786</v>
      </c>
      <c r="K40" t="s">
        <v>3</v>
      </c>
      <c r="L40" t="s">
        <v>3</v>
      </c>
      <c r="M40" t="s">
        <v>3</v>
      </c>
      <c r="N40" t="s">
        <v>3</v>
      </c>
      <c r="O40" t="s">
        <v>786</v>
      </c>
      <c r="P40" t="s">
        <v>3</v>
      </c>
      <c r="Q40" t="s">
        <v>3</v>
      </c>
      <c r="R40" t="s">
        <v>3</v>
      </c>
      <c r="S40" t="s">
        <v>801</v>
      </c>
      <c r="T40" t="s">
        <v>806</v>
      </c>
      <c r="U40" t="s">
        <v>788</v>
      </c>
    </row>
    <row r="41" spans="1:21" x14ac:dyDescent="0.2">
      <c r="A41">
        <v>231</v>
      </c>
      <c r="B41">
        <v>1</v>
      </c>
      <c r="C41" t="s">
        <v>3</v>
      </c>
      <c r="D41" t="s">
        <v>3</v>
      </c>
      <c r="E41" t="s">
        <v>786</v>
      </c>
      <c r="F41" t="s">
        <v>786</v>
      </c>
      <c r="G41" t="s">
        <v>786</v>
      </c>
      <c r="H41" t="s">
        <v>3</v>
      </c>
      <c r="I41" t="s">
        <v>786</v>
      </c>
      <c r="J41" t="s">
        <v>786</v>
      </c>
      <c r="K41" t="s">
        <v>3</v>
      </c>
      <c r="L41" t="s">
        <v>3</v>
      </c>
      <c r="M41" t="s">
        <v>3</v>
      </c>
      <c r="N41" t="s">
        <v>3</v>
      </c>
      <c r="O41" t="s">
        <v>786</v>
      </c>
      <c r="P41" t="s">
        <v>3</v>
      </c>
      <c r="Q41" t="s">
        <v>3</v>
      </c>
      <c r="R41" t="s">
        <v>3</v>
      </c>
      <c r="S41" t="s">
        <v>801</v>
      </c>
      <c r="T41" t="s">
        <v>806</v>
      </c>
      <c r="U41" t="s">
        <v>788</v>
      </c>
    </row>
    <row r="42" spans="1:21" x14ac:dyDescent="0.2">
      <c r="A42">
        <v>234</v>
      </c>
      <c r="B42">
        <v>1</v>
      </c>
      <c r="C42" t="s">
        <v>3</v>
      </c>
      <c r="D42" t="s">
        <v>3</v>
      </c>
      <c r="E42" t="s">
        <v>786</v>
      </c>
      <c r="F42" t="s">
        <v>786</v>
      </c>
      <c r="G42" t="s">
        <v>786</v>
      </c>
      <c r="H42" t="s">
        <v>3</v>
      </c>
      <c r="I42" t="s">
        <v>786</v>
      </c>
      <c r="J42" t="s">
        <v>786</v>
      </c>
      <c r="K42" t="s">
        <v>3</v>
      </c>
      <c r="L42" t="s">
        <v>3</v>
      </c>
      <c r="M42" t="s">
        <v>3</v>
      </c>
      <c r="N42" t="s">
        <v>3</v>
      </c>
      <c r="O42" t="s">
        <v>786</v>
      </c>
      <c r="P42" t="s">
        <v>3</v>
      </c>
      <c r="Q42" t="s">
        <v>3</v>
      </c>
      <c r="R42" t="s">
        <v>3</v>
      </c>
      <c r="S42" t="s">
        <v>801</v>
      </c>
      <c r="T42" t="s">
        <v>806</v>
      </c>
      <c r="U42" t="s">
        <v>788</v>
      </c>
    </row>
    <row r="43" spans="1:21" x14ac:dyDescent="0.2">
      <c r="A43">
        <v>237</v>
      </c>
      <c r="B43">
        <v>1</v>
      </c>
      <c r="C43" t="s">
        <v>3</v>
      </c>
      <c r="D43" t="s">
        <v>3</v>
      </c>
      <c r="E43" t="s">
        <v>786</v>
      </c>
      <c r="F43" t="s">
        <v>786</v>
      </c>
      <c r="G43" t="s">
        <v>786</v>
      </c>
      <c r="H43" t="s">
        <v>3</v>
      </c>
      <c r="I43" t="s">
        <v>786</v>
      </c>
      <c r="J43" t="s">
        <v>786</v>
      </c>
      <c r="K43" t="s">
        <v>3</v>
      </c>
      <c r="L43" t="s">
        <v>3</v>
      </c>
      <c r="M43" t="s">
        <v>3</v>
      </c>
      <c r="N43" t="s">
        <v>3</v>
      </c>
      <c r="O43" t="s">
        <v>786</v>
      </c>
      <c r="P43" t="s">
        <v>3</v>
      </c>
      <c r="Q43" t="s">
        <v>3</v>
      </c>
      <c r="R43" t="s">
        <v>3</v>
      </c>
      <c r="S43" t="s">
        <v>801</v>
      </c>
      <c r="T43" t="s">
        <v>806</v>
      </c>
      <c r="U43" t="s">
        <v>788</v>
      </c>
    </row>
    <row r="44" spans="1:21" x14ac:dyDescent="0.2">
      <c r="A44">
        <v>242</v>
      </c>
      <c r="B44">
        <v>1</v>
      </c>
      <c r="C44" t="s">
        <v>3</v>
      </c>
      <c r="D44" t="s">
        <v>3</v>
      </c>
      <c r="E44" t="s">
        <v>786</v>
      </c>
      <c r="F44" t="s">
        <v>786</v>
      </c>
      <c r="G44" t="s">
        <v>786</v>
      </c>
      <c r="H44" t="s">
        <v>3</v>
      </c>
      <c r="I44" t="s">
        <v>786</v>
      </c>
      <c r="J44" t="s">
        <v>786</v>
      </c>
      <c r="K44" t="s">
        <v>3</v>
      </c>
      <c r="L44" t="s">
        <v>3</v>
      </c>
      <c r="M44" t="s">
        <v>3</v>
      </c>
      <c r="N44" t="s">
        <v>3</v>
      </c>
      <c r="O44" t="s">
        <v>786</v>
      </c>
      <c r="P44" t="s">
        <v>3</v>
      </c>
      <c r="Q44" t="s">
        <v>3</v>
      </c>
      <c r="R44" t="s">
        <v>3</v>
      </c>
      <c r="S44" t="s">
        <v>801</v>
      </c>
      <c r="T44" t="s">
        <v>806</v>
      </c>
      <c r="U44" t="s">
        <v>788</v>
      </c>
    </row>
    <row r="45" spans="1:21" x14ac:dyDescent="0.2">
      <c r="A45">
        <v>245</v>
      </c>
      <c r="B45">
        <v>1</v>
      </c>
      <c r="C45" t="s">
        <v>3</v>
      </c>
      <c r="D45" t="s">
        <v>3</v>
      </c>
      <c r="E45" t="s">
        <v>786</v>
      </c>
      <c r="F45" t="s">
        <v>786</v>
      </c>
      <c r="G45" t="s">
        <v>786</v>
      </c>
      <c r="H45" t="s">
        <v>3</v>
      </c>
      <c r="I45" t="s">
        <v>786</v>
      </c>
      <c r="J45" t="s">
        <v>786</v>
      </c>
      <c r="K45" t="s">
        <v>3</v>
      </c>
      <c r="L45" t="s">
        <v>3</v>
      </c>
      <c r="M45" t="s">
        <v>3</v>
      </c>
      <c r="N45" t="s">
        <v>3</v>
      </c>
      <c r="O45" t="s">
        <v>786</v>
      </c>
      <c r="P45" t="s">
        <v>3</v>
      </c>
      <c r="Q45" t="s">
        <v>3</v>
      </c>
      <c r="R45" t="s">
        <v>3</v>
      </c>
      <c r="S45" t="s">
        <v>801</v>
      </c>
      <c r="T45" t="s">
        <v>806</v>
      </c>
      <c r="U45" t="s">
        <v>788</v>
      </c>
    </row>
    <row r="46" spans="1:21" x14ac:dyDescent="0.2">
      <c r="A46">
        <v>248</v>
      </c>
      <c r="B46">
        <v>1</v>
      </c>
      <c r="C46" t="s">
        <v>3</v>
      </c>
      <c r="D46" t="s">
        <v>3</v>
      </c>
      <c r="E46" t="s">
        <v>786</v>
      </c>
      <c r="F46" t="s">
        <v>786</v>
      </c>
      <c r="G46" t="s">
        <v>786</v>
      </c>
      <c r="H46" t="s">
        <v>3</v>
      </c>
      <c r="I46" t="s">
        <v>786</v>
      </c>
      <c r="J46" t="s">
        <v>786</v>
      </c>
      <c r="K46" t="s">
        <v>3</v>
      </c>
      <c r="L46" t="s">
        <v>3</v>
      </c>
      <c r="M46" t="s">
        <v>3</v>
      </c>
      <c r="N46" t="s">
        <v>3</v>
      </c>
      <c r="O46" t="s">
        <v>786</v>
      </c>
      <c r="P46" t="s">
        <v>3</v>
      </c>
      <c r="Q46" t="s">
        <v>3</v>
      </c>
      <c r="R46" t="s">
        <v>3</v>
      </c>
      <c r="S46" t="s">
        <v>801</v>
      </c>
      <c r="T46" t="s">
        <v>806</v>
      </c>
      <c r="U46" t="s">
        <v>788</v>
      </c>
    </row>
    <row r="47" spans="1:21" x14ac:dyDescent="0.2">
      <c r="A47">
        <v>252</v>
      </c>
      <c r="B47">
        <v>1</v>
      </c>
      <c r="C47" t="s">
        <v>3</v>
      </c>
      <c r="D47" t="s">
        <v>3</v>
      </c>
      <c r="E47" t="s">
        <v>786</v>
      </c>
      <c r="F47" t="s">
        <v>786</v>
      </c>
      <c r="G47" t="s">
        <v>786</v>
      </c>
      <c r="H47" t="s">
        <v>3</v>
      </c>
      <c r="I47" t="s">
        <v>786</v>
      </c>
      <c r="J47" t="s">
        <v>786</v>
      </c>
      <c r="K47" t="s">
        <v>3</v>
      </c>
      <c r="L47" t="s">
        <v>3</v>
      </c>
      <c r="M47" t="s">
        <v>3</v>
      </c>
      <c r="N47" t="s">
        <v>3</v>
      </c>
      <c r="O47" t="s">
        <v>786</v>
      </c>
      <c r="P47" t="s">
        <v>3</v>
      </c>
      <c r="Q47" t="s">
        <v>3</v>
      </c>
      <c r="R47" t="s">
        <v>3</v>
      </c>
      <c r="S47" t="s">
        <v>801</v>
      </c>
      <c r="T47" t="s">
        <v>806</v>
      </c>
      <c r="U47" t="s">
        <v>788</v>
      </c>
    </row>
    <row r="48" spans="1:21" x14ac:dyDescent="0.2">
      <c r="A48">
        <v>255</v>
      </c>
      <c r="B48">
        <v>1</v>
      </c>
      <c r="C48" t="s">
        <v>3</v>
      </c>
      <c r="D48" t="s">
        <v>3</v>
      </c>
      <c r="E48" t="s">
        <v>793</v>
      </c>
      <c r="F48" t="s">
        <v>793</v>
      </c>
      <c r="G48" t="s">
        <v>793</v>
      </c>
      <c r="H48" t="s">
        <v>3</v>
      </c>
      <c r="I48" t="s">
        <v>793</v>
      </c>
      <c r="J48" t="s">
        <v>793</v>
      </c>
      <c r="K48" t="s">
        <v>3</v>
      </c>
      <c r="L48" t="s">
        <v>3</v>
      </c>
      <c r="M48" t="s">
        <v>3</v>
      </c>
      <c r="N48" t="s">
        <v>3</v>
      </c>
      <c r="O48" t="s">
        <v>793</v>
      </c>
      <c r="P48" t="s">
        <v>3</v>
      </c>
      <c r="Q48" t="s">
        <v>3</v>
      </c>
      <c r="R48" t="s">
        <v>3</v>
      </c>
      <c r="S48" t="s">
        <v>794</v>
      </c>
      <c r="T48" t="s">
        <v>806</v>
      </c>
      <c r="U48" t="s">
        <v>788</v>
      </c>
    </row>
    <row r="49" spans="1:21" x14ac:dyDescent="0.2">
      <c r="A49">
        <v>322</v>
      </c>
      <c r="B49">
        <v>1</v>
      </c>
      <c r="C49" t="s">
        <v>3</v>
      </c>
      <c r="D49" t="s">
        <v>3</v>
      </c>
      <c r="E49" t="s">
        <v>786</v>
      </c>
      <c r="F49" t="s">
        <v>786</v>
      </c>
      <c r="G49" t="s">
        <v>786</v>
      </c>
      <c r="H49" t="s">
        <v>3</v>
      </c>
      <c r="I49" t="s">
        <v>786</v>
      </c>
      <c r="J49" t="s">
        <v>786</v>
      </c>
      <c r="K49" t="s">
        <v>3</v>
      </c>
      <c r="L49" t="s">
        <v>3</v>
      </c>
      <c r="M49" t="s">
        <v>3</v>
      </c>
      <c r="N49" t="s">
        <v>3</v>
      </c>
      <c r="O49" t="s">
        <v>786</v>
      </c>
      <c r="P49" t="s">
        <v>3</v>
      </c>
      <c r="Q49" t="s">
        <v>3</v>
      </c>
      <c r="R49" t="s">
        <v>3</v>
      </c>
      <c r="S49" t="s">
        <v>801</v>
      </c>
      <c r="T49" t="s">
        <v>806</v>
      </c>
      <c r="U49" t="s">
        <v>788</v>
      </c>
    </row>
    <row r="50" spans="1:21" x14ac:dyDescent="0.2">
      <c r="A50">
        <v>325</v>
      </c>
      <c r="B50">
        <v>1</v>
      </c>
      <c r="C50" t="s">
        <v>3</v>
      </c>
      <c r="D50" t="s">
        <v>3</v>
      </c>
      <c r="E50" t="s">
        <v>786</v>
      </c>
      <c r="F50" t="s">
        <v>786</v>
      </c>
      <c r="G50" t="s">
        <v>786</v>
      </c>
      <c r="H50" t="s">
        <v>3</v>
      </c>
      <c r="I50" t="s">
        <v>786</v>
      </c>
      <c r="J50" t="s">
        <v>786</v>
      </c>
      <c r="K50" t="s">
        <v>3</v>
      </c>
      <c r="L50" t="s">
        <v>3</v>
      </c>
      <c r="M50" t="s">
        <v>3</v>
      </c>
      <c r="N50" t="s">
        <v>3</v>
      </c>
      <c r="O50" t="s">
        <v>786</v>
      </c>
      <c r="P50" t="s">
        <v>3</v>
      </c>
      <c r="Q50" t="s">
        <v>3</v>
      </c>
      <c r="R50" t="s">
        <v>3</v>
      </c>
      <c r="S50" t="s">
        <v>801</v>
      </c>
      <c r="T50" t="s">
        <v>806</v>
      </c>
      <c r="U50" t="s">
        <v>788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Y12"/>
  <sheetViews>
    <sheetView workbookViewId="0"/>
  </sheetViews>
  <sheetFormatPr defaultColWidth="9.140625" defaultRowHeight="12.75" x14ac:dyDescent="0.2"/>
  <cols>
    <col min="1" max="256" width="9.140625" customWidth="1"/>
  </cols>
  <sheetData>
    <row r="1" spans="1:103" x14ac:dyDescent="0.2">
      <c r="A1">
        <v>0</v>
      </c>
      <c r="B1" t="s">
        <v>0</v>
      </c>
      <c r="D1" t="s">
        <v>1</v>
      </c>
      <c r="F1">
        <v>0</v>
      </c>
      <c r="G1">
        <v>0</v>
      </c>
      <c r="H1">
        <v>0</v>
      </c>
      <c r="I1" t="s">
        <v>2</v>
      </c>
      <c r="J1" t="s">
        <v>3</v>
      </c>
      <c r="K1">
        <v>1</v>
      </c>
      <c r="L1">
        <v>30299</v>
      </c>
      <c r="M1">
        <v>10</v>
      </c>
      <c r="N1">
        <v>12</v>
      </c>
      <c r="O1">
        <v>0</v>
      </c>
      <c r="P1">
        <v>0</v>
      </c>
      <c r="Q1">
        <v>3</v>
      </c>
    </row>
    <row r="12" spans="1:103" x14ac:dyDescent="0.2">
      <c r="F12" t="str">
        <f>Source!F12</f>
        <v>Новый объект</v>
      </c>
      <c r="G12" t="str">
        <f>Source!G12</f>
        <v>И17 Ремонт кабинета 131</v>
      </c>
      <c r="AB12" t="s">
        <v>3</v>
      </c>
      <c r="AC12" t="s">
        <v>3</v>
      </c>
      <c r="AD12" t="s">
        <v>3</v>
      </c>
      <c r="AE12" t="s">
        <v>3</v>
      </c>
      <c r="AF12" t="s">
        <v>3</v>
      </c>
      <c r="AG12" t="s">
        <v>3</v>
      </c>
      <c r="AH12" t="s">
        <v>3</v>
      </c>
      <c r="AI12" t="s">
        <v>3</v>
      </c>
      <c r="AJ12">
        <v>0</v>
      </c>
      <c r="AK12" t="s">
        <v>3</v>
      </c>
      <c r="AL12" t="s">
        <v>3</v>
      </c>
      <c r="AM12" t="s">
        <v>3</v>
      </c>
      <c r="CY12">
        <v>0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4</vt:i4>
      </vt:variant>
    </vt:vector>
  </HeadingPairs>
  <TitlesOfParts>
    <vt:vector size="12" baseType="lpstr">
      <vt:lpstr>Смета по ФСНБ 421+557прРИМ</vt:lpstr>
      <vt:lpstr>Ведомость объемов работ</vt:lpstr>
      <vt:lpstr>Source</vt:lpstr>
      <vt:lpstr>SourceObSm</vt:lpstr>
      <vt:lpstr>SmtRes</vt:lpstr>
      <vt:lpstr>EtalonRes</vt:lpstr>
      <vt:lpstr>SrcPoprs</vt:lpstr>
      <vt:lpstr>SrcKA</vt:lpstr>
      <vt:lpstr>'Ведомость объемов работ'!Заголовки_для_печати</vt:lpstr>
      <vt:lpstr>'Смета по ФСНБ 421+557прРИМ'!Заголовки_для_печати</vt:lpstr>
      <vt:lpstr>'Ведомость объемов работ'!Область_печати</vt:lpstr>
      <vt:lpstr>'Смета по ФСНБ 421+557прРИМ'!Область_печати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I236K1</dc:creator>
  <cp:lastModifiedBy>I232K2</cp:lastModifiedBy>
  <cp:lastPrinted>2026-07-30T07:22:01Z</cp:lastPrinted>
  <dcterms:created xsi:type="dcterms:W3CDTF">2026-06-28T21:23:38Z</dcterms:created>
  <dcterms:modified xsi:type="dcterms:W3CDTF">2026-07-30T07:22:45Z</dcterms:modified>
</cp:coreProperties>
</file>