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Новые 2026\Микряков\Тарлева июнь\расходники\"/>
    </mc:Choice>
  </mc:AlternateContent>
  <xr:revisionPtr revIDLastSave="0" documentId="13_ncr:1_{6B9DE634-8FDC-4E49-99B3-EBD15B8D27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од сопоставления цен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7" l="1"/>
  <c r="L15" i="7" s="1"/>
  <c r="M15" i="7" s="1"/>
  <c r="H15" i="7"/>
  <c r="I15" i="7" s="1"/>
  <c r="J15" i="7" s="1"/>
  <c r="K16" i="7"/>
  <c r="L16" i="7" s="1"/>
  <c r="M16" i="7" s="1"/>
  <c r="H16" i="7"/>
  <c r="I16" i="7" s="1"/>
  <c r="J16" i="7" s="1"/>
  <c r="K17" i="7"/>
  <c r="L17" i="7" s="1"/>
  <c r="M17" i="7" s="1"/>
  <c r="H17" i="7"/>
  <c r="I17" i="7" s="1"/>
  <c r="J17" i="7" s="1"/>
  <c r="K18" i="7"/>
  <c r="L18" i="7" s="1"/>
  <c r="M18" i="7" s="1"/>
  <c r="H18" i="7"/>
  <c r="I18" i="7" s="1"/>
  <c r="J18" i="7" s="1"/>
  <c r="K19" i="7"/>
  <c r="L19" i="7" s="1"/>
  <c r="M19" i="7" s="1"/>
  <c r="H19" i="7"/>
  <c r="I19" i="7" s="1"/>
  <c r="J19" i="7" s="1"/>
  <c r="K20" i="7"/>
  <c r="L20" i="7" s="1"/>
  <c r="M20" i="7" s="1"/>
  <c r="H20" i="7"/>
  <c r="I20" i="7" s="1"/>
  <c r="J20" i="7" s="1"/>
  <c r="K21" i="7"/>
  <c r="L21" i="7" s="1"/>
  <c r="M21" i="7" s="1"/>
  <c r="H21" i="7"/>
  <c r="I21" i="7" s="1"/>
  <c r="J21" i="7" s="1"/>
  <c r="K22" i="7"/>
  <c r="L22" i="7" s="1"/>
  <c r="M22" i="7" s="1"/>
  <c r="H22" i="7"/>
  <c r="I22" i="7" s="1"/>
  <c r="J22" i="7" s="1"/>
  <c r="K23" i="7"/>
  <c r="L23" i="7" s="1"/>
  <c r="M23" i="7" s="1"/>
  <c r="H23" i="7"/>
  <c r="I23" i="7" s="1"/>
  <c r="J23" i="7" s="1"/>
  <c r="K24" i="7"/>
  <c r="L24" i="7" s="1"/>
  <c r="M24" i="7" s="1"/>
  <c r="H24" i="7"/>
  <c r="I24" i="7" s="1"/>
  <c r="J24" i="7" s="1"/>
  <c r="K25" i="7"/>
  <c r="L25" i="7" s="1"/>
  <c r="M25" i="7" s="1"/>
  <c r="H25" i="7"/>
  <c r="I25" i="7" s="1"/>
  <c r="J25" i="7" s="1"/>
  <c r="K26" i="7"/>
  <c r="L26" i="7" s="1"/>
  <c r="M26" i="7" s="1"/>
  <c r="H26" i="7"/>
  <c r="I26" i="7" s="1"/>
  <c r="J26" i="7" s="1"/>
  <c r="K14" i="7"/>
  <c r="L14" i="7" s="1"/>
  <c r="M14" i="7" s="1"/>
  <c r="H14" i="7"/>
  <c r="I14" i="7" s="1"/>
  <c r="J14" i="7" s="1"/>
  <c r="H13" i="7"/>
  <c r="I13" i="7" s="1"/>
  <c r="J13" i="7" s="1"/>
  <c r="K13" i="7"/>
  <c r="L13" i="7" s="1"/>
  <c r="M13" i="7" s="1"/>
  <c r="H12" i="7"/>
  <c r="I12" i="7" s="1"/>
  <c r="J12" i="7" s="1"/>
  <c r="K12" i="7"/>
  <c r="L12" i="7" s="1"/>
  <c r="M12" i="7" s="1"/>
  <c r="K11" i="7"/>
  <c r="L11" i="7" s="1"/>
  <c r="M11" i="7" s="1"/>
  <c r="H11" i="7"/>
  <c r="I11" i="7" s="1"/>
  <c r="J11" i="7" s="1"/>
  <c r="K10" i="7"/>
  <c r="L10" i="7" s="1"/>
  <c r="M10" i="7" s="1"/>
  <c r="H10" i="7"/>
  <c r="I10" i="7" s="1"/>
  <c r="J10" i="7" s="1"/>
  <c r="K9" i="7" l="1"/>
  <c r="L9" i="7" s="1"/>
  <c r="M9" i="7" s="1"/>
  <c r="H9" i="7"/>
  <c r="I9" i="7" s="1"/>
  <c r="J9" i="7" s="1"/>
  <c r="K8" i="7"/>
  <c r="L8" i="7" s="1"/>
  <c r="M8" i="7" s="1"/>
  <c r="H8" i="7"/>
  <c r="I8" i="7" s="1"/>
  <c r="J8" i="7" s="1"/>
  <c r="H7" i="7" l="1"/>
  <c r="I7" i="7" s="1"/>
  <c r="J7" i="7" s="1"/>
  <c r="K7" i="7"/>
  <c r="L7" i="7" s="1"/>
  <c r="M7" i="7" s="1"/>
  <c r="H27" i="7"/>
  <c r="I27" i="7" s="1"/>
  <c r="J27" i="7" s="1"/>
  <c r="K27" i="7"/>
  <c r="L27" i="7" s="1"/>
  <c r="M27" i="7" s="1"/>
  <c r="M28" i="7" l="1"/>
</calcChain>
</file>

<file path=xl/sharedStrings.xml><?xml version="1.0" encoding="utf-8"?>
<sst xmlns="http://schemas.openxmlformats.org/spreadsheetml/2006/main" count="66" uniqueCount="49">
  <si>
    <t>Кол-во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</si>
  <si>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</si>
  <si>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</si>
  <si>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</si>
  <si>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</si>
  <si>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Ед. изм</t>
  </si>
  <si>
    <t>№</t>
  </si>
  <si>
    <t>Наименование товара, работ, услуг</t>
  </si>
  <si>
    <t>* В соответствии со ст. 22 Федерального закона от 05.04.2013 г. № 44-ФЗ,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</si>
  <si>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 xml:space="preserve">Начальная (максимальная) цена контракта определена и обоснована заказчиком посредством применения  метода сопоставимых рыночных цен (анализа рынка)  </t>
  </si>
  <si>
    <t>Ценовая информация (руб./ед.изм.)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</si>
  <si>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</si>
  <si>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Округленное значение стоимости, в руб.</t>
  </si>
  <si>
    <t>Итого</t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</si>
  <si>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</si>
  <si>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</si>
  <si>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 xml:space="preserve">ОБОСНОВАНИЕ НАЧАЛЬНОЙ (МАКСИМАЛЬНОЙ) ЦЕНЫ КОНТРАКТА  </t>
  </si>
  <si>
    <t>Приложение № 1</t>
  </si>
  <si>
    <t>Начальная (максимальная) цена контракта расcчитана с использованием метода сопоставления рыночных цен.  НМЦК составила (рублей):</t>
  </si>
  <si>
    <t xml:space="preserve">Расчет составил вед.специалист ОЗиМТС                              </t>
  </si>
  <si>
    <t>упак</t>
  </si>
  <si>
    <t>шт</t>
  </si>
  <si>
    <t>А.Ю.Александров</t>
  </si>
  <si>
    <t>Тиобарбитуровая кислота ЧДА</t>
  </si>
  <si>
    <t>кг</t>
  </si>
  <si>
    <t>Натрий фосфорнокислый 1-зам, 2-водный, ЧДА ГОСТ 245-76 2621120026</t>
  </si>
  <si>
    <t>Полиэтиленгликоль 6000</t>
  </si>
  <si>
    <t>Натрий тетраборнокислый 10-водный ХЧ"</t>
  </si>
  <si>
    <t>Железо (II) сернокислое, 7-водное ХЧ</t>
  </si>
  <si>
    <t>Хлороформ ОСЧ стабилизированный</t>
  </si>
  <si>
    <t>Питательный бульон для культивирования микроорганизмов(БТН-бульон) БиоТехНовация</t>
  </si>
  <si>
    <t xml:space="preserve">Набор реагентов для качественного и полуколичественного определения содержания С-реактивного белка </t>
  </si>
  <si>
    <t>Пробирки медицинские стеклянные МиниМед по ТУ 32.50.50-039-29508133-2023: Флоринского ПФХ1-12х60</t>
  </si>
  <si>
    <t>Пробирка цилиндрическая с винтовой крышкой, 5 мл,16×60 мм, с дел., с юбкой уст-ти, для замораживания 200 шт/уп</t>
  </si>
  <si>
    <t>Контейнер д/отбора, транспортировки и хранения биологич. материалов, 18 мл с гермет. крышкой и ложкой, Ø 22*63 мм, н/стер, п/с, Aptaca 250 шт/уп</t>
  </si>
  <si>
    <t>Стекло предметное 76*26 мм, толщ. 1,0+-0,1 мм, со шлиф краями (72 шт/уп) СП-7101</t>
  </si>
  <si>
    <t>Штатив-бокс для хранения предметных стекол на 100 штук</t>
  </si>
  <si>
    <t>Na-бензоил-DL-аргинин-4-нитроанилина гидрохлорид, 98%, CAS 911-77-3 1 г</t>
  </si>
  <si>
    <t>Этиловый эфир N-бензоил-L-тирозина (BTEE), CAS 3483-82-7, 1 г</t>
  </si>
  <si>
    <t>Глюкоза-АГАТ (Биоконт) (глюкозооксид. м-д), 400 опр х 1 мл</t>
  </si>
  <si>
    <t>Альфа-амилаза-АГАТ(Биоконт), по Каравею, 100 опр х 5мл</t>
  </si>
  <si>
    <t>набор</t>
  </si>
  <si>
    <t>Наконечники 1-5 мл, без фильтра,нестерильные, (тип новый Ленпипет/Sartorius), наличие РУ, 50 шт/уп</t>
  </si>
  <si>
    <t>Пробирки типа Фалькон объёмом 15 мл, стерильные, россыпью в пакете, 25 шт/уп</t>
  </si>
  <si>
    <t>Пробирки типа Фалькон объемом 50 мл, с юбкой устойчивости, стерильные, россыпь, 25 шт/уп, Accumax</t>
  </si>
  <si>
    <t>Планшет ИФА 96-луночный, плоскодонный (Без крышки) 10 шт</t>
  </si>
  <si>
    <t>Коммерческое предложение № Р483 от 18.06.2026 (Источник №1)</t>
  </si>
  <si>
    <t>Коммерческое предложение№ 300 от 22.06.2026 г. (Источник №2)</t>
  </si>
  <si>
    <t>Коммерческое предложение№ 501 от 22.06.2026 (Источник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</si>
</sst>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4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2" fontId="6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4" fontId="9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" fontId="6" fillId="2" borderId="1" xfId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center" vertical="center" wrapText="1"/>
    </xf>
    <xf numFmtId="2" fontId="1" fillId="0" borderId="0" xfId="1" applyNumberFormat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2" fillId="3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3" xfId="0" applyFont="1" applyBorder="1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1257300</xdr:rowOff>
    </xdr:from>
    <xdr:to>
      <xdr:col>10</xdr:col>
      <xdr:colOff>0</xdr:colOff>
      <xdr:row>4</xdr:row>
      <xdr:rowOff>1628775</xdr:rowOff>
    </xdr:to>
    <xdr:pic>
      <xdr:nvPicPr>
        <xdr:cNvPr id="5048" name="Picture 1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2505075"/>
          <a:ext cx="8382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723900</xdr:colOff>
      <xdr:row>4</xdr:row>
      <xdr:rowOff>1352550</xdr:rowOff>
    </xdr:to>
    <xdr:pic>
      <xdr:nvPicPr>
        <xdr:cNvPr id="5049" name="Picture 2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48625" y="2171700"/>
          <a:ext cx="704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28575</xdr:colOff>
      <xdr:row>4</xdr:row>
      <xdr:rowOff>2286000</xdr:rowOff>
    </xdr:from>
    <xdr:to>
      <xdr:col>11</xdr:col>
      <xdr:colOff>9525</xdr:colOff>
      <xdr:row>4</xdr:row>
      <xdr:rowOff>2647950</xdr:rowOff>
    </xdr:to>
    <xdr:pic>
      <xdr:nvPicPr>
        <xdr:cNvPr id="5050" name="Picture 5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25025" y="3533775"/>
          <a:ext cx="1228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152400</xdr:colOff>
      <xdr:row>4</xdr:row>
      <xdr:rowOff>2066925</xdr:rowOff>
    </xdr:from>
    <xdr:to>
      <xdr:col>10</xdr:col>
      <xdr:colOff>304800</xdr:colOff>
      <xdr:row>4</xdr:row>
      <xdr:rowOff>2305050</xdr:rowOff>
    </xdr:to>
    <xdr:pic>
      <xdr:nvPicPr>
        <xdr:cNvPr id="5051" name="Picture 6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48850" y="3314700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topLeftCell="A10" zoomScale="75" zoomScaleNormal="75" workbookViewId="0">
      <selection activeCell="F19" sqref="F19"/>
    </sheetView>
  </sheetViews>
  <sheetFormatPr defaultColWidth="9.140625" defaultRowHeight="12.75" x14ac:dyDescent="0.2"/>
  <cols>
    <col min="1" max="1" width="3.140625" style="1" customWidth="1"/>
    <col min="2" max="2" width="50" style="1" customWidth="1"/>
    <col min="3" max="3" width="8.7109375" style="1" customWidth="1"/>
    <col min="4" max="4" width="7.28515625" style="1" customWidth="1"/>
    <col min="5" max="5" width="12.85546875" style="1" customWidth="1"/>
    <col min="6" max="6" width="13.28515625" style="1" bestFit="1" customWidth="1"/>
    <col min="7" max="7" width="14.5703125" style="1" customWidth="1"/>
    <col min="8" max="8" width="16.28515625" style="1" customWidth="1"/>
    <col min="9" max="9" width="12.140625" style="1" customWidth="1"/>
    <col min="10" max="10" width="12.85546875" style="1" customWidth="1"/>
    <col min="11" max="11" width="18.7109375" style="1" customWidth="1"/>
    <col min="12" max="12" width="14.140625" style="1" customWidth="1"/>
    <col min="13" max="13" width="19" style="1" customWidth="1"/>
    <col min="14" max="16384" width="9.140625" style="1"/>
  </cols>
  <sheetData>
    <row r="1" spans="1:13" ht="24.75" customHeight="1" x14ac:dyDescent="0.3">
      <c r="H1" s="33" t="s">
        <v>17</v>
      </c>
      <c r="I1" s="34"/>
      <c r="J1" s="34"/>
      <c r="K1" s="34"/>
      <c r="L1" s="34"/>
      <c r="M1" s="34"/>
    </row>
    <row r="2" spans="1:13" s="3" customFormat="1" ht="24" customHeight="1" x14ac:dyDescent="0.2">
      <c r="A2" s="36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4" customFormat="1" ht="20.25" customHeight="1" x14ac:dyDescent="0.2">
      <c r="A3" s="42" t="s">
        <v>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29.25" customHeight="1" x14ac:dyDescent="0.2">
      <c r="A4" s="41" t="s">
        <v>6</v>
      </c>
      <c r="B4" s="41" t="s">
        <v>7</v>
      </c>
      <c r="C4" s="41" t="s">
        <v>5</v>
      </c>
      <c r="D4" s="41" t="s">
        <v>0</v>
      </c>
      <c r="E4" s="44" t="s">
        <v>10</v>
      </c>
      <c r="F4" s="44"/>
      <c r="G4" s="44"/>
      <c r="H4" s="40" t="s">
        <v>14</v>
      </c>
      <c r="I4" s="40"/>
      <c r="J4" s="40"/>
      <c r="K4" s="43" t="s">
        <v>15</v>
      </c>
      <c r="L4" s="43"/>
      <c r="M4" s="48" t="s">
        <v>12</v>
      </c>
    </row>
    <row r="5" spans="1:13" ht="219.75" customHeight="1" x14ac:dyDescent="0.2">
      <c r="A5" s="41"/>
      <c r="B5" s="41"/>
      <c r="C5" s="41"/>
      <c r="D5" s="41"/>
      <c r="E5" s="15" t="s">
        <v>46</v>
      </c>
      <c r="F5" s="15" t="s">
        <v>47</v>
      </c>
      <c r="G5" s="15" t="s">
        <v>48</v>
      </c>
      <c r="H5" s="13" t="s">
        <v>4</v>
      </c>
      <c r="I5" s="13" t="s">
        <v>3</v>
      </c>
      <c r="J5" s="16" t="s">
        <v>2</v>
      </c>
      <c r="K5" s="13" t="s">
        <v>11</v>
      </c>
      <c r="L5" s="13" t="s">
        <v>1</v>
      </c>
      <c r="M5" s="48"/>
    </row>
    <row r="6" spans="1:13" ht="19.899999999999999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5.75" x14ac:dyDescent="0.25">
      <c r="A7" s="17">
        <v>1</v>
      </c>
      <c r="B7" s="50" t="s">
        <v>23</v>
      </c>
      <c r="C7" s="30" t="s">
        <v>24</v>
      </c>
      <c r="D7" s="17">
        <v>0.05</v>
      </c>
      <c r="E7" s="31">
        <v>46067.199999999997</v>
      </c>
      <c r="F7" s="31">
        <v>49000</v>
      </c>
      <c r="G7" s="32">
        <v>48000</v>
      </c>
      <c r="H7" s="18">
        <f t="shared" ref="H7" si="0">(E7+F7+G7)/3</f>
        <v>47689.066666666673</v>
      </c>
      <c r="I7" s="19">
        <f t="shared" ref="I7" si="1">SQRT(((SUM((POWER(G7-H7,2)),(POWER(F7-H7,2)),(POWER(E7-H7,2)))/(COLUMNS(E7:G7)-1))))</f>
        <v>1490.9187145291785</v>
      </c>
      <c r="J7" s="14">
        <f t="shared" ref="J7" si="2">I7/H7*100</f>
        <v>3.1263323414364259</v>
      </c>
      <c r="K7" s="18">
        <f t="shared" ref="K7" si="3">((D7/3)*(SUM(E7:G7)))</f>
        <v>2384.4533333333334</v>
      </c>
      <c r="L7" s="18">
        <f t="shared" ref="L7" si="4">ROUND((K7/D7),2)</f>
        <v>47689.07</v>
      </c>
      <c r="M7" s="19">
        <f>ROUND(D7*L7,2)</f>
        <v>2384.4499999999998</v>
      </c>
    </row>
    <row r="8" spans="1:13" ht="31.5" x14ac:dyDescent="0.25">
      <c r="A8" s="17">
        <v>2</v>
      </c>
      <c r="B8" s="50" t="s">
        <v>25</v>
      </c>
      <c r="C8" s="30" t="s">
        <v>24</v>
      </c>
      <c r="D8" s="17">
        <v>1</v>
      </c>
      <c r="E8" s="31">
        <v>1952</v>
      </c>
      <c r="F8" s="31">
        <v>3000</v>
      </c>
      <c r="G8" s="32">
        <v>2000</v>
      </c>
      <c r="H8" s="18">
        <f t="shared" ref="H8:H9" si="5">(E8+F8+G8)/3</f>
        <v>2317.3333333333335</v>
      </c>
      <c r="I8" s="19">
        <f t="shared" ref="I8:I9" si="6">SQRT(((SUM((POWER(G8-H8,2)),(POWER(F8-H8,2)),(POWER(E8-H8,2)))/(COLUMNS(E8:G8)-1))))</f>
        <v>591.69361440980026</v>
      </c>
      <c r="J8" s="14">
        <f t="shared" ref="J8:J9" si="7">I8/H8*100</f>
        <v>25.533383820906224</v>
      </c>
      <c r="K8" s="18">
        <f t="shared" ref="K8:K9" si="8">((D8/3)*(SUM(E8:G8)))</f>
        <v>2317.333333333333</v>
      </c>
      <c r="L8" s="18">
        <f t="shared" ref="L8:L9" si="9">ROUND((K8/D8),2)</f>
        <v>2317.33</v>
      </c>
      <c r="M8" s="19">
        <f t="shared" ref="M8:M9" si="10">ROUND(D8*L8,2)</f>
        <v>2317.33</v>
      </c>
    </row>
    <row r="9" spans="1:13" ht="15.75" x14ac:dyDescent="0.25">
      <c r="A9" s="17">
        <v>3</v>
      </c>
      <c r="B9" s="49" t="s">
        <v>26</v>
      </c>
      <c r="C9" s="30" t="s">
        <v>24</v>
      </c>
      <c r="D9" s="17">
        <v>0.5</v>
      </c>
      <c r="E9" s="31">
        <v>16128</v>
      </c>
      <c r="F9" s="31">
        <v>16600</v>
      </c>
      <c r="G9" s="32">
        <v>16500</v>
      </c>
      <c r="H9" s="18">
        <f t="shared" si="5"/>
        <v>16409.333333333332</v>
      </c>
      <c r="I9" s="19">
        <f t="shared" si="6"/>
        <v>248.71938672595132</v>
      </c>
      <c r="J9" s="14">
        <f t="shared" si="7"/>
        <v>1.5157190220562566</v>
      </c>
      <c r="K9" s="18">
        <f t="shared" si="8"/>
        <v>8204.6666666666661</v>
      </c>
      <c r="L9" s="18">
        <f t="shared" si="9"/>
        <v>16409.330000000002</v>
      </c>
      <c r="M9" s="19">
        <f t="shared" si="10"/>
        <v>8204.67</v>
      </c>
    </row>
    <row r="10" spans="1:13" ht="15.75" x14ac:dyDescent="0.25">
      <c r="A10" s="17">
        <v>4</v>
      </c>
      <c r="B10" s="49" t="s">
        <v>27</v>
      </c>
      <c r="C10" s="30" t="s">
        <v>24</v>
      </c>
      <c r="D10" s="17">
        <v>0.5</v>
      </c>
      <c r="E10" s="31">
        <v>1024.8</v>
      </c>
      <c r="F10" s="31">
        <v>1120</v>
      </c>
      <c r="G10" s="32">
        <v>1100</v>
      </c>
      <c r="H10" s="18">
        <f t="shared" ref="H10:H15" si="11">(E10+F10+G10)/3</f>
        <v>1081.6000000000001</v>
      </c>
      <c r="I10" s="19">
        <f t="shared" ref="I10:I15" si="12">SQRT(((SUM((POWER(G10-H10,2)),(POWER(F10-H10,2)),(POWER(E10-H10,2)))/(COLUMNS(E10:G10)-1))))</f>
        <v>50.196414214563198</v>
      </c>
      <c r="J10" s="14">
        <f t="shared" ref="J10:J15" si="13">I10/H10*100</f>
        <v>4.6409406633286974</v>
      </c>
      <c r="K10" s="18">
        <f t="shared" ref="K10:K15" si="14">((D10/3)*(SUM(E10:G10)))</f>
        <v>540.79999999999995</v>
      </c>
      <c r="L10" s="18">
        <f t="shared" ref="L10:L15" si="15">ROUND((K10/D10),2)</f>
        <v>1081.5999999999999</v>
      </c>
      <c r="M10" s="19">
        <f t="shared" ref="M10:M13" si="16">ROUND(D10*L10,2)</f>
        <v>540.79999999999995</v>
      </c>
    </row>
    <row r="11" spans="1:13" ht="16.5" thickBot="1" x14ac:dyDescent="0.3">
      <c r="A11" s="17">
        <v>5</v>
      </c>
      <c r="B11" s="49" t="s">
        <v>28</v>
      </c>
      <c r="C11" s="30" t="s">
        <v>24</v>
      </c>
      <c r="D11" s="17">
        <v>0.1</v>
      </c>
      <c r="E11" s="31">
        <v>1600.64</v>
      </c>
      <c r="F11" s="31">
        <v>1900</v>
      </c>
      <c r="G11" s="32">
        <v>1700</v>
      </c>
      <c r="H11" s="18">
        <f t="shared" si="11"/>
        <v>1733.5466666666669</v>
      </c>
      <c r="I11" s="19">
        <f t="shared" si="12"/>
        <v>152.47339614940478</v>
      </c>
      <c r="J11" s="14">
        <f t="shared" si="13"/>
        <v>8.7954595674419735</v>
      </c>
      <c r="K11" s="18">
        <f t="shared" si="14"/>
        <v>173.35466666666667</v>
      </c>
      <c r="L11" s="18">
        <f t="shared" si="15"/>
        <v>1733.55</v>
      </c>
      <c r="M11" s="19">
        <f t="shared" si="16"/>
        <v>173.36</v>
      </c>
    </row>
    <row r="12" spans="1:13" ht="16.5" thickBot="1" x14ac:dyDescent="0.25">
      <c r="A12" s="17">
        <v>6</v>
      </c>
      <c r="B12" s="51" t="s">
        <v>29</v>
      </c>
      <c r="C12" s="30" t="s">
        <v>24</v>
      </c>
      <c r="D12" s="17">
        <v>3</v>
      </c>
      <c r="E12" s="31">
        <v>633.6</v>
      </c>
      <c r="F12" s="31">
        <v>750</v>
      </c>
      <c r="G12" s="32">
        <v>650</v>
      </c>
      <c r="H12" s="18">
        <f t="shared" si="11"/>
        <v>677.86666666666667</v>
      </c>
      <c r="I12" s="19">
        <f t="shared" si="12"/>
        <v>63.005184971820633</v>
      </c>
      <c r="J12" s="14">
        <f t="shared" si="13"/>
        <v>9.2946279954495417</v>
      </c>
      <c r="K12" s="18">
        <f t="shared" si="14"/>
        <v>2033.6</v>
      </c>
      <c r="L12" s="18">
        <f t="shared" si="15"/>
        <v>677.87</v>
      </c>
      <c r="M12" s="19">
        <f t="shared" si="16"/>
        <v>2033.61</v>
      </c>
    </row>
    <row r="13" spans="1:13" ht="27" customHeight="1" x14ac:dyDescent="0.25">
      <c r="A13" s="17">
        <v>7</v>
      </c>
      <c r="B13" s="50" t="s">
        <v>30</v>
      </c>
      <c r="C13" s="30" t="s">
        <v>24</v>
      </c>
      <c r="D13" s="17">
        <v>0.25</v>
      </c>
      <c r="E13" s="31">
        <v>8200</v>
      </c>
      <c r="F13" s="31">
        <v>9001</v>
      </c>
      <c r="G13" s="32">
        <v>8500</v>
      </c>
      <c r="H13" s="18">
        <f t="shared" si="11"/>
        <v>8567</v>
      </c>
      <c r="I13" s="19">
        <f t="shared" si="12"/>
        <v>404.68135613096882</v>
      </c>
      <c r="J13" s="14">
        <f t="shared" si="13"/>
        <v>4.7237230784518367</v>
      </c>
      <c r="K13" s="18">
        <f t="shared" si="14"/>
        <v>2141.75</v>
      </c>
      <c r="L13" s="18">
        <f t="shared" si="15"/>
        <v>8567</v>
      </c>
      <c r="M13" s="19">
        <f t="shared" si="16"/>
        <v>2141.75</v>
      </c>
    </row>
    <row r="14" spans="1:13" ht="42.75" customHeight="1" x14ac:dyDescent="0.25">
      <c r="A14" s="17">
        <v>8</v>
      </c>
      <c r="B14" s="50" t="s">
        <v>31</v>
      </c>
      <c r="C14" s="30" t="s">
        <v>21</v>
      </c>
      <c r="D14" s="17">
        <v>3</v>
      </c>
      <c r="E14" s="31">
        <v>3148.34</v>
      </c>
      <c r="F14" s="31">
        <v>3300</v>
      </c>
      <c r="G14" s="32">
        <v>3200</v>
      </c>
      <c r="H14" s="18">
        <f t="shared" si="11"/>
        <v>3216.1133333333332</v>
      </c>
      <c r="I14" s="19">
        <f t="shared" si="12"/>
        <v>77.103297811010151</v>
      </c>
      <c r="J14" s="14">
        <f t="shared" si="13"/>
        <v>2.3974061178713693</v>
      </c>
      <c r="K14" s="18">
        <f t="shared" si="14"/>
        <v>9648.34</v>
      </c>
      <c r="L14" s="18">
        <f t="shared" si="15"/>
        <v>3216.11</v>
      </c>
      <c r="M14" s="19">
        <f>ROUND(D14*L14,2)</f>
        <v>9648.33</v>
      </c>
    </row>
    <row r="15" spans="1:13" ht="43.5" customHeight="1" x14ac:dyDescent="0.25">
      <c r="A15" s="17">
        <v>9</v>
      </c>
      <c r="B15" s="50" t="s">
        <v>32</v>
      </c>
      <c r="C15" s="30" t="s">
        <v>21</v>
      </c>
      <c r="D15" s="17">
        <v>450</v>
      </c>
      <c r="E15" s="31">
        <v>6.72</v>
      </c>
      <c r="F15" s="31">
        <v>8</v>
      </c>
      <c r="G15" s="32">
        <v>7</v>
      </c>
      <c r="H15" s="18">
        <f t="shared" si="11"/>
        <v>7.2399999999999993</v>
      </c>
      <c r="I15" s="19">
        <f t="shared" si="12"/>
        <v>0.67290415365042899</v>
      </c>
      <c r="J15" s="14">
        <f t="shared" si="13"/>
        <v>9.2942562658899046</v>
      </c>
      <c r="K15" s="18">
        <f t="shared" si="14"/>
        <v>3258</v>
      </c>
      <c r="L15" s="18">
        <f t="shared" si="15"/>
        <v>7.24</v>
      </c>
      <c r="M15" s="19">
        <f>ROUND(D15*L15,2)</f>
        <v>3258</v>
      </c>
    </row>
    <row r="16" spans="1:13" ht="42.75" customHeight="1" x14ac:dyDescent="0.25">
      <c r="A16" s="17">
        <v>10</v>
      </c>
      <c r="B16" s="50" t="s">
        <v>33</v>
      </c>
      <c r="C16" s="30" t="s">
        <v>20</v>
      </c>
      <c r="D16" s="17">
        <v>1</v>
      </c>
      <c r="E16" s="31">
        <v>2208</v>
      </c>
      <c r="F16" s="31">
        <v>2500</v>
      </c>
      <c r="G16" s="32">
        <v>2300</v>
      </c>
      <c r="H16" s="18">
        <f t="shared" ref="H16" si="17">(E16+F16+G16)/3</f>
        <v>2336</v>
      </c>
      <c r="I16" s="19">
        <f t="shared" ref="I16" si="18">SQRT(((SUM((POWER(G16-H16,2)),(POWER(F16-H16,2)),(POWER(E16-H16,2)))/(COLUMNS(E16:G16)-1))))</f>
        <v>149.29166085217219</v>
      </c>
      <c r="J16" s="14">
        <f t="shared" ref="J16" si="19">I16/H16*100</f>
        <v>6.3909101392196996</v>
      </c>
      <c r="K16" s="18">
        <f t="shared" ref="K16" si="20">((D16/3)*(SUM(E16:G16)))</f>
        <v>2336</v>
      </c>
      <c r="L16" s="18">
        <f t="shared" ref="L16" si="21">ROUND((K16/D16),2)</f>
        <v>2336</v>
      </c>
      <c r="M16" s="19">
        <f>ROUND(D16*L16,2)</f>
        <v>2336</v>
      </c>
    </row>
    <row r="17" spans="1:15" ht="43.5" customHeight="1" x14ac:dyDescent="0.25">
      <c r="A17" s="17">
        <v>11</v>
      </c>
      <c r="B17" s="50" t="s">
        <v>34</v>
      </c>
      <c r="C17" s="30" t="s">
        <v>20</v>
      </c>
      <c r="D17" s="17">
        <v>1</v>
      </c>
      <c r="E17" s="31">
        <v>6040</v>
      </c>
      <c r="F17" s="31">
        <v>6700</v>
      </c>
      <c r="G17" s="32">
        <v>6500</v>
      </c>
      <c r="H17" s="18">
        <f t="shared" ref="H17" si="22">(E17+F17+G17)/3</f>
        <v>6413.333333333333</v>
      </c>
      <c r="I17" s="19">
        <f t="shared" ref="I17" si="23">SQRT(((SUM((POWER(G17-H17,2)),(POWER(F17-H17,2)),(POWER(E17-H17,2)))/(COLUMNS(E17:G17)-1))))</f>
        <v>338.4277372399215</v>
      </c>
      <c r="J17" s="14">
        <f t="shared" ref="J17" si="24">I17/H17*100</f>
        <v>5.2769397698532465</v>
      </c>
      <c r="K17" s="18">
        <f t="shared" ref="K17" si="25">((D17/3)*(SUM(E17:G17)))</f>
        <v>6413.333333333333</v>
      </c>
      <c r="L17" s="18">
        <f t="shared" ref="L17" si="26">ROUND((K17/D17),2)</f>
        <v>6413.33</v>
      </c>
      <c r="M17" s="19">
        <f>ROUND(D17*L17,2)</f>
        <v>6413.33</v>
      </c>
    </row>
    <row r="18" spans="1:15" ht="31.5" customHeight="1" x14ac:dyDescent="0.25">
      <c r="A18" s="17">
        <v>12</v>
      </c>
      <c r="B18" s="50" t="s">
        <v>35</v>
      </c>
      <c r="C18" s="30" t="s">
        <v>21</v>
      </c>
      <c r="D18" s="17">
        <v>1008</v>
      </c>
      <c r="E18" s="31">
        <v>4.32</v>
      </c>
      <c r="F18" s="31">
        <v>8</v>
      </c>
      <c r="G18" s="32">
        <v>6</v>
      </c>
      <c r="H18" s="18">
        <f t="shared" ref="H18" si="27">(E18+F18+G18)/3</f>
        <v>6.1066666666666665</v>
      </c>
      <c r="I18" s="19">
        <f t="shared" ref="I18" si="28">SQRT(((SUM((POWER(G18-H18,2)),(POWER(F18-H18,2)),(POWER(E18-H18,2)))/(COLUMNS(E18:G18)-1))))</f>
        <v>1.8423173812710265</v>
      </c>
      <c r="J18" s="14">
        <f t="shared" ref="J18" si="29">I18/H18*100</f>
        <v>30.168952750071398</v>
      </c>
      <c r="K18" s="18">
        <f t="shared" ref="K18" si="30">((D18/3)*(SUM(E18:G18)))</f>
        <v>6155.52</v>
      </c>
      <c r="L18" s="18">
        <f t="shared" ref="L18" si="31">ROUND((K18/D18),2)</f>
        <v>6.11</v>
      </c>
      <c r="M18" s="19">
        <f>ROUND(D18*L18,2)</f>
        <v>6158.88</v>
      </c>
    </row>
    <row r="19" spans="1:15" ht="28.5" customHeight="1" x14ac:dyDescent="0.25">
      <c r="A19" s="17">
        <v>13</v>
      </c>
      <c r="B19" s="50" t="s">
        <v>36</v>
      </c>
      <c r="C19" s="30" t="s">
        <v>21</v>
      </c>
      <c r="D19" s="17">
        <v>5</v>
      </c>
      <c r="E19" s="31">
        <v>732.8</v>
      </c>
      <c r="F19" s="31">
        <v>850</v>
      </c>
      <c r="G19" s="32">
        <v>750</v>
      </c>
      <c r="H19" s="18">
        <f t="shared" ref="H19" si="32">(E19+F19+G19)/3</f>
        <v>777.6</v>
      </c>
      <c r="I19" s="19">
        <f t="shared" ref="I19" si="33">SQRT(((SUM((POWER(G19-H19,2)),(POWER(F19-H19,2)),(POWER(E19-H19,2)))/(COLUMNS(E19:G19)-1))))</f>
        <v>63.287281502684266</v>
      </c>
      <c r="J19" s="14">
        <f t="shared" ref="J19" si="34">I19/H19*100</f>
        <v>8.1387964895427292</v>
      </c>
      <c r="K19" s="18">
        <f t="shared" ref="K19" si="35">((D19/3)*(SUM(E19:G19)))</f>
        <v>3888.0000000000005</v>
      </c>
      <c r="L19" s="18">
        <f t="shared" ref="L19" si="36">ROUND((K19/D19),2)</f>
        <v>777.6</v>
      </c>
      <c r="M19" s="19">
        <f>ROUND(D19*L19,2)</f>
        <v>3888</v>
      </c>
    </row>
    <row r="20" spans="1:15" ht="27.75" customHeight="1" x14ac:dyDescent="0.25">
      <c r="A20" s="17">
        <v>14</v>
      </c>
      <c r="B20" s="50" t="s">
        <v>37</v>
      </c>
      <c r="C20" s="30" t="s">
        <v>21</v>
      </c>
      <c r="D20" s="17">
        <v>1</v>
      </c>
      <c r="E20" s="31">
        <v>11231.1</v>
      </c>
      <c r="F20" s="31">
        <v>12000</v>
      </c>
      <c r="G20" s="32">
        <v>11700</v>
      </c>
      <c r="H20" s="18">
        <f t="shared" ref="H20" si="37">(E20+F20+G20)/3</f>
        <v>11643.699999999999</v>
      </c>
      <c r="I20" s="19">
        <f t="shared" ref="I20" si="38">SQRT(((SUM((POWER(G20-H20,2)),(POWER(F20-H20,2)),(POWER(E20-H20,2)))/(COLUMNS(E20:G20)-1))))</f>
        <v>387.52944404264281</v>
      </c>
      <c r="J20" s="14">
        <f t="shared" ref="J20" si="39">I20/H20*100</f>
        <v>3.3282328129601662</v>
      </c>
      <c r="K20" s="18">
        <f t="shared" ref="K20" si="40">((D20/3)*(SUM(E20:G20)))</f>
        <v>11643.699999999999</v>
      </c>
      <c r="L20" s="18">
        <f t="shared" ref="L20" si="41">ROUND((K20/D20),2)</f>
        <v>11643.7</v>
      </c>
      <c r="M20" s="19">
        <f>ROUND(D20*L20,2)</f>
        <v>11643.7</v>
      </c>
    </row>
    <row r="21" spans="1:15" ht="31.5" x14ac:dyDescent="0.25">
      <c r="A21" s="17">
        <v>15</v>
      </c>
      <c r="B21" s="50" t="s">
        <v>38</v>
      </c>
      <c r="C21" s="30" t="s">
        <v>21</v>
      </c>
      <c r="D21" s="17">
        <v>2</v>
      </c>
      <c r="E21" s="31">
        <v>4412.22</v>
      </c>
      <c r="F21" s="31">
        <v>5000</v>
      </c>
      <c r="G21" s="32">
        <v>4600</v>
      </c>
      <c r="H21" s="18">
        <f t="shared" ref="H21" si="42">(E21+F21+G21)/3</f>
        <v>4670.7400000000007</v>
      </c>
      <c r="I21" s="19">
        <f t="shared" ref="I21" si="43">SQRT(((SUM((POWER(G21-H21,2)),(POWER(F21-H21,2)),(POWER(E21-H21,2)))/(COLUMNS(E21:G21)-1))))</f>
        <v>300.20733302169674</v>
      </c>
      <c r="J21" s="14">
        <f t="shared" ref="J21" si="44">I21/H21*100</f>
        <v>6.4274040734807913</v>
      </c>
      <c r="K21" s="18">
        <f t="shared" ref="K21" si="45">((D21/3)*(SUM(E21:G21)))</f>
        <v>9341.48</v>
      </c>
      <c r="L21" s="18">
        <f t="shared" ref="L21" si="46">ROUND((K21/D21),2)</f>
        <v>4670.74</v>
      </c>
      <c r="M21" s="19">
        <f>ROUND(D21*L21,2)</f>
        <v>9341.48</v>
      </c>
    </row>
    <row r="22" spans="1:15" ht="31.5" x14ac:dyDescent="0.25">
      <c r="A22" s="17">
        <v>16</v>
      </c>
      <c r="B22" s="50" t="s">
        <v>39</v>
      </c>
      <c r="C22" s="30" t="s">
        <v>21</v>
      </c>
      <c r="D22" s="17">
        <v>2</v>
      </c>
      <c r="E22" s="31">
        <v>4655.5200000000004</v>
      </c>
      <c r="F22" s="31">
        <v>5000</v>
      </c>
      <c r="G22" s="32">
        <v>4800</v>
      </c>
      <c r="H22" s="18">
        <f t="shared" ref="H22" si="47">(E22+F22+G22)/3</f>
        <v>4818.5066666666671</v>
      </c>
      <c r="I22" s="19">
        <f t="shared" ref="I22" si="48">SQRT(((SUM((POWER(G22-H22,2)),(POWER(F22-H22,2)),(POWER(E22-H22,2)))/(COLUMNS(E22:G22)-1))))</f>
        <v>172.98407479688197</v>
      </c>
      <c r="J22" s="14">
        <f t="shared" ref="J22" si="49">I22/H22*100</f>
        <v>3.5899934723250757</v>
      </c>
      <c r="K22" s="18">
        <f t="shared" ref="K22" si="50">((D22/3)*(SUM(E22:G22)))</f>
        <v>9637.0133333333324</v>
      </c>
      <c r="L22" s="18">
        <f t="shared" ref="L22" si="51">ROUND((K22/D22),2)</f>
        <v>4818.51</v>
      </c>
      <c r="M22" s="19">
        <f>ROUND(D22*L22,2)</f>
        <v>9637.02</v>
      </c>
    </row>
    <row r="23" spans="1:15" ht="31.5" x14ac:dyDescent="0.25">
      <c r="A23" s="17">
        <v>17</v>
      </c>
      <c r="B23" s="50" t="s">
        <v>40</v>
      </c>
      <c r="C23" s="30" t="s">
        <v>41</v>
      </c>
      <c r="D23" s="17">
        <v>2</v>
      </c>
      <c r="E23" s="31">
        <v>2476.8000000000002</v>
      </c>
      <c r="F23" s="31">
        <v>3000</v>
      </c>
      <c r="G23" s="32">
        <v>2500</v>
      </c>
      <c r="H23" s="18">
        <f t="shared" ref="H23" si="52">(E23+F23+G23)/3</f>
        <v>2658.9333333333334</v>
      </c>
      <c r="I23" s="19">
        <f t="shared" ref="I23" si="53">SQRT(((SUM((POWER(G23-H23,2)),(POWER(F23-H23,2)),(POWER(E23-H23,2)))/(COLUMNS(E23:G23)-1))))</f>
        <v>295.60009021198437</v>
      </c>
      <c r="J23" s="14">
        <f t="shared" ref="J23" si="54">I23/H23*100</f>
        <v>11.117243388776867</v>
      </c>
      <c r="K23" s="18">
        <f t="shared" ref="K23" si="55">((D23/3)*(SUM(E23:G23)))</f>
        <v>5317.8666666666668</v>
      </c>
      <c r="L23" s="18">
        <f t="shared" ref="L23" si="56">ROUND((K23/D23),2)</f>
        <v>2658.93</v>
      </c>
      <c r="M23" s="19">
        <f>ROUND(D23*L23,2)</f>
        <v>5317.86</v>
      </c>
    </row>
    <row r="24" spans="1:15" ht="47.25" x14ac:dyDescent="0.25">
      <c r="A24" s="17">
        <v>18</v>
      </c>
      <c r="B24" s="50" t="s">
        <v>42</v>
      </c>
      <c r="C24" s="30" t="s">
        <v>20</v>
      </c>
      <c r="D24" s="17">
        <v>1</v>
      </c>
      <c r="E24" s="31">
        <v>1070.08</v>
      </c>
      <c r="F24" s="31">
        <v>1200</v>
      </c>
      <c r="G24" s="32">
        <v>1100</v>
      </c>
      <c r="H24" s="18">
        <f t="shared" ref="H24" si="57">(E24+F24+G24)/3</f>
        <v>1123.3599999999999</v>
      </c>
      <c r="I24" s="19">
        <f t="shared" ref="I24" si="58">SQRT(((SUM((POWER(G24-H24,2)),(POWER(F24-H24,2)),(POWER(E24-H24,2)))/(COLUMNS(E24:G24)-1))))</f>
        <v>68.037260379883051</v>
      </c>
      <c r="J24" s="14">
        <f t="shared" ref="J24" si="59">I24/H24*100</f>
        <v>6.0565856341585116</v>
      </c>
      <c r="K24" s="18">
        <f t="shared" ref="K24" si="60">((D24/3)*(SUM(E24:G24)))</f>
        <v>1123.3599999999999</v>
      </c>
      <c r="L24" s="18">
        <f t="shared" ref="L24" si="61">ROUND((K24/D24),2)</f>
        <v>1123.3599999999999</v>
      </c>
      <c r="M24" s="19">
        <f>ROUND(D24*L24,2)</f>
        <v>1123.3599999999999</v>
      </c>
    </row>
    <row r="25" spans="1:15" ht="31.5" x14ac:dyDescent="0.25">
      <c r="A25" s="17">
        <v>19</v>
      </c>
      <c r="B25" s="50" t="s">
        <v>43</v>
      </c>
      <c r="C25" s="30" t="s">
        <v>20</v>
      </c>
      <c r="D25" s="17">
        <v>1</v>
      </c>
      <c r="E25" s="31">
        <v>586.98</v>
      </c>
      <c r="F25" s="31">
        <v>650</v>
      </c>
      <c r="G25" s="32">
        <v>600</v>
      </c>
      <c r="H25" s="18">
        <f t="shared" ref="H25" si="62">(E25+F25+G25)/3</f>
        <v>612.32666666666671</v>
      </c>
      <c r="I25" s="19">
        <f t="shared" ref="I25" si="63">SQRT(((SUM((POWER(G25-H25,2)),(POWER(F25-H25,2)),(POWER(E25-H25,2)))/(COLUMNS(E25:G25)-1))))</f>
        <v>33.269206983836156</v>
      </c>
      <c r="J25" s="14">
        <f t="shared" ref="J25" si="64">I25/H25*100</f>
        <v>5.4332448339942978</v>
      </c>
      <c r="K25" s="18">
        <f t="shared" ref="K25" si="65">((D25/3)*(SUM(E25:G25)))</f>
        <v>612.3266666666666</v>
      </c>
      <c r="L25" s="18">
        <f t="shared" ref="L25" si="66">ROUND((K25/D25),2)</f>
        <v>612.33000000000004</v>
      </c>
      <c r="M25" s="19">
        <f>ROUND(D25*L25,2)</f>
        <v>612.33000000000004</v>
      </c>
    </row>
    <row r="26" spans="1:15" ht="47.25" x14ac:dyDescent="0.25">
      <c r="A26" s="17">
        <v>20</v>
      </c>
      <c r="B26" s="50" t="s">
        <v>44</v>
      </c>
      <c r="C26" s="30" t="s">
        <v>20</v>
      </c>
      <c r="D26" s="17">
        <v>1</v>
      </c>
      <c r="E26" s="31">
        <v>844.61</v>
      </c>
      <c r="F26" s="31">
        <v>880</v>
      </c>
      <c r="G26" s="32">
        <v>850</v>
      </c>
      <c r="H26" s="18">
        <f t="shared" ref="H26" si="67">(E26+F26+G26)/3</f>
        <v>858.20333333333338</v>
      </c>
      <c r="I26" s="19">
        <f t="shared" ref="I26" si="68">SQRT(((SUM((POWER(G26-H26,2)),(POWER(F26-H26,2)),(POWER(E26-H26,2)))/(COLUMNS(E26:G26)-1))))</f>
        <v>19.067879623422556</v>
      </c>
      <c r="J26" s="14">
        <f t="shared" ref="J26" si="69">I26/H26*100</f>
        <v>2.2218370498936797</v>
      </c>
      <c r="K26" s="18">
        <f t="shared" ref="K26" si="70">((D26/3)*(SUM(E26:G26)))</f>
        <v>858.20333333333338</v>
      </c>
      <c r="L26" s="18">
        <f t="shared" ref="L26" si="71">ROUND((K26/D26),2)</f>
        <v>858.2</v>
      </c>
      <c r="M26" s="19">
        <f>ROUND(D26*L26,2)</f>
        <v>858.2</v>
      </c>
    </row>
    <row r="27" spans="1:15" ht="31.5" x14ac:dyDescent="0.25">
      <c r="A27" s="17">
        <v>21</v>
      </c>
      <c r="B27" s="50" t="s">
        <v>45</v>
      </c>
      <c r="C27" s="30" t="s">
        <v>20</v>
      </c>
      <c r="D27" s="17">
        <v>5</v>
      </c>
      <c r="E27" s="31">
        <v>1088</v>
      </c>
      <c r="F27" s="31">
        <v>1280</v>
      </c>
      <c r="G27" s="32">
        <v>1200</v>
      </c>
      <c r="H27" s="18">
        <f t="shared" ref="H27" si="72">(E27+F27+G27)/3</f>
        <v>1189.3333333333333</v>
      </c>
      <c r="I27" s="19">
        <f t="shared" ref="I27" si="73">SQRT(((SUM((POWER(G27-H27,2)),(POWER(F27-H27,2)),(POWER(E27-H27,2)))/(COLUMNS(E27:G27)-1))))</f>
        <v>96.443420373467319</v>
      </c>
      <c r="J27" s="14">
        <f t="shared" ref="J27" si="74">I27/H27*100</f>
        <v>8.1090319820740469</v>
      </c>
      <c r="K27" s="18">
        <f t="shared" ref="K27" si="75">((D27/3)*(SUM(E27:G27)))</f>
        <v>5946.666666666667</v>
      </c>
      <c r="L27" s="18">
        <f t="shared" ref="L27" si="76">ROUND((K27/D27),2)</f>
        <v>1189.33</v>
      </c>
      <c r="M27" s="19">
        <f t="shared" ref="M27" si="77">ROUND(D27*L27,2)</f>
        <v>5946.65</v>
      </c>
    </row>
    <row r="28" spans="1:15" ht="63" x14ac:dyDescent="0.2">
      <c r="A28" s="17"/>
      <c r="B28" s="20" t="s">
        <v>18</v>
      </c>
      <c r="C28" s="45"/>
      <c r="D28" s="45"/>
      <c r="E28" s="45"/>
      <c r="F28" s="45"/>
      <c r="G28" s="45"/>
      <c r="H28" s="45"/>
      <c r="I28" s="45"/>
      <c r="J28" s="45"/>
      <c r="K28" s="47" t="s">
        <v>13</v>
      </c>
      <c r="L28" s="47"/>
      <c r="M28" s="21">
        <f>SUM(M7:M27)</f>
        <v>93979.11</v>
      </c>
      <c r="O28" s="9"/>
    </row>
    <row r="29" spans="1:15" ht="19.899999999999999" customHeight="1" x14ac:dyDescent="0.2">
      <c r="A29" s="8"/>
      <c r="B29" s="22"/>
      <c r="C29" s="23"/>
      <c r="D29" s="23"/>
      <c r="E29" s="23"/>
      <c r="F29" s="23"/>
      <c r="G29" s="23"/>
      <c r="H29" s="24"/>
      <c r="I29" s="25"/>
      <c r="J29" s="25"/>
      <c r="K29" s="26"/>
      <c r="L29" s="27"/>
      <c r="M29" s="28"/>
    </row>
    <row r="30" spans="1:15" s="2" customFormat="1" ht="41.45" hidden="1" customHeight="1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7"/>
    </row>
    <row r="31" spans="1:15" s="5" customFormat="1" ht="42" customHeight="1" x14ac:dyDescent="0.2">
      <c r="A31" s="38" t="s">
        <v>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6"/>
    </row>
    <row r="32" spans="1:15" s="12" customFormat="1" ht="15.75" x14ac:dyDescent="0.25">
      <c r="B32" s="29" t="s">
        <v>19</v>
      </c>
      <c r="C32" s="10"/>
      <c r="D32" s="11"/>
      <c r="F32" s="11"/>
      <c r="G32" s="11"/>
      <c r="H32" s="10" t="s">
        <v>22</v>
      </c>
      <c r="I32" s="11"/>
      <c r="J32" s="11"/>
    </row>
  </sheetData>
  <mergeCells count="16">
    <mergeCell ref="H1:M1"/>
    <mergeCell ref="A6:M6"/>
    <mergeCell ref="A2:K2"/>
    <mergeCell ref="A31:K31"/>
    <mergeCell ref="H4:J4"/>
    <mergeCell ref="B4:B5"/>
    <mergeCell ref="C4:C5"/>
    <mergeCell ref="A3:M3"/>
    <mergeCell ref="K4:L4"/>
    <mergeCell ref="E4:G4"/>
    <mergeCell ref="C28:J28"/>
    <mergeCell ref="A4:A5"/>
    <mergeCell ref="D4:D5"/>
    <mergeCell ref="A30:L30"/>
    <mergeCell ref="K28:L28"/>
    <mergeCell ref="M4:M5"/>
  </mergeCells>
  <phoneticPr fontId="0" type="noConversion"/>
  <pageMargins left="0.25" right="0.25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 сопоставления цен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Professional</cp:lastModifiedBy>
  <cp:lastPrinted>2026-06-10T08:08:02Z</cp:lastPrinted>
  <dcterms:created xsi:type="dcterms:W3CDTF">2011-05-04T10:33:42Z</dcterms:created>
  <dcterms:modified xsi:type="dcterms:W3CDTF">2026-06-23T11:01:16Z</dcterms:modified>
</cp:coreProperties>
</file>