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Прил1Расчет НМЦК" sheetId="6" r:id="rId1"/>
    <sheet name="Лист1" sheetId="7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6" l="1"/>
  <c r="W34" i="6" l="1"/>
  <c r="V34" i="6"/>
  <c r="U34" i="6"/>
  <c r="N34" i="6"/>
  <c r="F33" i="6"/>
  <c r="F32" i="6"/>
  <c r="F31" i="6"/>
  <c r="F30" i="6"/>
  <c r="L32" i="6"/>
  <c r="M32" i="6" s="1"/>
  <c r="N32" i="6" s="1"/>
  <c r="I32" i="6"/>
  <c r="J32" i="6" s="1"/>
  <c r="K32" i="6" s="1"/>
  <c r="L31" i="6"/>
  <c r="M31" i="6" s="1"/>
  <c r="N31" i="6" s="1"/>
  <c r="I31" i="6"/>
  <c r="J31" i="6" s="1"/>
  <c r="K31" i="6" s="1"/>
  <c r="L30" i="6"/>
  <c r="M30" i="6" s="1"/>
  <c r="I30" i="6"/>
  <c r="J30" i="6" s="1"/>
  <c r="K30" i="6" s="1"/>
  <c r="B6" i="7"/>
  <c r="L33" i="6" l="1"/>
  <c r="M33" i="6" s="1"/>
  <c r="N33" i="6" s="1"/>
  <c r="I33" i="6"/>
  <c r="J33" i="6" s="1"/>
  <c r="K33" i="6" s="1"/>
  <c r="J35" i="6" l="1"/>
</calcChain>
</file>

<file path=xl/sharedStrings.xml><?xml version="1.0" encoding="utf-8"?>
<sst xmlns="http://schemas.openxmlformats.org/spreadsheetml/2006/main" count="56" uniqueCount="50">
  <si>
    <t>№</t>
  </si>
  <si>
    <t>Кол-во</t>
  </si>
  <si>
    <t>Ед. изм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</si>
  <si>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</si>
  <si>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</si>
  <si>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</si>
  <si>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</si>
  <si>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</si>
  <si>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2"/>
        <color indexed="8"/>
        <rFont val="Times New Roman"/>
        <family val="1"/>
        <charset val="204"/>
      </rPr>
      <t xml:space="preserve">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</si>
  <si>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</si>
  <si>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округле-нием (вниз) до сотых долей после запятой (руб.)</t>
  </si>
  <si>
    <t>Н(М)ЦК, ЦКЕП контракта с учетом округле-ния цены за единицу (руб.)</t>
  </si>
  <si>
    <t>В результате проведенного расчета Н(М)ЦК, ЦКЕП контракта составила:</t>
  </si>
  <si>
    <t>рублей</t>
  </si>
  <si>
    <t>НМЦК сформирована с учетом расходов на перевозку, доставку, отгрузку, страхование, уплату таможенных пошлин, налогов и других обязательных платежей.</t>
  </si>
  <si>
    <t xml:space="preserve"> «О контрактной системе в сфере закупок товаров, </t>
  </si>
  <si>
    <t xml:space="preserve">работ, услуг для обеспечения государственных </t>
  </si>
  <si>
    <t>и муниципальных нужд» от 05.04.2013 г</t>
  </si>
  <si>
    <t>Обоснование способа закупки и метода определения НМЦК</t>
  </si>
  <si>
    <t>при заключении договора  на осуществление закупки товаров, работ или услуг</t>
  </si>
  <si>
    <t>на сумму, не превышающую 600 тыс.  рублей.</t>
  </si>
  <si>
    <t xml:space="preserve">При расчете стоимости позиции использовалась СРЕДНЯЯ ЦЕНА по всем источникам, из которых была получена цена. </t>
  </si>
  <si>
    <t xml:space="preserve">Полученные данные сведены в таблицу: </t>
  </si>
  <si>
    <t>Наименование товара/работы/услуги</t>
  </si>
  <si>
    <t>Источники (руб./ед.изм.)</t>
  </si>
  <si>
    <t>УТВЕРЖДАЮ</t>
  </si>
  <si>
    <r>
      <t>Метод обоснования цены:</t>
    </r>
    <r>
      <rPr>
        <sz val="14"/>
        <color indexed="8"/>
        <rFont val="Tahoma"/>
        <family val="2"/>
        <charset val="204"/>
      </rPr>
      <t xml:space="preserve"> Сопоставление рыночных цен (анализ рынка) </t>
    </r>
  </si>
  <si>
    <r>
      <t>Способ определения цены (источники)</t>
    </r>
    <r>
      <rPr>
        <sz val="14"/>
        <color indexed="8"/>
        <rFont val="Tahoma"/>
        <family val="2"/>
        <charset val="204"/>
      </rPr>
      <t xml:space="preserve">: Коммерческие предложения, полученные от потенциальных исполнителей </t>
    </r>
  </si>
  <si>
    <r>
      <t>Количество источников, использованных для расчета цены</t>
    </r>
    <r>
      <rPr>
        <sz val="14"/>
        <color indexed="8"/>
        <rFont val="Tahoma"/>
        <family val="2"/>
        <charset val="204"/>
      </rPr>
      <t>: 3</t>
    </r>
  </si>
  <si>
    <r>
      <t>II.</t>
    </r>
    <r>
      <rPr>
        <b/>
        <sz val="14"/>
        <color indexed="8"/>
        <rFont val="Times New Roman"/>
        <family val="1"/>
        <charset val="204"/>
      </rPr>
      <t xml:space="preserve">                  </t>
    </r>
    <r>
      <rPr>
        <b/>
        <sz val="14"/>
        <color indexed="8"/>
        <rFont val="Tahoma"/>
        <family val="2"/>
        <charset val="204"/>
      </rPr>
      <t xml:space="preserve">ОБОСНОВАНИЕ НАЧАЛЬНОЙ (МАКСИМАЛЬНОЙ) ЦЕНЫ КОНТРАКТА </t>
    </r>
  </si>
  <si>
    <r>
      <t>I</t>
    </r>
    <r>
      <rPr>
        <b/>
        <sz val="14"/>
        <color indexed="8"/>
        <rFont val="Calibri"/>
        <family val="2"/>
        <charset val="204"/>
      </rPr>
      <t>.</t>
    </r>
    <r>
      <rPr>
        <b/>
        <sz val="14"/>
        <color indexed="8"/>
        <rFont val="Calibri"/>
        <family val="2"/>
        <charset val="204"/>
      </rPr>
      <t>                    ОБОСНОВАНИЕ СПОСОБА ЗАКУПКИ:</t>
    </r>
  </si>
  <si>
    <t>КТРУ/ОКПД-2</t>
  </si>
  <si>
    <t>Согласовано : главный бухгалтер</t>
  </si>
  <si>
    <t>/Таровик М.А.</t>
  </si>
  <si>
    <t xml:space="preserve">44-ФЗ п.п. 5 п. 1 ст. 93 </t>
  </si>
  <si>
    <t xml:space="preserve">Закупка осуществляется в соответствии с п.5ч.1 ст. 93 федерального закона № 44-ФЗ от 05.04.2013 г, не привышает 600 тыс., при этом годовой объём всех закупок, проводимых по данному пункту, не превышает 50% размера средств, предусмотренных на осуществление всех закупок в соответствии с планом - графиком, и составляет не более чем тридцать миллионов рублей в год. </t>
  </si>
  <si>
    <t xml:space="preserve">Исполняющая обязанности директора  «ГТС» -
филиал ФНЦ Биоразнообразия ДВО РАН,
       ____________________ /Титова М.С.
</t>
  </si>
  <si>
    <t>условная ед.</t>
  </si>
  <si>
    <t>КП №1 от 27.11.2025</t>
  </si>
  <si>
    <t>КП №2 от 26.11.2025</t>
  </si>
  <si>
    <t>КП №3 от 27.11.2025</t>
  </si>
  <si>
    <t xml:space="preserve"> НМЦК методом сопоставимых рыночных цен (анализа рынка) определена по формуле, согласно п.3.21 "Методических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утвержденных Приказом Минэкономразвития России от 02.10.2013 N 567. </t>
  </si>
  <si>
    <r>
      <t xml:space="preserve">95.11.10.000-00000003-Услуги по ремонту компьютеров и периферийного оборудования </t>
    </r>
    <r>
      <rPr>
        <b/>
        <sz val="10"/>
        <color rgb="FFFF0000"/>
        <rFont val="Times New Roman"/>
        <family val="1"/>
        <charset val="204"/>
      </rPr>
      <t>ПП1875 не входит</t>
    </r>
    <r>
      <rPr>
        <b/>
        <sz val="10"/>
        <color indexed="8"/>
        <rFont val="Times New Roman"/>
        <family val="1"/>
        <charset val="204"/>
      </rPr>
      <t xml:space="preserve">
</t>
    </r>
  </si>
  <si>
    <t>"03" июня 2026г.</t>
  </si>
  <si>
    <t>03.06.2026г.</t>
  </si>
  <si>
    <t xml:space="preserve">Услуги по ремонту компьютеров и периферийного оборудования (Ремонт системного блока инв. № ВА0000000690 специалиста по кадрам с заменой процессораIntel Pentium Gold G6405 BOX [LGA 1200, 2 x 4.1 ГГц, L2 - 
0.5 МБ, L3 - 4 МБ, 2 х DDR4-2666 МГц, Intel UHD Graphics 610, TDP 
58 Вт])
</t>
  </si>
  <si>
    <t xml:space="preserve">Услуги по ремонту компьютеров и периферийного оборудования (Ремонт системного блока инв. № ВА0000000690 специалиста по кадрам с заменой материнской платы GIGABYTE H410M K (rev. 2.0) [LGA 1200, Intel 
Q470, 2xDDR4-2933 МГц, 1xPCI-Ex16, 1xM.2, Micro-ATX])
</t>
  </si>
  <si>
    <t xml:space="preserve">Услуги по ремонту компьютеров и периферийного оборудования (Ремонт системного блока инв. № ВА0000000690 специалиста по кадрам с заменой жесткого диска256 ГБ M.2 NVMe накопитель Apacer AS2280P4 [AP256GAS2280P4-1] 
[PCIe 3.0 x4, чтение - 2100 Мбайт/сек, запись - 1000 Мбайт/сек, 3 
бит TLC, NVM Express, TBW - 200 ТБ])
</t>
  </si>
  <si>
    <t xml:space="preserve">Услуги по ремонту компьютеров и периферийного оборудования (Ремонт системного блока инв. № ВА0000000690 специалиста по кадрам с заменой оперативной памятиQUMO [QUM4U-8G3200P22] 8 ГБ [DDR4, 8 ГБx1 
шт, 3200 МГц, 22(CL)])
</t>
  </si>
  <si>
    <t>Объект закупки: Оказание услуг по Ремонту системного блока инв. № ВА0000000690 специалиста по кадрам «ГТС» - филиал ФНЦ Биоразнообразия ДВО РАН»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</si>
</sst>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charset val="204"/>
      <scheme val="minor"/>
    </font>
    <font>
      <sz val="14"/>
      <color theme="1"/>
      <name val="Tahoma"/>
      <family val="2"/>
      <charset val="204"/>
    </font>
    <font>
      <b/>
      <sz val="16"/>
      <color theme="1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0" fontId="1" fillId="0" borderId="0"/>
    <xf numFmtId="0" fontId="17" fillId="0" borderId="0"/>
  </cellStyleXfs>
  <cellXfs count="60">
    <xf numFmtId="0" fontId="0" fillId="0" borderId="0" xfId="0"/>
    <xf numFmtId="0" fontId="5" fillId="0" borderId="0" xfId="3" applyFont="1"/>
    <xf numFmtId="0" fontId="8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center" vertical="top" wrapText="1"/>
    </xf>
    <xf numFmtId="0" fontId="10" fillId="0" borderId="2" xfId="3" applyFont="1" applyBorder="1" applyAlignment="1">
      <alignment vertical="center"/>
    </xf>
    <xf numFmtId="0" fontId="11" fillId="0" borderId="2" xfId="3" applyFont="1" applyBorder="1" applyAlignment="1">
      <alignment vertical="center"/>
    </xf>
    <xf numFmtId="2" fontId="11" fillId="0" borderId="0" xfId="3" applyNumberFormat="1" applyFont="1" applyAlignment="1">
      <alignment vertical="center"/>
    </xf>
    <xf numFmtId="0" fontId="10" fillId="0" borderId="0" xfId="3" applyFont="1" applyAlignment="1">
      <alignment horizontal="left" wrapText="1"/>
    </xf>
    <xf numFmtId="2" fontId="7" fillId="0" borderId="1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8" fillId="0" borderId="0" xfId="1"/>
    <xf numFmtId="2" fontId="5" fillId="0" borderId="0" xfId="3" applyNumberFormat="1" applyFont="1"/>
    <xf numFmtId="2" fontId="11" fillId="0" borderId="2" xfId="3" applyNumberFormat="1" applyFont="1" applyBorder="1" applyAlignment="1">
      <alignment vertical="center"/>
    </xf>
    <xf numFmtId="0" fontId="6" fillId="0" borderId="3" xfId="3" applyFont="1" applyBorder="1" applyAlignment="1">
      <alignment horizontal="center" vertical="top" wrapText="1"/>
    </xf>
    <xf numFmtId="2" fontId="7" fillId="2" borderId="0" xfId="3" applyNumberFormat="1" applyFont="1" applyFill="1"/>
    <xf numFmtId="2" fontId="19" fillId="2" borderId="1" xfId="3" applyNumberFormat="1" applyFont="1" applyFill="1" applyBorder="1" applyAlignment="1">
      <alignment vertical="center"/>
    </xf>
    <xf numFmtId="0" fontId="8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4" fillId="0" borderId="0" xfId="3" applyFont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 indent="9"/>
    </xf>
    <xf numFmtId="0" fontId="21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24" fillId="0" borderId="0" xfId="3" applyFont="1" applyAlignment="1">
      <alignment horizontal="left" wrapText="1"/>
    </xf>
    <xf numFmtId="0" fontId="14" fillId="0" borderId="0" xfId="3" applyFont="1"/>
    <xf numFmtId="0" fontId="25" fillId="0" borderId="0" xfId="1" applyFont="1"/>
    <xf numFmtId="0" fontId="26" fillId="0" borderId="0" xfId="0" applyFont="1"/>
    <xf numFmtId="0" fontId="27" fillId="0" borderId="0" xfId="0" applyFont="1" applyAlignment="1">
      <alignment horizontal="left" vertical="center" indent="9"/>
    </xf>
    <xf numFmtId="2" fontId="11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2" fontId="0" fillId="0" borderId="0" xfId="0" applyNumberFormat="1"/>
    <xf numFmtId="2" fontId="7" fillId="0" borderId="1" xfId="3" applyNumberFormat="1" applyFont="1" applyBorder="1" applyAlignment="1">
      <alignment horizontal="center" vertical="center"/>
    </xf>
    <xf numFmtId="0" fontId="4" fillId="0" borderId="0" xfId="3" applyFont="1" applyAlignment="1">
      <alignment horizontal="left" vertical="top" wrapText="1"/>
    </xf>
    <xf numFmtId="0" fontId="14" fillId="0" borderId="0" xfId="3" applyFont="1" applyAlignment="1">
      <alignment horizontal="left" wrapText="1"/>
    </xf>
    <xf numFmtId="2" fontId="8" fillId="0" borderId="1" xfId="3" applyNumberFormat="1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20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10" fillId="0" borderId="2" xfId="3" applyFont="1" applyBorder="1" applyAlignment="1">
      <alignment horizontal="right" vertical="center"/>
    </xf>
    <xf numFmtId="0" fontId="10" fillId="0" borderId="0" xfId="3" applyFont="1" applyAlignment="1">
      <alignment horizontal="left" wrapText="1"/>
    </xf>
    <xf numFmtId="0" fontId="8" fillId="0" borderId="7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25" fillId="0" borderId="0" xfId="1" applyFont="1" applyAlignment="1">
      <alignment horizontal="center" wrapText="1"/>
    </xf>
    <xf numFmtId="0" fontId="15" fillId="0" borderId="0" xfId="3" applyFont="1" applyAlignment="1">
      <alignment horizontal="center" wrapText="1"/>
    </xf>
    <xf numFmtId="0" fontId="28" fillId="0" borderId="0" xfId="0" applyFont="1" applyAlignment="1">
      <alignment horizontal="left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28</xdr:row>
      <xdr:rowOff>946150</xdr:rowOff>
    </xdr:from>
    <xdr:to>
      <xdr:col>11</xdr:col>
      <xdr:colOff>0</xdr:colOff>
      <xdr:row>28</xdr:row>
      <xdr:rowOff>1308100</xdr:rowOff>
    </xdr:to>
    <xdr:pic>
      <xdr:nvPicPr>
        <xdr:cNvPr id="1408" name="Picture 1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9258300"/>
          <a:ext cx="2444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25400</xdr:colOff>
      <xdr:row>28</xdr:row>
      <xdr:rowOff>927100</xdr:rowOff>
    </xdr:from>
    <xdr:to>
      <xdr:col>9</xdr:col>
      <xdr:colOff>1073150</xdr:colOff>
      <xdr:row>28</xdr:row>
      <xdr:rowOff>1365250</xdr:rowOff>
    </xdr:to>
    <xdr:pic>
      <xdr:nvPicPr>
        <xdr:cNvPr id="1409" name="Picture 2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2900" y="9239250"/>
          <a:ext cx="1047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686</xdr:colOff>
      <xdr:row>28</xdr:row>
      <xdr:rowOff>4061367</xdr:rowOff>
    </xdr:from>
    <xdr:to>
      <xdr:col>11</xdr:col>
      <xdr:colOff>1267584</xdr:colOff>
      <xdr:row>28</xdr:row>
      <xdr:rowOff>4423317</xdr:rowOff>
    </xdr:to>
    <xdr:pic>
      <xdr:nvPicPr>
        <xdr:cNvPr id="1410" name="Picture 5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0322" y="12304822"/>
          <a:ext cx="126689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279400</xdr:colOff>
      <xdr:row>28</xdr:row>
      <xdr:rowOff>1403350</xdr:rowOff>
    </xdr:from>
    <xdr:to>
      <xdr:col>11</xdr:col>
      <xdr:colOff>444500</xdr:colOff>
      <xdr:row>28</xdr:row>
      <xdr:rowOff>1631950</xdr:rowOff>
    </xdr:to>
    <xdr:pic>
      <xdr:nvPicPr>
        <xdr:cNvPr id="1411" name="Picture 6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9715500"/>
          <a:ext cx="165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48"/>
  <sheetViews>
    <sheetView tabSelected="1" topLeftCell="A31" zoomScale="40" zoomScaleNormal="40" workbookViewId="0">
      <selection activeCell="B33" sqref="B33"/>
    </sheetView>
  </sheetViews>
  <sheetFormatPr defaultColWidth="9.1796875" defaultRowHeight="13" x14ac:dyDescent="0.3"/>
  <cols>
    <col min="1" max="1" width="3.1796875" style="1" customWidth="1"/>
    <col min="2" max="2" width="37.81640625" style="1" customWidth="1"/>
    <col min="3" max="3" width="10.54296875" style="1" bestFit="1" customWidth="1"/>
    <col min="4" max="4" width="17.54296875" style="1" customWidth="1"/>
    <col min="5" max="5" width="16.81640625" style="1" customWidth="1"/>
    <col min="6" max="6" width="16.54296875" style="1" customWidth="1"/>
    <col min="7" max="7" width="15.54296875" style="1" customWidth="1"/>
    <col min="8" max="8" width="16" style="1" customWidth="1"/>
    <col min="9" max="9" width="15.54296875" style="1" customWidth="1"/>
    <col min="10" max="10" width="24.453125" style="1" customWidth="1"/>
    <col min="11" max="11" width="35.1796875" style="1" customWidth="1"/>
    <col min="12" max="13" width="18.453125" style="1" customWidth="1"/>
    <col min="14" max="14" width="20" style="1" customWidth="1"/>
    <col min="15" max="15" width="9.1796875" style="1" hidden="1" customWidth="1"/>
    <col min="16" max="16" width="9.54296875" style="1" hidden="1" customWidth="1"/>
    <col min="17" max="41" width="9.1796875" style="1"/>
    <col min="42" max="42" width="3.1796875" style="1" customWidth="1"/>
    <col min="43" max="43" width="44.54296875" style="1" customWidth="1"/>
    <col min="44" max="44" width="34.54296875" style="1" customWidth="1"/>
    <col min="45" max="45" width="12.1796875" style="1" customWidth="1"/>
    <col min="46" max="46" width="8.54296875" style="1" customWidth="1"/>
    <col min="47" max="47" width="22.54296875" style="1" customWidth="1"/>
    <col min="48" max="48" width="17.54296875" style="1" customWidth="1"/>
    <col min="49" max="49" width="18.54296875" style="1" customWidth="1"/>
    <col min="50" max="50" width="19.81640625" style="1" customWidth="1"/>
    <col min="51" max="51" width="18.54296875" style="1" customWidth="1"/>
    <col min="52" max="52" width="30.1796875" style="1" customWidth="1"/>
    <col min="53" max="53" width="40.453125" style="1" customWidth="1"/>
    <col min="54" max="54" width="23.54296875" style="1" customWidth="1"/>
    <col min="55" max="55" width="21.453125" style="1" customWidth="1"/>
    <col min="56" max="56" width="23.81640625" style="1" customWidth="1"/>
    <col min="57" max="58" width="0" style="1" hidden="1" customWidth="1"/>
    <col min="59" max="16384" width="9.1796875" style="1"/>
  </cols>
  <sheetData>
    <row r="4" spans="3:16" ht="18" x14ac:dyDescent="0.4">
      <c r="C4" s="19"/>
      <c r="D4" s="19"/>
      <c r="E4" s="19"/>
      <c r="F4" s="19"/>
      <c r="G4" s="19"/>
      <c r="H4" s="19"/>
      <c r="I4" s="19"/>
      <c r="J4" s="19"/>
      <c r="K4" s="19"/>
      <c r="L4" s="19"/>
      <c r="M4" s="19" t="s">
        <v>25</v>
      </c>
      <c r="N4" s="19"/>
    </row>
    <row r="5" spans="3:16" ht="84.75" customHeight="1" x14ac:dyDescent="0.4">
      <c r="C5" s="19"/>
      <c r="D5" s="19"/>
      <c r="E5" s="19"/>
      <c r="F5" s="19"/>
      <c r="G5" s="19"/>
      <c r="H5" s="19"/>
      <c r="I5" s="19"/>
      <c r="J5" s="19"/>
      <c r="K5" s="19"/>
      <c r="L5" s="36" t="s">
        <v>36</v>
      </c>
      <c r="M5" s="36"/>
      <c r="N5" s="36"/>
    </row>
    <row r="6" spans="3:16" ht="18" x14ac:dyDescent="0.4">
      <c r="C6" s="19"/>
      <c r="D6" s="19"/>
      <c r="E6" s="19"/>
      <c r="F6" s="19"/>
      <c r="G6" s="19"/>
      <c r="H6" s="19"/>
      <c r="I6" s="19"/>
      <c r="J6" s="19"/>
      <c r="K6" s="19"/>
      <c r="L6" s="19"/>
      <c r="M6" s="19" t="s">
        <v>43</v>
      </c>
      <c r="N6" s="19"/>
    </row>
    <row r="7" spans="3:16" ht="18" x14ac:dyDescent="0.4"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3:16" ht="18.5" x14ac:dyDescent="0.35">
      <c r="C8" s="40" t="s">
        <v>34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/>
      <c r="P8"/>
    </row>
    <row r="9" spans="3:16" ht="18.5" x14ac:dyDescent="0.35">
      <c r="C9" s="40" t="s">
        <v>15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/>
      <c r="P9"/>
    </row>
    <row r="10" spans="3:16" ht="18.5" x14ac:dyDescent="0.35">
      <c r="C10" s="40" t="s">
        <v>16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/>
      <c r="P10"/>
    </row>
    <row r="11" spans="3:16" ht="18.5" x14ac:dyDescent="0.35">
      <c r="C11" s="40" t="s">
        <v>17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/>
      <c r="P11"/>
    </row>
    <row r="12" spans="3:16" ht="18.5" x14ac:dyDescent="0.35">
      <c r="C12" s="40" t="s">
        <v>18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/>
      <c r="P12"/>
    </row>
    <row r="13" spans="3:16" ht="18.5" x14ac:dyDescent="0.35">
      <c r="C13" s="40" t="s">
        <v>19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/>
      <c r="P13"/>
    </row>
    <row r="14" spans="3:16" ht="18.5" x14ac:dyDescent="0.35">
      <c r="C14" s="40" t="s">
        <v>20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/>
      <c r="P14"/>
    </row>
    <row r="15" spans="3:16" ht="18.5" x14ac:dyDescent="0.45"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/>
      <c r="P15"/>
    </row>
    <row r="16" spans="3:16" ht="18.5" x14ac:dyDescent="0.35">
      <c r="C16" s="43" t="s">
        <v>30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/>
      <c r="P16"/>
    </row>
    <row r="17" spans="1:16" ht="14.5" x14ac:dyDescent="0.35">
      <c r="C17" s="59" t="s">
        <v>35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/>
      <c r="P17"/>
    </row>
    <row r="18" spans="1:16" ht="53.5" customHeight="1" x14ac:dyDescent="0.35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/>
      <c r="P18"/>
    </row>
    <row r="19" spans="1:16" ht="18.5" x14ac:dyDescent="0.45"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/>
      <c r="P19"/>
    </row>
    <row r="20" spans="1:16" ht="18.5" x14ac:dyDescent="0.35">
      <c r="C20" s="43" t="s">
        <v>29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/>
      <c r="P20"/>
    </row>
    <row r="21" spans="1:16" ht="34.5" customHeight="1" x14ac:dyDescent="0.35">
      <c r="C21" s="56" t="s">
        <v>49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/>
      <c r="P21"/>
    </row>
    <row r="22" spans="1:16" ht="17.5" x14ac:dyDescent="0.35">
      <c r="C22" s="41" t="s">
        <v>26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/>
      <c r="P22"/>
    </row>
    <row r="23" spans="1:16" ht="17.5" x14ac:dyDescent="0.35">
      <c r="C23" s="56" t="s">
        <v>27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/>
      <c r="P23"/>
    </row>
    <row r="24" spans="1:16" ht="17.5" x14ac:dyDescent="0.35">
      <c r="C24" s="41" t="s">
        <v>28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/>
      <c r="P24"/>
    </row>
    <row r="25" spans="1:16" ht="55.5" customHeight="1" x14ac:dyDescent="0.35">
      <c r="C25" s="42" t="s">
        <v>41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/>
      <c r="P25"/>
    </row>
    <row r="26" spans="1:16" ht="18.5" x14ac:dyDescent="0.45">
      <c r="C26" s="23" t="s">
        <v>21</v>
      </c>
      <c r="D26" s="24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/>
      <c r="P26"/>
    </row>
    <row r="27" spans="1:16" ht="19.5" customHeight="1" x14ac:dyDescent="0.4">
      <c r="C27" s="30" t="s">
        <v>22</v>
      </c>
      <c r="D27" s="29"/>
      <c r="E27"/>
      <c r="F27"/>
      <c r="G27"/>
      <c r="H27"/>
      <c r="I27"/>
      <c r="J27"/>
      <c r="K27"/>
      <c r="L27"/>
      <c r="M27"/>
      <c r="N27"/>
      <c r="O27"/>
      <c r="P27"/>
    </row>
    <row r="28" spans="1:16" ht="39" customHeight="1" x14ac:dyDescent="0.3">
      <c r="A28" s="46" t="s">
        <v>0</v>
      </c>
      <c r="B28" s="47" t="s">
        <v>23</v>
      </c>
      <c r="C28" s="57" t="s">
        <v>2</v>
      </c>
      <c r="D28" s="17"/>
      <c r="E28" s="49" t="s">
        <v>1</v>
      </c>
      <c r="F28" s="51" t="s">
        <v>24</v>
      </c>
      <c r="G28" s="52"/>
      <c r="H28" s="53"/>
      <c r="I28" s="38" t="s">
        <v>3</v>
      </c>
      <c r="J28" s="38"/>
      <c r="K28" s="38"/>
      <c r="L28" s="39" t="s">
        <v>4</v>
      </c>
      <c r="M28" s="39"/>
      <c r="N28" s="39"/>
      <c r="O28" s="39"/>
    </row>
    <row r="29" spans="1:16" ht="409" customHeight="1" x14ac:dyDescent="0.3">
      <c r="A29" s="46"/>
      <c r="B29" s="48"/>
      <c r="C29" s="58"/>
      <c r="D29" s="18" t="s">
        <v>31</v>
      </c>
      <c r="E29" s="50"/>
      <c r="F29" s="14" t="s">
        <v>38</v>
      </c>
      <c r="G29" s="14" t="s">
        <v>39</v>
      </c>
      <c r="H29" s="14" t="s">
        <v>40</v>
      </c>
      <c r="I29" s="2" t="s">
        <v>5</v>
      </c>
      <c r="J29" s="2" t="s">
        <v>6</v>
      </c>
      <c r="K29" s="2" t="s">
        <v>7</v>
      </c>
      <c r="L29" s="3" t="s">
        <v>8</v>
      </c>
      <c r="M29" s="4" t="s">
        <v>9</v>
      </c>
      <c r="N29" s="4" t="s">
        <v>10</v>
      </c>
      <c r="O29" s="4" t="s">
        <v>11</v>
      </c>
    </row>
    <row r="30" spans="1:16" ht="227.5" customHeight="1" x14ac:dyDescent="0.3">
      <c r="A30" s="33">
        <v>1</v>
      </c>
      <c r="B30" s="32" t="s">
        <v>45</v>
      </c>
      <c r="C30" s="32" t="s">
        <v>37</v>
      </c>
      <c r="D30" s="32" t="s">
        <v>42</v>
      </c>
      <c r="E30" s="33">
        <v>1</v>
      </c>
      <c r="F30" s="35">
        <f>4999*1.2</f>
        <v>5998.8</v>
      </c>
      <c r="G30" s="31">
        <v>6010</v>
      </c>
      <c r="H30" s="31">
        <v>5999</v>
      </c>
      <c r="I30" s="10">
        <f t="shared" ref="I30" si="0">AVERAGE(F30:H30)</f>
        <v>6002.5999999999995</v>
      </c>
      <c r="J30" s="10">
        <f t="shared" ref="J30" si="1">SQRT(((SUM((POWER(H30-I30,2)),(POWER(G30-I30,2)),(POWER(F30-I30,2)))/(COLUMNS(F30:H30)-1))))</f>
        <v>6.4093681435847722</v>
      </c>
      <c r="K30" s="9">
        <f t="shared" ref="K30" si="2">J30/I30*100</f>
        <v>0.10677653256230256</v>
      </c>
      <c r="L30" s="10">
        <f t="shared" ref="L30" si="3">((E30/3)*(SUM(F30:H30)))</f>
        <v>6002.5999999999995</v>
      </c>
      <c r="M30" s="10">
        <f t="shared" ref="M30" si="4">L30/E30</f>
        <v>6002.5999999999995</v>
      </c>
      <c r="N30" s="9">
        <f>ROUNDDOWN(M30,2)</f>
        <v>6002.6</v>
      </c>
      <c r="O30" s="4"/>
    </row>
    <row r="31" spans="1:16" ht="227.5" customHeight="1" x14ac:dyDescent="0.3">
      <c r="A31" s="33">
        <v>2</v>
      </c>
      <c r="B31" s="32" t="s">
        <v>46</v>
      </c>
      <c r="C31" s="32" t="s">
        <v>37</v>
      </c>
      <c r="D31" s="32" t="s">
        <v>42</v>
      </c>
      <c r="E31" s="33">
        <v>1</v>
      </c>
      <c r="F31" s="31">
        <f>1.2*6499</f>
        <v>7798.7999999999993</v>
      </c>
      <c r="G31" s="31">
        <v>7801</v>
      </c>
      <c r="H31" s="31">
        <v>7800</v>
      </c>
      <c r="I31" s="10">
        <f t="shared" ref="I31:I32" si="5">AVERAGE(F31:H31)</f>
        <v>7799.9333333333334</v>
      </c>
      <c r="J31" s="10">
        <f t="shared" ref="J31:J32" si="6">SQRT(((SUM((POWER(H31-I31,2)),(POWER(G31-I31,2)),(POWER(F31-I31,2)))/(COLUMNS(F31:H31)-1))))</f>
        <v>1.1015141094575946</v>
      </c>
      <c r="K31" s="9">
        <f t="shared" ref="K31:K32" si="7">J31/I31*100</f>
        <v>1.4122096463956032E-2</v>
      </c>
      <c r="L31" s="10">
        <f t="shared" ref="L31:L32" si="8">((E31/3)*(SUM(F31:H31)))</f>
        <v>7799.9333333333325</v>
      </c>
      <c r="M31" s="10">
        <f t="shared" ref="M31:M32" si="9">L31/E31</f>
        <v>7799.9333333333325</v>
      </c>
      <c r="N31" s="9">
        <f t="shared" ref="N31:N32" si="10">ROUNDDOWN(M31,2)</f>
        <v>7799.93</v>
      </c>
      <c r="O31" s="4"/>
    </row>
    <row r="32" spans="1:16" ht="227.5" customHeight="1" x14ac:dyDescent="0.3">
      <c r="A32" s="33">
        <v>3</v>
      </c>
      <c r="B32" s="32" t="s">
        <v>47</v>
      </c>
      <c r="C32" s="32" t="s">
        <v>37</v>
      </c>
      <c r="D32" s="32" t="s">
        <v>42</v>
      </c>
      <c r="E32" s="33">
        <v>1</v>
      </c>
      <c r="F32" s="31">
        <f>4999*1.2</f>
        <v>5998.8</v>
      </c>
      <c r="G32" s="31">
        <v>6020</v>
      </c>
      <c r="H32" s="31">
        <v>6000</v>
      </c>
      <c r="I32" s="10">
        <f t="shared" si="5"/>
        <v>6006.2666666666664</v>
      </c>
      <c r="J32" s="10">
        <f t="shared" si="6"/>
        <v>11.908540352760784</v>
      </c>
      <c r="K32" s="9">
        <f t="shared" si="7"/>
        <v>0.19826859201657354</v>
      </c>
      <c r="L32" s="10">
        <f t="shared" si="8"/>
        <v>6006.2666666666664</v>
      </c>
      <c r="M32" s="10">
        <f t="shared" si="9"/>
        <v>6006.2666666666664</v>
      </c>
      <c r="N32" s="9">
        <f t="shared" si="10"/>
        <v>6006.26</v>
      </c>
      <c r="O32" s="4"/>
    </row>
    <row r="33" spans="1:23" ht="227.5" customHeight="1" x14ac:dyDescent="0.3">
      <c r="A33" s="33">
        <v>4</v>
      </c>
      <c r="B33" s="32" t="s">
        <v>48</v>
      </c>
      <c r="C33" s="32" t="s">
        <v>37</v>
      </c>
      <c r="D33" s="32" t="s">
        <v>42</v>
      </c>
      <c r="E33" s="33">
        <v>1</v>
      </c>
      <c r="F33" s="31">
        <f>6120*1.2</f>
        <v>7344</v>
      </c>
      <c r="G33" s="31">
        <v>7400</v>
      </c>
      <c r="H33" s="31">
        <v>7346</v>
      </c>
      <c r="I33" s="10">
        <f t="shared" ref="I33" si="11">AVERAGE(F33:H33)</f>
        <v>7363.333333333333</v>
      </c>
      <c r="J33" s="10">
        <f t="shared" ref="J33" si="12">SQRT(((SUM((POWER(H33-I33,2)),(POWER(G33-I33,2)),(POWER(F33-I33,2)))/(COLUMNS(F33:H33)-1))))</f>
        <v>31.770006819850281</v>
      </c>
      <c r="K33" s="9">
        <f t="shared" ref="K33" si="13">J33/I33*100</f>
        <v>0.4314622927096009</v>
      </c>
      <c r="L33" s="10">
        <f t="shared" ref="L33" si="14">((E33/3)*(SUM(F33:H33)))</f>
        <v>7363.333333333333</v>
      </c>
      <c r="M33" s="10">
        <f t="shared" ref="M33" si="15">L33/E33</f>
        <v>7363.333333333333</v>
      </c>
      <c r="N33" s="9">
        <f t="shared" ref="N33" si="16">ROUNDDOWN(M33,2)</f>
        <v>7363.33</v>
      </c>
      <c r="O33" s="4"/>
      <c r="W33" s="12"/>
    </row>
    <row r="34" spans="1:23" ht="15" x14ac:dyDescent="0.3">
      <c r="K34" s="12"/>
      <c r="N34" s="15">
        <f>SUM(L30:L33)</f>
        <v>27172.133333333331</v>
      </c>
      <c r="U34" s="12">
        <f>SUM(F30:F33)</f>
        <v>27140.399999999998</v>
      </c>
      <c r="V34" s="12">
        <f>SUM(G30:G33)</f>
        <v>27231</v>
      </c>
      <c r="W34" s="12">
        <f>SUM(H30:H33)</f>
        <v>27145</v>
      </c>
    </row>
    <row r="35" spans="1:23" ht="25" x14ac:dyDescent="0.3">
      <c r="A35" s="44" t="s">
        <v>12</v>
      </c>
      <c r="B35" s="44"/>
      <c r="C35" s="44"/>
      <c r="D35" s="44"/>
      <c r="E35" s="44"/>
      <c r="F35" s="44"/>
      <c r="G35" s="44"/>
      <c r="H35" s="44"/>
      <c r="I35" s="44"/>
      <c r="J35" s="16">
        <f>N34</f>
        <v>27172.133333333331</v>
      </c>
      <c r="K35" s="5" t="s">
        <v>13</v>
      </c>
      <c r="L35" s="6"/>
      <c r="M35" s="6"/>
      <c r="N35" s="13"/>
      <c r="O35" s="6"/>
      <c r="P35" s="7"/>
    </row>
    <row r="36" spans="1:23" ht="17.5" x14ac:dyDescent="0.3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1:23" ht="17.5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23" ht="39.75" customHeight="1" x14ac:dyDescent="0.45">
      <c r="A38" s="37" t="s">
        <v>14</v>
      </c>
      <c r="B38" s="37"/>
      <c r="C38" s="37"/>
      <c r="D38" s="37"/>
      <c r="E38" s="37"/>
      <c r="F38" s="37"/>
      <c r="G38" s="37"/>
      <c r="H38" s="37"/>
      <c r="I38" s="37"/>
      <c r="J38" s="37"/>
      <c r="K38" s="8"/>
      <c r="L38" s="8"/>
      <c r="M38" s="8"/>
      <c r="N38" s="8"/>
      <c r="O38" s="8"/>
      <c r="P38" s="8"/>
    </row>
    <row r="39" spans="1:23" ht="20" x14ac:dyDescent="0.4">
      <c r="A39" s="25"/>
      <c r="B39" s="26"/>
      <c r="C39" s="25"/>
      <c r="D39" s="25"/>
      <c r="E39" s="25"/>
      <c r="F39" s="25"/>
      <c r="G39" s="25"/>
      <c r="H39" s="25"/>
      <c r="I39" s="25"/>
      <c r="J39" s="25"/>
      <c r="K39" s="8"/>
      <c r="L39" s="8"/>
      <c r="M39" s="8"/>
      <c r="N39" s="8"/>
      <c r="O39" s="8"/>
      <c r="P39" s="8"/>
    </row>
    <row r="40" spans="1:23" ht="42" customHeight="1" x14ac:dyDescent="0.5">
      <c r="A40" s="25"/>
      <c r="B40" s="54" t="s">
        <v>32</v>
      </c>
      <c r="C40" s="54"/>
      <c r="D40" s="25"/>
      <c r="E40" s="55" t="s">
        <v>33</v>
      </c>
      <c r="F40" s="55"/>
      <c r="G40" s="25"/>
      <c r="H40" s="25"/>
      <c r="I40" s="25"/>
      <c r="J40" s="25"/>
      <c r="K40" s="8"/>
      <c r="L40" s="8"/>
      <c r="M40" s="8"/>
      <c r="N40" s="8"/>
      <c r="O40" s="8"/>
      <c r="P40" s="8"/>
    </row>
    <row r="41" spans="1:23" ht="21" x14ac:dyDescent="0.5">
      <c r="A41" s="27"/>
      <c r="B41" s="28" t="s">
        <v>44</v>
      </c>
      <c r="C41" s="27"/>
      <c r="D41" s="27"/>
      <c r="E41" s="27"/>
      <c r="F41" s="27"/>
      <c r="G41" s="27"/>
      <c r="H41" s="27"/>
      <c r="I41" s="27"/>
      <c r="J41" s="27"/>
    </row>
    <row r="42" spans="1:23" ht="14.5" x14ac:dyDescent="0.35">
      <c r="B42" s="11"/>
      <c r="E42" s="12"/>
    </row>
    <row r="43" spans="1:23" ht="14.5" x14ac:dyDescent="0.35">
      <c r="B43" s="11"/>
    </row>
    <row r="44" spans="1:23" ht="14.5" x14ac:dyDescent="0.35">
      <c r="B44" s="11"/>
    </row>
    <row r="45" spans="1:23" ht="14.5" x14ac:dyDescent="0.35">
      <c r="B45" s="11"/>
    </row>
    <row r="46" spans="1:23" ht="14.5" x14ac:dyDescent="0.35">
      <c r="B46" s="11"/>
    </row>
    <row r="47" spans="1:23" ht="14.5" x14ac:dyDescent="0.35">
      <c r="B47" s="11"/>
    </row>
    <row r="48" spans="1:23" ht="14.5" x14ac:dyDescent="0.35">
      <c r="B48" s="11"/>
    </row>
  </sheetData>
  <mergeCells count="28">
    <mergeCell ref="C23:N23"/>
    <mergeCell ref="C28:C29"/>
    <mergeCell ref="C12:N12"/>
    <mergeCell ref="C21:N21"/>
    <mergeCell ref="C22:N22"/>
    <mergeCell ref="C17:N18"/>
    <mergeCell ref="C20:N20"/>
    <mergeCell ref="B28:B29"/>
    <mergeCell ref="E28:E29"/>
    <mergeCell ref="F28:H28"/>
    <mergeCell ref="B40:C40"/>
    <mergeCell ref="E40:F40"/>
    <mergeCell ref="L5:N5"/>
    <mergeCell ref="A38:J38"/>
    <mergeCell ref="I28:K28"/>
    <mergeCell ref="L28:O28"/>
    <mergeCell ref="C10:N10"/>
    <mergeCell ref="C11:N11"/>
    <mergeCell ref="C13:N13"/>
    <mergeCell ref="C14:N14"/>
    <mergeCell ref="C24:N24"/>
    <mergeCell ref="C25:N25"/>
    <mergeCell ref="C16:N16"/>
    <mergeCell ref="C8:N8"/>
    <mergeCell ref="C9:N9"/>
    <mergeCell ref="A35:I35"/>
    <mergeCell ref="A36:P36"/>
    <mergeCell ref="A28:A29"/>
  </mergeCells>
  <phoneticPr fontId="0" type="noConversion"/>
  <pageMargins left="0.31496062992125984" right="0.11811023622047245" top="0.15748031496062992" bottom="0.15748031496062992" header="0.31496062992125984" footer="0.31496062992125984"/>
  <pageSetup paperSize="9" scale="5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"/>
  <sheetViews>
    <sheetView workbookViewId="0">
      <selection activeCell="B7" sqref="B7"/>
    </sheetView>
  </sheetViews>
  <sheetFormatPr defaultRowHeight="14.5" x14ac:dyDescent="0.35"/>
  <sheetData>
    <row r="2" spans="2:7" ht="15" x14ac:dyDescent="0.35">
      <c r="B2" s="31">
        <v>13210</v>
      </c>
      <c r="E2" s="31"/>
      <c r="G2" s="31"/>
    </row>
    <row r="3" spans="2:7" ht="15" x14ac:dyDescent="0.35">
      <c r="B3" s="31">
        <v>4500</v>
      </c>
      <c r="E3" s="31"/>
      <c r="G3" s="31"/>
    </row>
    <row r="4" spans="2:7" ht="15" x14ac:dyDescent="0.35">
      <c r="B4" s="31">
        <v>3200</v>
      </c>
    </row>
    <row r="6" spans="2:7" x14ac:dyDescent="0.35">
      <c r="B6" s="34">
        <f>SUM(B2:B5)</f>
        <v>20910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Прил1Расчет НМЦК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2026-06-04T00:24:31Z</dcterms:modified>
</cp:coreProperties>
</file>