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harulidze_ng\Desktop\64-р\расходные\"/>
    </mc:Choice>
  </mc:AlternateContent>
  <bookViews>
    <workbookView xWindow="0" yWindow="0" windowWidth="28800" windowHeight="12435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O12" i="2" l="1"/>
  <c r="I8" i="2" l="1"/>
  <c r="J8" i="2" s="1"/>
  <c r="K8" i="2" s="1"/>
  <c r="L8" i="2"/>
  <c r="M8" i="2" s="1"/>
  <c r="N8" i="2" s="1"/>
  <c r="O8" i="2" s="1"/>
  <c r="I9" i="2"/>
  <c r="J9" i="2" s="1"/>
  <c r="K9" i="2" s="1"/>
  <c r="L9" i="2"/>
  <c r="M9" i="2" s="1"/>
  <c r="N9" i="2" s="1"/>
  <c r="O9" i="2" s="1"/>
  <c r="I10" i="2"/>
  <c r="J10" i="2" s="1"/>
  <c r="K10" i="2" s="1"/>
  <c r="L10" i="2"/>
  <c r="M10" i="2" s="1"/>
  <c r="N10" i="2" s="1"/>
  <c r="O10" i="2" s="1"/>
  <c r="I7" i="2" l="1"/>
  <c r="L7" i="2" l="1"/>
  <c r="M7" i="2" s="1"/>
  <c r="N7" i="2" s="1"/>
  <c r="O7" i="2" s="1"/>
  <c r="O11" i="2" s="1"/>
  <c r="J7" i="2"/>
  <c r="K7" i="2" s="1"/>
</calcChain>
</file>

<file path=xl/sharedStrings.xml><?xml version="1.0" encoding="utf-8"?>
<sst xmlns="http://schemas.openxmlformats.org/spreadsheetml/2006/main" count="44" uniqueCount="38">
  <si>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</si>
  <si>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</si>
  <si>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</si>
  <si>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</si>
  <si>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</si>
  <si>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</si>
  <si>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</si>
  <si>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</si>
  <si>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</si>
  <si>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</si>
  <si>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</si>
  <si>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</si>
  <si>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</si>
  <si>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</si>
  <si>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</si>
  <si>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</si>
  <si>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</si>
  <si>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</si>
  <si>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</si>
  <si>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</si>
  <si>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</si>
  <si>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ИТОГО:</t>
  </si>
  <si>
    <t>шт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</si>
  <si>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</si>
  <si>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Ведущий специалист по закупкам</t>
  </si>
  <si>
    <t>контрактной службы</t>
  </si>
  <si>
    <t>Сихарулидзе Н.Г.</t>
  </si>
  <si>
    <t xml:space="preserve">Газовая портативная плита с кейсом </t>
  </si>
  <si>
    <t>Стол складной</t>
  </si>
  <si>
    <t xml:space="preserve">Складной стул </t>
  </si>
  <si>
    <t>Лопата штыковая из рельсовой стали с черенком и ребрами жесткости</t>
  </si>
  <si>
    <t>Коммерческое предложение №1 вх 5201</t>
  </si>
  <si>
    <t>Коммерческое предложение №2 вх 5200</t>
  </si>
  <si>
    <t>Коммерческое предложение №3 вх 5199</t>
  </si>
  <si>
    <r>
      <rPr>
        <sz val="12"/>
        <rFont val="Times New Roman"/>
        <family val="1"/>
        <charset val="204"/>
      </rPr>
      <t>В соответствии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53 219,03 рублей.  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</si>
  <si>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 xml:space="preserve">у инвентаря для обеспечения государственных нужд ФКУЗ Ставропольский противочумный институт Роспотребнадзора в рамках реализации распоряжения Правительства РФ от 22.01.2026 N 64-р </t>
    </r>
    <r>
      <rPr>
        <sz val="12"/>
        <color indexed="8"/>
        <rFont val="Times New Roman"/>
        <family val="1"/>
        <charset val="204"/>
      </rPr>
      <t xml:space="preserve">
ИКЗ</t>
    </r>
    <r>
      <rPr>
        <sz val="12"/>
        <rFont val="Times New Roman"/>
        <family val="1"/>
        <charset val="204"/>
      </rPr>
      <t xml:space="preserve"> 261263600064126360100100260000000244 (ОКПД2: 32.50.13.190)
</t>
    </r>
  </si>
  <si>
    <t>метод сопоставимых рыночных цен (анализа рынка) в соответствии с ч.6 ст.22 Федерального закона от 05.04.2013 №44-ФЗ</t>
  </si>
  <si>
    <t>Дата составления 28.07.2026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</si>
</sst>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164" fontId="10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7" fillId="0" borderId="3" xfId="0" applyNumberFormat="1" applyFont="1" applyBorder="1" applyAlignment="1">
      <alignment horizontal="center" vertical="top" wrapText="1"/>
    </xf>
    <xf numFmtId="4" fontId="11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2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4" fontId="3" fillId="0" borderId="0" xfId="0" applyNumberFormat="1" applyFont="1" applyAlignment="1">
      <alignment vertical="center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2" fillId="0" borderId="0" xfId="0" applyFont="1" applyAlignment="1">
      <alignment horizontal="left" vertical="distributed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top" wrapText="1"/>
    </xf>
    <xf numFmtId="0" fontId="18" fillId="0" borderId="3" xfId="0" applyFont="1" applyFill="1" applyBorder="1" applyAlignment="1" applyProtection="1">
      <alignment horizontal="center" vertical="center" wrapText="1"/>
      <protection locked="0"/>
    </xf>
    <xf numFmtId="4" fontId="18" fillId="0" borderId="3" xfId="0" applyNumberFormat="1" applyFont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 applyProtection="1">
      <alignment horizontal="center" vertical="center" wrapText="1"/>
      <protection locked="0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2" fontId="18" fillId="0" borderId="3" xfId="0" applyNumberFormat="1" applyFont="1" applyBorder="1" applyAlignment="1" applyProtection="1">
      <alignment horizontal="center" vertical="center" wrapText="1"/>
      <protection locked="0"/>
    </xf>
    <xf numFmtId="164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left" vertical="distributed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distributed" wrapText="1"/>
    </xf>
    <xf numFmtId="0" fontId="4" fillId="0" borderId="5" xfId="0" applyFont="1" applyBorder="1" applyAlignment="1">
      <alignment vertical="distributed" wrapText="1"/>
    </xf>
    <xf numFmtId="164" fontId="11" fillId="0" borderId="6" xfId="0" applyNumberFormat="1" applyFont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5</xdr:row>
      <xdr:rowOff>2190307</xdr:rowOff>
    </xdr:from>
    <xdr:to>
      <xdr:col>11</xdr:col>
      <xdr:colOff>1362075</xdr:colOff>
      <xdr:row>5</xdr:row>
      <xdr:rowOff>2657032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74" y="4571557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249201</xdr:colOff>
      <xdr:row>5</xdr:row>
      <xdr:rowOff>2031483</xdr:rowOff>
    </xdr:from>
    <xdr:to>
      <xdr:col>11</xdr:col>
      <xdr:colOff>401601</xdr:colOff>
      <xdr:row>5</xdr:row>
      <xdr:rowOff>2260083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7050" y="4412733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86" zoomScaleNormal="86" zoomScaleSheetLayoutView="100" workbookViewId="0">
      <selection activeCell="T9" sqref="T9"/>
    </sheetView>
  </sheetViews>
  <sheetFormatPr defaultRowHeight="12.75" x14ac:dyDescent="0.2"/>
  <cols>
    <col min="1" max="1" width="4" style="1" customWidth="1"/>
    <col min="2" max="2" width="44.7109375" style="1" customWidth="1"/>
    <col min="3" max="3" width="8.7109375" style="60" customWidth="1"/>
    <col min="4" max="4" width="7.42578125" style="60" customWidth="1"/>
    <col min="5" max="5" width="15.5703125" style="19" customWidth="1"/>
    <col min="6" max="6" width="16.7109375" style="19" customWidth="1"/>
    <col min="7" max="7" width="16.7109375" style="27" customWidth="1"/>
    <col min="8" max="8" width="9.140625" style="1"/>
    <col min="9" max="9" width="16.710937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5.28515625" style="19" customWidth="1"/>
    <col min="16" max="16" width="9.140625" style="19"/>
    <col min="17" max="17" width="14.140625" style="1" customWidth="1"/>
    <col min="18" max="16384" width="9.140625" style="1"/>
  </cols>
  <sheetData>
    <row r="1" spans="1:17" ht="22.5" customHeight="1" x14ac:dyDescent="0.3">
      <c r="A1" s="3"/>
      <c r="B1" s="3"/>
      <c r="C1" s="56"/>
      <c r="D1" s="56"/>
      <c r="E1" s="20"/>
      <c r="F1" s="20"/>
      <c r="G1" s="26"/>
      <c r="H1" s="3"/>
      <c r="I1" s="3"/>
      <c r="J1" s="3"/>
      <c r="K1" s="3"/>
      <c r="L1" s="65"/>
      <c r="M1" s="66"/>
      <c r="N1" s="66"/>
      <c r="O1" s="66"/>
    </row>
    <row r="2" spans="1:17" s="3" customFormat="1" ht="48.75" customHeight="1" x14ac:dyDescent="0.3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20"/>
    </row>
    <row r="3" spans="1:17" s="3" customFormat="1" ht="31.5" customHeight="1" x14ac:dyDescent="0.3">
      <c r="A3" s="35"/>
      <c r="B3" s="36" t="s">
        <v>16</v>
      </c>
      <c r="C3" s="61" t="s">
        <v>20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20"/>
    </row>
    <row r="4" spans="1:17" s="3" customFormat="1" ht="31.5" customHeight="1" x14ac:dyDescent="0.3">
      <c r="A4" s="37"/>
      <c r="B4" s="38" t="s">
        <v>17</v>
      </c>
      <c r="C4" s="77" t="s">
        <v>36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20"/>
    </row>
    <row r="5" spans="1:17" ht="53.25" customHeight="1" x14ac:dyDescent="0.2">
      <c r="A5" s="67" t="s">
        <v>0</v>
      </c>
      <c r="B5" s="67" t="s">
        <v>9</v>
      </c>
      <c r="C5" s="67" t="s">
        <v>1</v>
      </c>
      <c r="D5" s="67" t="s">
        <v>2</v>
      </c>
      <c r="E5" s="71" t="s">
        <v>10</v>
      </c>
      <c r="F5" s="71"/>
      <c r="G5" s="71"/>
      <c r="H5" s="39"/>
      <c r="I5" s="68" t="s">
        <v>13</v>
      </c>
      <c r="J5" s="68"/>
      <c r="K5" s="68"/>
      <c r="L5" s="72" t="s">
        <v>19</v>
      </c>
      <c r="M5" s="72"/>
      <c r="N5" s="72"/>
      <c r="O5" s="72"/>
    </row>
    <row r="6" spans="1:17" s="32" customFormat="1" ht="209.25" customHeight="1" x14ac:dyDescent="0.25">
      <c r="A6" s="67"/>
      <c r="B6" s="67"/>
      <c r="C6" s="67"/>
      <c r="D6" s="67"/>
      <c r="E6" s="40" t="s">
        <v>31</v>
      </c>
      <c r="F6" s="40" t="s">
        <v>32</v>
      </c>
      <c r="G6" s="40" t="s">
        <v>33</v>
      </c>
      <c r="H6" s="7" t="s">
        <v>5</v>
      </c>
      <c r="I6" s="7" t="s">
        <v>4</v>
      </c>
      <c r="J6" s="7" t="s">
        <v>3</v>
      </c>
      <c r="K6" s="8" t="s">
        <v>23</v>
      </c>
      <c r="L6" s="9" t="s">
        <v>18</v>
      </c>
      <c r="M6" s="7" t="s">
        <v>7</v>
      </c>
      <c r="N6" s="7" t="s">
        <v>8</v>
      </c>
      <c r="O6" s="13" t="s">
        <v>11</v>
      </c>
      <c r="P6" s="31"/>
    </row>
    <row r="7" spans="1:17" ht="31.5" customHeight="1" x14ac:dyDescent="0.2">
      <c r="A7" s="35">
        <v>1</v>
      </c>
      <c r="B7" s="54" t="s">
        <v>27</v>
      </c>
      <c r="C7" s="57" t="s">
        <v>22</v>
      </c>
      <c r="D7" s="41">
        <v>3</v>
      </c>
      <c r="E7" s="42">
        <v>3597.81</v>
      </c>
      <c r="F7" s="43">
        <v>3569.92</v>
      </c>
      <c r="G7" s="43">
        <v>3514.14</v>
      </c>
      <c r="H7" s="42" t="s">
        <v>6</v>
      </c>
      <c r="I7" s="44">
        <f>AVERAGE(E7:G7)</f>
        <v>3560.623333333333</v>
      </c>
      <c r="J7" s="45">
        <f t="shared" ref="J7" si="0">SQRT(((SUM((POWER(G7-I7,2)),(POWER(F7-I7,2)),(POWER(E7-I7,2)))/(COLUMNS(E7:G7)-1))))</f>
        <v>42.60267871077285</v>
      </c>
      <c r="K7" s="45">
        <f t="shared" ref="K7" si="1">J7/I7*100</f>
        <v>1.1964949595184979</v>
      </c>
      <c r="L7" s="44">
        <f t="shared" ref="L7" si="2">((D7/3)*(SUM(E7:G7)))</f>
        <v>10681.869999999999</v>
      </c>
      <c r="M7" s="44">
        <f t="shared" ref="M7" si="3">L7/D7</f>
        <v>3560.623333333333</v>
      </c>
      <c r="N7" s="44">
        <f t="shared" ref="N7" si="4">ROUNDDOWN(M7,2)</f>
        <v>3560.62</v>
      </c>
      <c r="O7" s="44">
        <f>N7*D7</f>
        <v>10681.86</v>
      </c>
    </row>
    <row r="8" spans="1:17" ht="33" customHeight="1" x14ac:dyDescent="0.2">
      <c r="A8" s="35">
        <v>2</v>
      </c>
      <c r="B8" s="53" t="s">
        <v>28</v>
      </c>
      <c r="C8" s="57" t="s">
        <v>22</v>
      </c>
      <c r="D8" s="41">
        <v>4</v>
      </c>
      <c r="E8" s="42">
        <v>3623.61</v>
      </c>
      <c r="F8" s="43">
        <v>3595.52</v>
      </c>
      <c r="G8" s="43">
        <v>3539.34</v>
      </c>
      <c r="H8" s="42" t="s">
        <v>6</v>
      </c>
      <c r="I8" s="44">
        <f t="shared" ref="I8:I10" si="5">AVERAGE(E8:G8)</f>
        <v>3586.1566666666672</v>
      </c>
      <c r="J8" s="45">
        <f t="shared" ref="J8:J10" si="6">SQRT(((SUM((POWER(G8-I8,2)),(POWER(F8-I8,2)),(POWER(E8-I8,2)))/(COLUMNS(E8:G8)-1))))</f>
        <v>42.90818375710316</v>
      </c>
      <c r="K8" s="45">
        <f t="shared" ref="K8:K10" si="7">J8/I8*100</f>
        <v>1.1964949595184953</v>
      </c>
      <c r="L8" s="44">
        <f t="shared" ref="L8:L10" si="8">((D8/3)*(SUM(E8:G8)))</f>
        <v>14344.626666666667</v>
      </c>
      <c r="M8" s="44">
        <f t="shared" ref="M8:M10" si="9">L8/D8</f>
        <v>3586.1566666666668</v>
      </c>
      <c r="N8" s="44">
        <f t="shared" ref="N8:N10" si="10">ROUNDDOWN(M8,2)</f>
        <v>3586.15</v>
      </c>
      <c r="O8" s="44">
        <f t="shared" ref="O8:O10" si="11">N8*D8</f>
        <v>14344.6</v>
      </c>
    </row>
    <row r="9" spans="1:17" ht="33" customHeight="1" x14ac:dyDescent="0.2">
      <c r="A9" s="35">
        <v>3</v>
      </c>
      <c r="B9" s="53" t="s">
        <v>29</v>
      </c>
      <c r="C9" s="57" t="s">
        <v>22</v>
      </c>
      <c r="D9" s="41">
        <v>8</v>
      </c>
      <c r="E9" s="42">
        <v>1791.81</v>
      </c>
      <c r="F9" s="43">
        <v>1777.92</v>
      </c>
      <c r="G9" s="42">
        <v>1750.14</v>
      </c>
      <c r="H9" s="42" t="s">
        <v>6</v>
      </c>
      <c r="I9" s="44">
        <f t="shared" si="5"/>
        <v>1773.29</v>
      </c>
      <c r="J9" s="45">
        <f t="shared" si="6"/>
        <v>21.21732546764547</v>
      </c>
      <c r="K9" s="45">
        <f t="shared" si="7"/>
        <v>1.1964949595184922</v>
      </c>
      <c r="L9" s="44">
        <f t="shared" si="8"/>
        <v>14186.32</v>
      </c>
      <c r="M9" s="44">
        <f t="shared" si="9"/>
        <v>1773.29</v>
      </c>
      <c r="N9" s="44">
        <f t="shared" si="10"/>
        <v>1773.29</v>
      </c>
      <c r="O9" s="44">
        <f t="shared" si="11"/>
        <v>14186.32</v>
      </c>
    </row>
    <row r="10" spans="1:17" ht="32.25" customHeight="1" x14ac:dyDescent="0.2">
      <c r="A10" s="35">
        <v>4</v>
      </c>
      <c r="B10" s="54" t="s">
        <v>30</v>
      </c>
      <c r="C10" s="57" t="s">
        <v>22</v>
      </c>
      <c r="D10" s="41">
        <v>9</v>
      </c>
      <c r="E10" s="42">
        <v>1572.51</v>
      </c>
      <c r="F10" s="43">
        <v>1560.32</v>
      </c>
      <c r="G10" s="42">
        <v>1535.94</v>
      </c>
      <c r="H10" s="42" t="s">
        <v>6</v>
      </c>
      <c r="I10" s="44">
        <f t="shared" si="5"/>
        <v>1556.2566666666669</v>
      </c>
      <c r="J10" s="45">
        <f t="shared" si="6"/>
        <v>18.620532573837188</v>
      </c>
      <c r="K10" s="45">
        <f t="shared" si="7"/>
        <v>1.1964949595184931</v>
      </c>
      <c r="L10" s="44">
        <f t="shared" si="8"/>
        <v>14006.310000000001</v>
      </c>
      <c r="M10" s="44">
        <f t="shared" si="9"/>
        <v>1556.2566666666669</v>
      </c>
      <c r="N10" s="44">
        <f t="shared" si="10"/>
        <v>1556.25</v>
      </c>
      <c r="O10" s="44">
        <f t="shared" si="11"/>
        <v>14006.25</v>
      </c>
    </row>
    <row r="11" spans="1:17" ht="23.25" customHeight="1" x14ac:dyDescent="0.2">
      <c r="A11" s="38"/>
      <c r="B11" s="46" t="s">
        <v>21</v>
      </c>
      <c r="C11" s="46"/>
      <c r="D11" s="41"/>
      <c r="E11" s="42"/>
      <c r="F11" s="42"/>
      <c r="G11" s="42"/>
      <c r="H11" s="47"/>
      <c r="I11" s="48"/>
      <c r="J11" s="49"/>
      <c r="K11" s="49"/>
      <c r="L11" s="48"/>
      <c r="M11" s="50"/>
      <c r="N11" s="51"/>
      <c r="O11" s="52">
        <f>SUM(O7:O10)</f>
        <v>53219.03</v>
      </c>
      <c r="Q11" s="19"/>
    </row>
    <row r="12" spans="1:17" s="2" customFormat="1" ht="82.5" customHeight="1" x14ac:dyDescent="0.2">
      <c r="A12" s="76" t="s">
        <v>34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14" t="e">
        <f>SUM(#REF!)</f>
        <v>#REF!</v>
      </c>
      <c r="P12" s="19"/>
    </row>
    <row r="13" spans="1:17" s="2" customFormat="1" ht="10.5" customHeight="1" x14ac:dyDescent="0.25">
      <c r="A13" s="10"/>
      <c r="B13" s="10"/>
      <c r="C13" s="55"/>
      <c r="D13" s="55"/>
      <c r="E13" s="21"/>
      <c r="F13" s="21"/>
      <c r="G13" s="28"/>
      <c r="H13" s="10"/>
      <c r="I13" s="5"/>
      <c r="J13" s="6"/>
      <c r="K13" s="6"/>
      <c r="L13" s="6"/>
      <c r="M13" s="6"/>
      <c r="N13" s="6"/>
      <c r="O13" s="15"/>
      <c r="P13" s="24"/>
    </row>
    <row r="14" spans="1:17" s="2" customFormat="1" ht="31.5" customHeight="1" x14ac:dyDescent="0.25">
      <c r="A14" s="75" t="s">
        <v>15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24"/>
    </row>
    <row r="15" spans="1:17" s="2" customFormat="1" ht="20.25" customHeight="1" x14ac:dyDescent="0.25">
      <c r="A15" s="74" t="s">
        <v>14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24"/>
    </row>
    <row r="16" spans="1:17" s="2" customFormat="1" ht="10.5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24"/>
    </row>
    <row r="17" spans="1:16" s="2" customFormat="1" ht="9.75" customHeight="1" x14ac:dyDescent="0.25">
      <c r="A17" s="33"/>
      <c r="B17" s="33"/>
      <c r="C17" s="58"/>
      <c r="D17" s="58"/>
      <c r="E17" s="16"/>
      <c r="F17" s="16"/>
      <c r="G17" s="29"/>
      <c r="H17" s="33"/>
      <c r="I17" s="33"/>
      <c r="J17" s="33"/>
      <c r="K17" s="33"/>
      <c r="L17" s="33"/>
      <c r="M17" s="33"/>
      <c r="N17" s="33"/>
      <c r="O17" s="16"/>
      <c r="P17" s="24"/>
    </row>
    <row r="18" spans="1:16" s="4" customFormat="1" ht="27" customHeight="1" x14ac:dyDescent="0.25">
      <c r="A18" s="34"/>
      <c r="B18" s="73" t="s">
        <v>37</v>
      </c>
      <c r="C18" s="73"/>
      <c r="D18" s="73"/>
      <c r="E18" s="73"/>
      <c r="F18" s="22"/>
      <c r="G18" s="25"/>
      <c r="O18" s="17"/>
      <c r="P18" s="17"/>
    </row>
    <row r="19" spans="1:16" s="3" customFormat="1" ht="19.5" customHeight="1" x14ac:dyDescent="0.3">
      <c r="A19" s="69" t="s">
        <v>12</v>
      </c>
      <c r="B19" s="69"/>
      <c r="C19" s="69"/>
      <c r="D19" s="69"/>
      <c r="E19" s="69"/>
      <c r="F19" s="18"/>
      <c r="G19" s="30"/>
      <c r="H19" s="11"/>
      <c r="I19" s="11"/>
      <c r="J19" s="11"/>
      <c r="K19" s="11"/>
      <c r="L19" s="11"/>
      <c r="M19" s="11"/>
      <c r="N19" s="11"/>
      <c r="O19" s="18"/>
      <c r="P19" s="20"/>
    </row>
    <row r="20" spans="1:16" s="3" customFormat="1" ht="14.25" customHeight="1" x14ac:dyDescent="0.3">
      <c r="A20" s="12"/>
      <c r="B20" s="12" t="s">
        <v>24</v>
      </c>
      <c r="C20" s="59"/>
      <c r="D20" s="59"/>
      <c r="E20" s="23"/>
      <c r="F20" s="18"/>
      <c r="G20" s="30"/>
      <c r="H20" s="11"/>
      <c r="I20" s="11"/>
      <c r="J20" s="11"/>
      <c r="K20" s="11"/>
      <c r="L20" s="11"/>
      <c r="M20" s="11"/>
      <c r="N20" s="11"/>
      <c r="O20" s="18"/>
      <c r="P20" s="20"/>
    </row>
    <row r="21" spans="1:16" s="3" customFormat="1" ht="14.25" customHeight="1" x14ac:dyDescent="0.3">
      <c r="A21" s="12"/>
      <c r="B21" s="12" t="s">
        <v>25</v>
      </c>
      <c r="C21" s="59"/>
      <c r="D21" s="59"/>
      <c r="E21" s="23"/>
      <c r="F21" s="18"/>
      <c r="G21" s="30"/>
      <c r="H21" s="11"/>
      <c r="I21" s="11"/>
      <c r="J21" s="11"/>
      <c r="K21" s="11"/>
      <c r="L21" s="11"/>
      <c r="M21" s="11"/>
      <c r="N21" s="11"/>
      <c r="O21" s="18"/>
      <c r="P21" s="20"/>
    </row>
    <row r="22" spans="1:16" s="3" customFormat="1" ht="14.25" customHeight="1" x14ac:dyDescent="0.3">
      <c r="A22" s="12"/>
      <c r="B22" s="12" t="s">
        <v>26</v>
      </c>
      <c r="C22" s="59"/>
      <c r="D22" s="59"/>
      <c r="E22" s="23"/>
      <c r="F22" s="18"/>
      <c r="G22" s="30"/>
      <c r="H22" s="11"/>
      <c r="I22" s="11"/>
      <c r="J22" s="11"/>
      <c r="K22" s="11"/>
      <c r="L22" s="11"/>
      <c r="M22" s="11"/>
      <c r="N22" s="11"/>
      <c r="O22" s="18"/>
      <c r="P22" s="20"/>
    </row>
    <row r="23" spans="1:16" s="3" customFormat="1" ht="14.25" customHeight="1" x14ac:dyDescent="0.3">
      <c r="A23" s="12"/>
      <c r="B23" s="12"/>
      <c r="C23" s="59"/>
      <c r="D23" s="59"/>
      <c r="E23" s="23"/>
      <c r="F23" s="18"/>
      <c r="G23" s="30"/>
      <c r="H23" s="11"/>
      <c r="I23" s="11"/>
      <c r="J23" s="11"/>
      <c r="K23" s="11"/>
      <c r="L23" s="11"/>
      <c r="M23" s="11"/>
      <c r="N23" s="11"/>
      <c r="O23" s="18"/>
      <c r="P23" s="20"/>
    </row>
  </sheetData>
  <mergeCells count="17">
    <mergeCell ref="A19:E19"/>
    <mergeCell ref="A16:O16"/>
    <mergeCell ref="D5:D6"/>
    <mergeCell ref="E5:G5"/>
    <mergeCell ref="C5:C6"/>
    <mergeCell ref="L5:O5"/>
    <mergeCell ref="B18:E18"/>
    <mergeCell ref="A15:O15"/>
    <mergeCell ref="A14:O14"/>
    <mergeCell ref="A12:N12"/>
    <mergeCell ref="C3:O3"/>
    <mergeCell ref="C4:O4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Нина Сихарулидзе</cp:lastModifiedBy>
  <cp:lastPrinted>2026-07-28T13:50:09Z</cp:lastPrinted>
  <dcterms:created xsi:type="dcterms:W3CDTF">2014-01-15T18:15:09Z</dcterms:created>
  <dcterms:modified xsi:type="dcterms:W3CDTF">2026-07-28T13:50:34Z</dcterms:modified>
</cp:coreProperties>
</file>