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х товар" sheetId="1" state="visible" r:id="rId2"/>
  </sheets>
  <definedNames>
    <definedName function="false" hidden="false" localSheetId="0" name="_xlnm.Print_Area" vbProcedure="false">'расх товар'!$A$1:$T$18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<sst xmlns="http://schemas.openxmlformats.org/spreadsheetml/2006/main" count="41" uniqueCount="37">
  <si>
    <t xml:space="preserve">Приложение 2.</t>
  </si>
  <si>
    <r>
      <rPr>
        <b val="true"/>
        <sz val="13"/>
        <rFont val="Times New Roman"/>
        <family val="1"/>
        <charset val="1"/>
      </rPr>
      <t xml:space="preserve">Расчет начальной (максимальной) цены контракта (НМ</t>
    </r>
    <r>
      <rPr>
        <b val="true"/>
        <sz val="13"/>
        <color rgb="FF000000"/>
        <rFont val="Times New Roman"/>
        <family val="1"/>
        <charset val="1"/>
      </rPr>
      <t xml:space="preserve">ЦК) на поставку расходных материалов для нужд благоустройства.</t>
    </r>
    <r>
      <rPr>
        <b val="true"/>
        <sz val="13"/>
        <color rgb="FF333333"/>
        <rFont val="Times New Roman"/>
        <family val="1"/>
        <charset val="1"/>
      </rPr>
      <t xml:space="preserve">          </t>
    </r>
    <r>
      <rPr>
        <sz val="12"/>
        <color rgb="FF333333"/>
        <rFont val="Times New Roman"/>
        <family val="1"/>
        <charset val="204"/>
      </rPr>
      <t xml:space="preserve">        </t>
    </r>
  </si>
  <si>
    <t xml:space="preserve">№</t>
  </si>
  <si>
    <t xml:space="preserve">Наименование товара</t>
  </si>
  <si>
    <t xml:space="preserve">Ед. изм</t>
  </si>
  <si>
    <t xml:space="preserve">Кол-во</t>
  </si>
  <si>
    <t xml:space="preserve">Коммерческие предложения (руб./ед.изм.)</t>
  </si>
  <si>
    <t xml:space="preserve">Данные реестра контрактов (руб./ед.изм.)</t>
  </si>
  <si>
    <t xml:space="preserve">Данные статистики</t>
  </si>
  <si>
    <t xml:space="preserve">Оценка однородности совокупности значений выявленных цен, используемых в расчете НМЦК</t>
  </si>
  <si>
    <t xml:space="preserve">НМЦК, ЦКЕП, определяемая методом сопоставимых рыночных цен (анализа рынка)*</t>
  </si>
  <si>
    <r>
      <rPr>
        <b val="true"/>
        <sz val="10"/>
        <color rgb="FF000000"/>
        <rFont val="Times New Roman"/>
        <family val="1"/>
        <charset val="204"/>
      </rPr>
      <t xml:space="preserve">Поставщик 1 вх 67 от 29.05.2026</t>
    </r>
    <r>
      <rPr>
        <b val="true"/>
        <sz val="10"/>
        <color rgb="FFFF0000"/>
        <rFont val="Times New Roman"/>
        <family val="1"/>
        <charset val="204"/>
      </rPr>
      <t xml:space="preserve"> </t>
    </r>
  </si>
  <si>
    <r>
      <rPr>
        <b val="true"/>
        <sz val="10"/>
        <color rgb="FF000000"/>
        <rFont val="Times New Roman"/>
        <family val="1"/>
        <charset val="204"/>
      </rPr>
      <t xml:space="preserve">Поставщик 2 вх 68 от 30.05.2026</t>
    </r>
    <r>
      <rPr>
        <b val="true"/>
        <sz val="10"/>
        <color rgb="FFFF0000"/>
        <rFont val="Times New Roman"/>
        <family val="1"/>
        <charset val="204"/>
      </rPr>
      <t xml:space="preserve"> </t>
    </r>
    <r>
      <rPr>
        <b val="true"/>
        <sz val="10"/>
        <color rgb="FFC9211E"/>
        <rFont val="Times New Roman"/>
        <family val="1"/>
        <charset val="204"/>
      </rPr>
      <t xml:space="preserve">  </t>
    </r>
  </si>
  <si>
    <r>
      <rPr>
        <b val="true"/>
        <sz val="10"/>
        <color rgb="FF000000"/>
        <rFont val="Times New Roman"/>
        <family val="1"/>
        <charset val="204"/>
      </rPr>
      <t xml:space="preserve">Поставщик 3 вх 69 от 01.06.2026</t>
    </r>
    <r>
      <rPr>
        <b val="true"/>
        <sz val="10"/>
        <color rgb="FFC9211E"/>
        <rFont val="Times New Roman"/>
        <family val="1"/>
        <charset val="204"/>
      </rPr>
      <t xml:space="preserve">   </t>
    </r>
  </si>
  <si>
    <t xml:space="preserve">Номер сведений о контракте №___ от </t>
  </si>
  <si>
    <r>
      <rPr>
        <b val="true"/>
        <sz val="10"/>
        <color rgb="FF000000"/>
        <rFont val="Times New Roman"/>
        <family val="1"/>
        <charset val="204"/>
      </rPr>
      <t xml:space="preserve">Средняя арифметическая цена за единицу     &lt;</t>
    </r>
    <r>
      <rPr>
        <b val="true"/>
        <i val="true"/>
        <sz val="10"/>
        <color rgb="FF000000"/>
        <rFont val="Times New Roman"/>
        <family val="1"/>
        <charset val="204"/>
      </rPr>
      <t xml:space="preserve">ц</t>
    </r>
    <r>
      <rPr>
        <b val="true"/>
        <sz val="10"/>
        <color rgb="FF000000"/>
        <rFont val="Times New Roman"/>
        <family val="1"/>
        <charset val="204"/>
      </rPr>
      <t xml:space="preserve">&gt; </t>
    </r>
  </si>
  <si>
    <t xml:space="preserve">Среднее квадратичное отклонение</t>
  </si>
  <si>
    <r>
      <rPr>
        <b val="true"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</si>
  <si>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 val="true"/>
        <sz val="10"/>
        <color rgb="FF000000"/>
        <rFont val="Times New Roman"/>
        <family val="1"/>
        <charset val="204"/>
      </rPr>
      <t xml:space="preserve">Расчет НМЦК по формуле</t>
    </r>
    <r>
      <rPr>
        <sz val="10"/>
        <color rgb="FF000000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</si>
  <si>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</si>
  <si>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</si>
  <si>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НМЦК, ЦКЕП контракта с учетом округления цены за единицу (руб.)</t>
  </si>
  <si>
    <t xml:space="preserve">Круг шлифовальный сталь 150х6х22</t>
  </si>
  <si>
    <t xml:space="preserve">шт</t>
  </si>
  <si>
    <r>
      <rPr>
        <sz val="10"/>
        <color rgb="FF000000"/>
        <rFont val="Times New Roman"/>
        <family val="1"/>
        <charset val="1"/>
      </rPr>
      <t xml:space="preserve">Круг отрезной</t>
    </r>
    <r>
      <rPr>
        <sz val="10"/>
        <color rgb="FF000000"/>
        <rFont val="Times New Roman"/>
        <family val="1"/>
        <charset val="128"/>
      </rPr>
      <t xml:space="preserve"> 230х2,0х22,23</t>
    </r>
  </si>
  <si>
    <t xml:space="preserve">Электрод с покрытием МР-3</t>
  </si>
  <si>
    <t xml:space="preserve">кг</t>
  </si>
  <si>
    <t xml:space="preserve">Труба профильная (стальная) 40х20х2</t>
  </si>
  <si>
    <t xml:space="preserve">пог.м</t>
  </si>
  <si>
    <t xml:space="preserve">Уголок 40х40х4</t>
  </si>
  <si>
    <t xml:space="preserve">м</t>
  </si>
  <si>
    <t xml:space="preserve">Лист горячекатанный 2х1250х2500</t>
  </si>
  <si>
    <t xml:space="preserve">ИТОГО:</t>
  </si>
  <si>
    <t xml:space="preserve">В результате проведенного расчета НМЦК контракта составила:</t>
  </si>
  <si>
    <t xml:space="preserve">рублей</t>
  </si>
  <si>
    <r>
      <rPr>
        <b val="true"/>
        <sz val="10"/>
        <color rgb="FF000000"/>
        <rFont val="Times New Roman"/>
        <family val="1"/>
        <charset val="204"/>
      </rPr>
      <t xml:space="preserve">*</t>
    </r>
    <r>
      <rPr>
        <sz val="10"/>
        <color rgb="FF000000"/>
        <rFont val="Times New Roman"/>
        <family val="1"/>
        <charset val="204"/>
      </rPr>
      <t xml:space="preserve"> При определении НМЦК,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(Метод сопоставимых рыночных цен (анализ рынка))</t>
    </r>
  </si>
  <si>
    <t xml:space="preserve">Цена контракта включает: все затраты, связанные с поставкой товара, в том числе: налоги, сборы, пошлины, отчисления и другие платежи, установленные законодательством РФ, а также затраты, издержки и другие расходы Поставщика, в том числе сопутствующие, связанные с исполнением настоящего контракта.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</si>
</sst>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0.00"/>
    <numFmt numFmtId="167" formatCode="#,##0.000"/>
    <numFmt numFmtId="168" formatCode="0.000"/>
    <numFmt numFmtId="169" formatCode="0.00000"/>
  </numFmts>
  <fonts count="2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3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sz val="13"/>
      <color rgb="FF333333"/>
      <name val="Times New Roman"/>
      <family val="1"/>
      <charset val="1"/>
    </font>
    <font>
      <sz val="12"/>
      <color rgb="FF333333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b val="true"/>
      <sz val="10"/>
      <color rgb="FFC9211E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28"/>
    </font>
    <font>
      <sz val="10"/>
      <name val="Times New Roman"/>
      <family val="1"/>
      <charset val="128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15</xdr:col>
      <xdr:colOff>19440</xdr:colOff>
      <xdr:row>4</xdr:row>
      <xdr:rowOff>952560</xdr:rowOff>
    </xdr:from>
    <xdr:to>
      <xdr:col>15</xdr:col>
      <xdr:colOff>999000</xdr:colOff>
      <xdr:row>4</xdr:row>
      <xdr:rowOff>1296000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436520" y="2409840"/>
          <a:ext cx="979560" cy="34344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14</xdr:col>
      <xdr:colOff>19440</xdr:colOff>
      <xdr:row>4</xdr:row>
      <xdr:rowOff>923760</xdr:rowOff>
    </xdr:from>
    <xdr:to>
      <xdr:col>14</xdr:col>
      <xdr:colOff>982080</xdr:colOff>
      <xdr:row>4</xdr:row>
      <xdr:rowOff>1362600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6348960" y="2381040"/>
          <a:ext cx="962640" cy="43884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16</xdr:col>
      <xdr:colOff>19440</xdr:colOff>
      <xdr:row>4</xdr:row>
      <xdr:rowOff>1600200</xdr:rowOff>
    </xdr:from>
    <xdr:to>
      <xdr:col>16</xdr:col>
      <xdr:colOff>1458360</xdr:colOff>
      <xdr:row>4</xdr:row>
      <xdr:rowOff>1953000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8444520" y="3057480"/>
          <a:ext cx="1438920" cy="35280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16</xdr:col>
      <xdr:colOff>257400</xdr:colOff>
      <xdr:row>4</xdr:row>
      <xdr:rowOff>1400040</xdr:rowOff>
    </xdr:from>
    <xdr:to>
      <xdr:col>16</xdr:col>
      <xdr:colOff>400680</xdr:colOff>
      <xdr:row>4</xdr:row>
      <xdr:rowOff>1619640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8682480" y="2857320"/>
          <a:ext cx="143280" cy="21960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90" zoomScalePageLayoutView="80" workbookViewId="0">
      <selection pane="topLeft" activeCell="T14" activeCellId="0" sqref="T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18.85"/>
    <col collapsed="false" customWidth="true" hidden="false" outlineLevel="0" max="3" min="3" style="1" width="7.57"/>
    <col collapsed="false" customWidth="true" hidden="false" outlineLevel="0" max="4" min="4" style="1" width="6.88"/>
    <col collapsed="false" customWidth="true" hidden="false" outlineLevel="0" max="5" min="5" style="1" width="12.42"/>
    <col collapsed="false" customWidth="true" hidden="false" outlineLevel="0" max="6" min="6" style="1" width="12.57"/>
    <col collapsed="false" customWidth="true" hidden="false" outlineLevel="0" max="7" min="7" style="1" width="12.71"/>
    <col collapsed="false" customWidth="true" hidden="true" outlineLevel="0" max="12" min="8" style="1" width="11.71"/>
    <col collapsed="false" customWidth="true" hidden="true" outlineLevel="0" max="13" min="13" style="1" width="11.42"/>
    <col collapsed="false" customWidth="true" hidden="false" outlineLevel="0" max="14" min="14" style="1" width="15.57"/>
    <col collapsed="false" customWidth="true" hidden="false" outlineLevel="0" max="15" min="15" style="1" width="15.42"/>
    <col collapsed="false" customWidth="true" hidden="false" outlineLevel="0" max="16" min="16" style="1" width="14.28"/>
    <col collapsed="false" customWidth="true" hidden="false" outlineLevel="0" max="17" min="17" style="1" width="22.7"/>
    <col collapsed="false" customWidth="true" hidden="false" outlineLevel="0" max="18" min="18" style="1" width="14.15"/>
    <col collapsed="false" customWidth="true" hidden="false" outlineLevel="0" max="19" min="19" style="1" width="13.43"/>
    <col collapsed="false" customWidth="true" hidden="false" outlineLevel="0" max="20" min="20" style="1" width="17.4"/>
    <col collapsed="false" customWidth="true" hidden="false" outlineLevel="0" max="21" min="21" style="1" width="13.29"/>
    <col collapsed="false" customWidth="true" hidden="false" outlineLevel="0" max="22" min="22" style="1" width="6.57"/>
    <col collapsed="false" customWidth="true" hidden="false" outlineLevel="0" max="23" min="23" style="1" width="8.71"/>
    <col collapsed="false" customWidth="true" hidden="false" outlineLevel="0" max="24" min="24" style="1" width="9.85"/>
    <col collapsed="false" customWidth="false" hidden="false" outlineLevel="0" max="1024" min="25" style="1" width="9.13"/>
  </cols>
  <sheetData>
    <row r="1" customFormat="false" ht="17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0</v>
      </c>
    </row>
    <row r="2" customFormat="false" ht="17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41.2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39" hidden="false" customHeight="true" outlineLevel="0" collapsed="false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/>
      <c r="G4" s="4"/>
      <c r="H4" s="4"/>
      <c r="I4" s="4"/>
      <c r="J4" s="6" t="s">
        <v>7</v>
      </c>
      <c r="K4" s="6"/>
      <c r="L4" s="6"/>
      <c r="M4" s="4" t="s">
        <v>8</v>
      </c>
      <c r="N4" s="7" t="s">
        <v>9</v>
      </c>
      <c r="O4" s="7"/>
      <c r="P4" s="7"/>
      <c r="Q4" s="8" t="s">
        <v>10</v>
      </c>
      <c r="R4" s="8"/>
      <c r="S4" s="8"/>
      <c r="T4" s="8"/>
    </row>
    <row r="5" customFormat="false" ht="166.5" hidden="false" customHeight="true" outlineLevel="0" collapsed="false">
      <c r="A5" s="4"/>
      <c r="B5" s="5"/>
      <c r="C5" s="4"/>
      <c r="D5" s="4"/>
      <c r="E5" s="9" t="s">
        <v>11</v>
      </c>
      <c r="F5" s="9" t="s">
        <v>12</v>
      </c>
      <c r="G5" s="9" t="s">
        <v>13</v>
      </c>
      <c r="H5" s="9"/>
      <c r="I5" s="9"/>
      <c r="J5" s="9" t="s">
        <v>14</v>
      </c>
      <c r="K5" s="9" t="s">
        <v>14</v>
      </c>
      <c r="L5" s="9" t="s">
        <v>14</v>
      </c>
      <c r="M5" s="4"/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</row>
    <row r="6" s="21" customFormat="true" ht="42.75" hidden="false" customHeight="true" outlineLevel="0" collapsed="false">
      <c r="A6" s="10" t="n">
        <v>1</v>
      </c>
      <c r="B6" s="11" t="s">
        <v>22</v>
      </c>
      <c r="C6" s="11" t="s">
        <v>23</v>
      </c>
      <c r="D6" s="11" t="n">
        <v>2</v>
      </c>
      <c r="E6" s="12" t="n">
        <v>105</v>
      </c>
      <c r="F6" s="12" t="n">
        <v>97</v>
      </c>
      <c r="G6" s="12" t="n">
        <v>119</v>
      </c>
      <c r="H6" s="13"/>
      <c r="I6" s="13"/>
      <c r="J6" s="13"/>
      <c r="K6" s="13"/>
      <c r="L6" s="13"/>
      <c r="M6" s="14"/>
      <c r="N6" s="15" t="n">
        <f aca="false">AVERAGE(E6:G6)</f>
        <v>107</v>
      </c>
      <c r="O6" s="16" t="n">
        <f aca="false">SQRT(((SUM((POWER(E6-N6,2)),(POWER(F6-N6,2)),(POWER(G6-N6,2)))/(COLUMNS(E6:G6)-1))))</f>
        <v>11.13552872566</v>
      </c>
      <c r="P6" s="17" t="n">
        <f aca="false">O6/N6*100</f>
        <v>10.4070361922056</v>
      </c>
      <c r="Q6" s="15" t="n">
        <f aca="false">((D6/3)*(SUM(E6:G6:H6:I6)))</f>
        <v>214</v>
      </c>
      <c r="R6" s="18" t="n">
        <f aca="false">Q6/D6</f>
        <v>107</v>
      </c>
      <c r="S6" s="19" t="n">
        <f aca="false">ROUNDDOWN(R6,2)</f>
        <v>107</v>
      </c>
      <c r="T6" s="20" t="n">
        <f aca="false">S6*D6</f>
        <v>214</v>
      </c>
    </row>
    <row r="7" s="21" customFormat="true" ht="42.75" hidden="false" customHeight="true" outlineLevel="0" collapsed="false">
      <c r="A7" s="10" t="n">
        <v>2</v>
      </c>
      <c r="B7" s="11" t="s">
        <v>24</v>
      </c>
      <c r="C7" s="11" t="s">
        <v>23</v>
      </c>
      <c r="D7" s="11" t="n">
        <v>50</v>
      </c>
      <c r="E7" s="12" t="n">
        <v>110</v>
      </c>
      <c r="F7" s="12" t="n">
        <v>100</v>
      </c>
      <c r="G7" s="12" t="n">
        <v>165</v>
      </c>
      <c r="H7" s="13"/>
      <c r="I7" s="13"/>
      <c r="J7" s="13"/>
      <c r="K7" s="13"/>
      <c r="L7" s="13"/>
      <c r="M7" s="14"/>
      <c r="N7" s="15" t="n">
        <f aca="false">AVERAGE(E7:G7)</f>
        <v>125</v>
      </c>
      <c r="O7" s="16" t="n">
        <f aca="false">SQRT(((SUM((POWER(E7-N7,2)),(POWER(F7-N7,2)),(POWER(G7-N7,2)))/(COLUMNS(E7:G7)-1))))</f>
        <v>35</v>
      </c>
      <c r="P7" s="17" t="n">
        <f aca="false">O7/N7*100</f>
        <v>28</v>
      </c>
      <c r="Q7" s="15" t="n">
        <f aca="false">((D7/3)*(SUM(E7:G7:H7:I7)))</f>
        <v>6250</v>
      </c>
      <c r="R7" s="18" t="n">
        <f aca="false">Q7/D7</f>
        <v>125</v>
      </c>
      <c r="S7" s="19" t="n">
        <f aca="false">ROUNDDOWN(R7,2)</f>
        <v>125</v>
      </c>
      <c r="T7" s="20" t="n">
        <f aca="false">S7*D7</f>
        <v>6250</v>
      </c>
    </row>
    <row r="8" s="21" customFormat="true" ht="42.75" hidden="false" customHeight="true" outlineLevel="0" collapsed="false">
      <c r="A8" s="10" t="n">
        <v>3</v>
      </c>
      <c r="B8" s="22" t="s">
        <v>25</v>
      </c>
      <c r="C8" s="11" t="s">
        <v>26</v>
      </c>
      <c r="D8" s="11" t="n">
        <v>5</v>
      </c>
      <c r="E8" s="12" t="n">
        <v>270</v>
      </c>
      <c r="F8" s="12" t="n">
        <v>290</v>
      </c>
      <c r="G8" s="12" t="n">
        <v>350</v>
      </c>
      <c r="H8" s="13"/>
      <c r="I8" s="13"/>
      <c r="J8" s="13"/>
      <c r="K8" s="13"/>
      <c r="L8" s="13"/>
      <c r="M8" s="14"/>
      <c r="N8" s="15" t="n">
        <f aca="false">AVERAGE(E8:G8)</f>
        <v>303.333333333333</v>
      </c>
      <c r="O8" s="16" t="n">
        <f aca="false">SQRT(((SUM((POWER(E8-N8,2)),(POWER(F8-N8,2)),(POWER(G8-N8,2)))/(COLUMNS(E8:G8)-1))))</f>
        <v>41.6333199893227</v>
      </c>
      <c r="P8" s="17" t="n">
        <f aca="false">O8/N8*100</f>
        <v>13.7252703261503</v>
      </c>
      <c r="Q8" s="15" t="n">
        <f aca="false">((D8/3)*(SUM(E8:G8:H8:I8)))</f>
        <v>1516.66666666667</v>
      </c>
      <c r="R8" s="18" t="n">
        <f aca="false">Q8/D8</f>
        <v>303.333333333333</v>
      </c>
      <c r="S8" s="19" t="n">
        <f aca="false">ROUNDDOWN(R8,2)</f>
        <v>303.33</v>
      </c>
      <c r="T8" s="20" t="n">
        <f aca="false">S8*D8</f>
        <v>1516.65</v>
      </c>
    </row>
    <row r="9" s="21" customFormat="true" ht="42.75" hidden="false" customHeight="true" outlineLevel="0" collapsed="false">
      <c r="A9" s="10" t="n">
        <v>4</v>
      </c>
      <c r="B9" s="22" t="s">
        <v>27</v>
      </c>
      <c r="C9" s="11" t="s">
        <v>28</v>
      </c>
      <c r="D9" s="11" t="n">
        <v>160</v>
      </c>
      <c r="E9" s="12" t="n">
        <v>154</v>
      </c>
      <c r="F9" s="12" t="n">
        <v>147</v>
      </c>
      <c r="G9" s="12" t="n">
        <v>158</v>
      </c>
      <c r="H9" s="13"/>
      <c r="I9" s="13"/>
      <c r="J9" s="13"/>
      <c r="K9" s="13"/>
      <c r="L9" s="13"/>
      <c r="M9" s="14"/>
      <c r="N9" s="15" t="n">
        <f aca="false">AVERAGE(E9:G9)</f>
        <v>153</v>
      </c>
      <c r="O9" s="16" t="n">
        <f aca="false">SQRT(((SUM((POWER(E9-N9,2)),(POWER(F9-N9,2)),(POWER(G9-N9,2)))/(COLUMNS(E9:G9)-1))))</f>
        <v>5.56776436283002</v>
      </c>
      <c r="P9" s="17" t="n">
        <f aca="false">O9/N9*100</f>
        <v>3.6390616750523</v>
      </c>
      <c r="Q9" s="15" t="n">
        <f aca="false">((D9/3)*(SUM(E9:G9:H9:I9)))</f>
        <v>24480</v>
      </c>
      <c r="R9" s="18" t="n">
        <f aca="false">Q9/D9</f>
        <v>153</v>
      </c>
      <c r="S9" s="19" t="n">
        <f aca="false">ROUNDDOWN(R9,2)</f>
        <v>153</v>
      </c>
      <c r="T9" s="20" t="n">
        <f aca="false">S9*D9</f>
        <v>24480</v>
      </c>
    </row>
    <row r="10" s="21" customFormat="true" ht="42.75" hidden="false" customHeight="true" outlineLevel="0" collapsed="false">
      <c r="A10" s="10" t="n">
        <v>5</v>
      </c>
      <c r="B10" s="22" t="s">
        <v>29</v>
      </c>
      <c r="C10" s="11" t="s">
        <v>30</v>
      </c>
      <c r="D10" s="11" t="n">
        <v>12</v>
      </c>
      <c r="E10" s="12" t="n">
        <v>190</v>
      </c>
      <c r="F10" s="12" t="n">
        <v>205</v>
      </c>
      <c r="G10" s="12" t="n">
        <v>210</v>
      </c>
      <c r="H10" s="13"/>
      <c r="I10" s="13"/>
      <c r="J10" s="13"/>
      <c r="K10" s="13"/>
      <c r="L10" s="13"/>
      <c r="M10" s="14"/>
      <c r="N10" s="15" t="n">
        <f aca="false">AVERAGE(E10:G10)</f>
        <v>201.666666666667</v>
      </c>
      <c r="O10" s="16" t="n">
        <f aca="false">SQRT(((SUM((POWER(E10-N10,2)),(POWER(F10-N10,2)),(POWER(G10-N10,2)))/(COLUMNS(E10:G10)-1))))</f>
        <v>10.4083299973307</v>
      </c>
      <c r="P10" s="17" t="n">
        <f aca="false">O10/N10*100</f>
        <v>5.16115537057719</v>
      </c>
      <c r="Q10" s="15" t="n">
        <f aca="false">((D10/3)*(SUM(E10:G10:H10:I10)))</f>
        <v>2420</v>
      </c>
      <c r="R10" s="18" t="n">
        <f aca="false">Q10/D10</f>
        <v>201.666666666667</v>
      </c>
      <c r="S10" s="19" t="n">
        <f aca="false">ROUNDDOWN(R10,2)</f>
        <v>201.66</v>
      </c>
      <c r="T10" s="20" t="n">
        <f aca="false">S10*D10</f>
        <v>2419.92</v>
      </c>
    </row>
    <row r="11" s="21" customFormat="true" ht="42.75" hidden="false" customHeight="true" outlineLevel="0" collapsed="false">
      <c r="A11" s="10" t="n">
        <v>6</v>
      </c>
      <c r="B11" s="22" t="s">
        <v>31</v>
      </c>
      <c r="C11" s="11" t="s">
        <v>23</v>
      </c>
      <c r="D11" s="11" t="n">
        <v>2</v>
      </c>
      <c r="E11" s="12" t="n">
        <v>4276</v>
      </c>
      <c r="F11" s="12" t="n">
        <v>3600</v>
      </c>
      <c r="G11" s="12" t="n">
        <v>4300</v>
      </c>
      <c r="H11" s="13"/>
      <c r="I11" s="13"/>
      <c r="J11" s="13"/>
      <c r="K11" s="13"/>
      <c r="L11" s="13"/>
      <c r="M11" s="14"/>
      <c r="N11" s="15" t="n">
        <f aca="false">AVERAGE(E11:G11)</f>
        <v>4058.66666666667</v>
      </c>
      <c r="O11" s="16" t="n">
        <f aca="false">SQRT(((SUM((POWER(E11-N11,2)),(POWER(F11-N11,2)),(POWER(G11-N11,2)))/(COLUMNS(E11:G11)-1))))</f>
        <v>397.398204995107</v>
      </c>
      <c r="P11" s="17" t="n">
        <f aca="false">O11/N11*100</f>
        <v>9.79134867760613</v>
      </c>
      <c r="Q11" s="15" t="n">
        <f aca="false">((D11/3)*(SUM(E11:G11:H11:I11)))</f>
        <v>8117.33333333333</v>
      </c>
      <c r="R11" s="18" t="n">
        <f aca="false">Q11/D11</f>
        <v>4058.66666666667</v>
      </c>
      <c r="S11" s="19" t="n">
        <f aca="false">ROUNDDOWN(R11,2)</f>
        <v>4058.66</v>
      </c>
      <c r="T11" s="20" t="n">
        <f aca="false">S11*D11</f>
        <v>8117.32</v>
      </c>
    </row>
    <row r="12" s="32" customFormat="true" ht="15" hidden="false" customHeight="true" outlineLevel="0" collapsed="false">
      <c r="A12" s="23"/>
      <c r="B12" s="24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29"/>
      <c r="P12" s="29"/>
      <c r="Q12" s="30" t="s">
        <v>32</v>
      </c>
      <c r="R12" s="30"/>
      <c r="S12" s="30"/>
      <c r="T12" s="31" t="n">
        <f aca="false">SUM(T5:T11)</f>
        <v>42997.89</v>
      </c>
      <c r="W12" s="33"/>
      <c r="X12" s="33"/>
    </row>
    <row r="13" s="32" customFormat="true" ht="15" hidden="false" customHeight="true" outlineLevel="0" collapsed="false">
      <c r="A13" s="23"/>
      <c r="B13" s="24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9"/>
      <c r="P13" s="29"/>
      <c r="Q13" s="34"/>
      <c r="R13" s="34"/>
      <c r="S13" s="34"/>
      <c r="T13" s="34"/>
      <c r="W13" s="33"/>
      <c r="X13" s="33"/>
    </row>
    <row r="14" s="41" customFormat="true" ht="35.25" hidden="false" customHeight="true" outlineLevel="0" collapsed="false">
      <c r="A14" s="35" t="s">
        <v>33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37" t="n">
        <f aca="false">T12</f>
        <v>42997.89</v>
      </c>
      <c r="O14" s="38" t="s">
        <v>34</v>
      </c>
      <c r="P14" s="39"/>
      <c r="Q14" s="38"/>
      <c r="R14" s="38"/>
      <c r="S14" s="38"/>
      <c r="T14" s="40"/>
    </row>
    <row r="15" customFormat="false" ht="34.5" hidden="false" customHeight="true" outlineLevel="0" collapsed="false">
      <c r="A15" s="42" t="s">
        <v>35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customFormat="false" ht="34.5" hidden="false" customHeight="true" outlineLevel="0" collapsed="false">
      <c r="A16" s="43" t="s">
        <v>36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A3:T3"/>
    <mergeCell ref="A4:A5"/>
    <mergeCell ref="B4:B5"/>
    <mergeCell ref="C4:C5"/>
    <mergeCell ref="D4:D5"/>
    <mergeCell ref="E4:I4"/>
    <mergeCell ref="J4:L4"/>
    <mergeCell ref="M4:M5"/>
    <mergeCell ref="N4:P4"/>
    <mergeCell ref="Q4:T4"/>
    <mergeCell ref="Q12:S12"/>
    <mergeCell ref="A14:L14"/>
    <mergeCell ref="A15:T15"/>
    <mergeCell ref="A16:T16"/>
  </mergeCells>
  <printOptions headings="false" gridLines="false" gridLinesSet="true" horizontalCentered="false" verticalCentered="false"/>
  <pageMargins left="0.551388888888889" right="0" top="0.827083333333333" bottom="0" header="0.511805555555555" footer="0.511805555555555"/>
  <pageSetup paperSize="9" scale="7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1068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2014-01-15T18:15:09Z</dcterms:created>
  <dc:creator>SaVa</dc:creator>
  <dc:description/>
  <dc:language>ru-RU</dc:language>
  <cp:lastModifiedBy/>
  <dcterms:modified xsi:type="dcterms:W3CDTF">2026-06-02T17:21:44Z</dcterms:modified>
  <cp:revision>83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