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2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13" i="2" l="1"/>
  <c r="AD21" i="2"/>
  <c r="AB21" i="2"/>
  <c r="AC21" i="2" s="1"/>
  <c r="A21" i="2"/>
  <c r="AD20" i="2"/>
  <c r="AB20" i="2"/>
  <c r="AC20" i="2" s="1"/>
  <c r="Z20" i="2"/>
  <c r="AA20" i="2" s="1"/>
  <c r="A20" i="2"/>
  <c r="AD19" i="2"/>
  <c r="AB19" i="2"/>
  <c r="AC19" i="2" s="1"/>
  <c r="A19" i="2"/>
  <c r="AD18" i="2"/>
  <c r="AB18" i="2"/>
  <c r="AC18" i="2" s="1"/>
  <c r="A18" i="2"/>
  <c r="AD17" i="2"/>
  <c r="AB17" i="2"/>
  <c r="AC17" i="2" s="1"/>
  <c r="A17" i="2"/>
  <c r="AD16" i="2"/>
  <c r="AB16" i="2"/>
  <c r="AC16" i="2" s="1"/>
  <c r="A16" i="2"/>
  <c r="AD15" i="2"/>
  <c r="AB15" i="2"/>
  <c r="AC15" i="2" s="1"/>
  <c r="A15" i="2"/>
  <c r="AD14" i="2"/>
  <c r="AB14" i="2"/>
  <c r="AC14" i="2" s="1"/>
  <c r="Z14" i="2"/>
  <c r="AA14" i="2" s="1"/>
  <c r="A14" i="2"/>
  <c r="AB13" i="2"/>
  <c r="AC13" i="2" s="1"/>
  <c r="A13" i="2"/>
  <c r="AD12" i="2"/>
  <c r="AB12" i="2"/>
  <c r="AC12" i="2" s="1"/>
  <c r="A12" i="2"/>
  <c r="AD11" i="2"/>
  <c r="AB11" i="2"/>
  <c r="AC11" i="2" s="1"/>
  <c r="A11" i="2"/>
  <c r="AD10" i="2"/>
  <c r="AB10" i="2"/>
  <c r="AC10" i="2" s="1"/>
  <c r="Z10" i="2"/>
  <c r="AA10" i="2" s="1"/>
  <c r="A10" i="2"/>
  <c r="AD9" i="2"/>
  <c r="AB9" i="2"/>
  <c r="AC9" i="2" s="1"/>
  <c r="A9" i="2"/>
  <c r="Z12" i="2" l="1"/>
  <c r="AA12" i="2" s="1"/>
  <c r="Z18" i="2"/>
  <c r="AA18" i="2" s="1"/>
  <c r="Z16" i="2"/>
  <c r="AA16" i="2" s="1"/>
  <c r="AC22" i="2"/>
  <c r="Z9" i="2"/>
  <c r="AA9" i="2" s="1"/>
  <c r="Z11" i="2"/>
  <c r="AA11" i="2" s="1"/>
  <c r="Z13" i="2"/>
  <c r="AA13" i="2" s="1"/>
  <c r="Z17" i="2"/>
  <c r="AA17" i="2" s="1"/>
  <c r="Z19" i="2"/>
  <c r="AA19" i="2" s="1"/>
  <c r="Z21" i="2"/>
  <c r="AA21" i="2" s="1"/>
  <c r="Z15" i="2"/>
  <c r="AA15" i="2" s="1"/>
  <c r="AD22" i="2"/>
  <c r="C23" i="2" s="1"/>
</calcChain>
</file>

<file path=xl/sharedStrings.xml><?xml version="1.0" encoding="utf-8"?>
<sst xmlns="http://schemas.openxmlformats.org/spreadsheetml/2006/main" count="99" uniqueCount="59">
  <si>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</si>
  <si>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
Расчет выполнен в соответствии с ч.2-6 ст.22 44-ФЗ и Методическими рекомендациями, утвержденными приказом МЭР РФ от 02.10.2013 №567</t>
  </si>
  <si>
    <t>РАСЧЕТ НМЦК</t>
  </si>
  <si>
    <t xml:space="preserve">Расчет НМЦК произведен по формуле:
V - количество (объем) закупаемого товара, работы, услуги;
Цi - цена единицы товара, работы, услуги                        </t>
  </si>
  <si>
    <t>№</t>
  </si>
  <si>
    <t>Наименование товара, работы, услуги</t>
  </si>
  <si>
    <t>ОКПД2/КТРУ</t>
  </si>
  <si>
    <t>Единица измерения</t>
  </si>
  <si>
    <t>Количество</t>
  </si>
  <si>
    <t>Предложение 2</t>
  </si>
  <si>
    <t>Предложение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</si>
  <si>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</si>
  <si>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</si>
  <si>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</si>
  <si>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</si>
  <si>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</si>
  <si>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</si>
  <si>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</si>
  <si>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</si>
  <si>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</si>
  <si>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</si>
  <si>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</si>
  <si>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</si>
  <si>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</si>
  <si>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</si>
  <si>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</si>
  <si>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</si>
  <si>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</si>
  <si>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</si>
  <si>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</si>
  <si>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</si>
  <si>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 по средней цене</t>
  </si>
  <si>
    <t>НМЦК по минимальной цене</t>
  </si>
  <si>
    <t>Цена (руб.)</t>
  </si>
  <si>
    <t xml:space="preserve">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       </t>
  </si>
  <si>
    <t>20.59.52.194</t>
  </si>
  <si>
    <t>л</t>
  </si>
  <si>
    <t>Гексан осч сорт 1 Криохром</t>
  </si>
  <si>
    <t>Калий йодистый хч</t>
  </si>
  <si>
    <t>кг</t>
  </si>
  <si>
    <t>Калий углекислый хч</t>
  </si>
  <si>
    <t>Уксусная кислота ледяная хч</t>
  </si>
  <si>
    <t>Натрия нитропруссид  хч</t>
  </si>
  <si>
    <t>Сульфаминовая кислота хч</t>
  </si>
  <si>
    <t>Трилон Б чда</t>
  </si>
  <si>
    <t>Формалин</t>
  </si>
  <si>
    <t>упаковка</t>
  </si>
  <si>
    <t>Стандартный образец состава фенола ГСО 7101-94</t>
  </si>
  <si>
    <t>ампул</t>
  </si>
  <si>
    <t>Итого:</t>
  </si>
  <si>
    <t>НМЦК устанавливается в размере</t>
  </si>
  <si>
    <t>руб.</t>
  </si>
  <si>
    <t>Дата подготовки обоснования НМЦК</t>
  </si>
  <si>
    <r>
      <t xml:space="preserve">Предложение 1 </t>
    </r>
    <r>
      <rPr>
        <i/>
        <sz val="12"/>
        <color rgb="FF000000"/>
        <rFont val="Times New Roman"/>
        <family val="1"/>
        <charset val="204"/>
      </rPr>
      <t>(минимальное)</t>
    </r>
  </si>
  <si>
    <t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контракта.</t>
  </si>
  <si>
    <r>
      <t xml:space="preserve">Натрий сернистый, 9-вод. </t>
    </r>
    <r>
      <rPr>
        <sz val="12"/>
        <color rgb="FF00000A"/>
        <rFont val="Times New Roman"/>
        <family val="1"/>
        <charset val="204"/>
      </rPr>
      <t>чда</t>
    </r>
  </si>
  <si>
    <r>
      <t xml:space="preserve">Фенилгидразин солянокислый </t>
    </r>
    <r>
      <rPr>
        <sz val="12"/>
        <color rgb="FF00000A"/>
        <rFont val="Times New Roman"/>
        <family val="1"/>
        <charset val="204"/>
      </rPr>
      <t>чда</t>
    </r>
  </si>
  <si>
    <r>
      <t>Натрия гидроокись 0,1моль/дм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, стандарт-титр, </t>
    </r>
    <r>
      <rPr>
        <sz val="12"/>
        <color rgb="FF00000A"/>
        <rFont val="Times New Roman"/>
        <family val="1"/>
        <charset val="204"/>
      </rPr>
      <t>ТУ 2642-001-231644744-2002</t>
    </r>
  </si>
  <si>
    <t>Ацетонитрил  осч сорт 0 Криохром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</si>
</sst>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#########"/>
    <numFmt numFmtId="166" formatCode="#,##0.00#"/>
    <numFmt numFmtId="167" formatCode="dd/mm/yy"/>
  </numFmts>
  <fonts count="7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top" wrapText="1"/>
    </xf>
    <xf numFmtId="2" fontId="2" fillId="0" borderId="1" xfId="0" applyNumberFormat="1" applyFont="1" applyBorder="1" applyAlignment="1" applyProtection="1">
      <alignment horizontal="center" vertical="center" wrapText="1"/>
    </xf>
    <xf numFmtId="2" fontId="2" fillId="0" borderId="2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2" fontId="2" fillId="0" borderId="4" xfId="0" applyNumberFormat="1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 wrapText="1"/>
    </xf>
    <xf numFmtId="2" fontId="2" fillId="0" borderId="0" xfId="0" applyNumberFormat="1" applyFont="1" applyBorder="1" applyAlignment="1" applyProtection="1"/>
    <xf numFmtId="0" fontId="2" fillId="0" borderId="1" xfId="0" applyFont="1" applyBorder="1" applyAlignment="1" applyProtection="1">
      <alignment vertical="top" wrapText="1"/>
    </xf>
    <xf numFmtId="2" fontId="2" fillId="0" borderId="1" xfId="0" applyNumberFormat="1" applyFont="1" applyBorder="1" applyAlignment="1" applyProtection="1"/>
    <xf numFmtId="0" fontId="2" fillId="0" borderId="2" xfId="0" applyFont="1" applyBorder="1" applyAlignment="1" applyProtection="1">
      <alignment horizontal="left"/>
    </xf>
    <xf numFmtId="164" fontId="2" fillId="0" borderId="2" xfId="0" applyNumberFormat="1" applyFont="1" applyBorder="1" applyAlignment="1" applyProtection="1">
      <alignment horizontal="center"/>
    </xf>
    <xf numFmtId="0" fontId="2" fillId="0" borderId="6" xfId="0" applyFont="1" applyBorder="1" applyAlignment="1" applyProtection="1"/>
    <xf numFmtId="2" fontId="2" fillId="0" borderId="6" xfId="0" applyNumberFormat="1" applyFont="1" applyBorder="1" applyAlignment="1" applyProtection="1"/>
    <xf numFmtId="0" fontId="2" fillId="0" borderId="7" xfId="0" applyFont="1" applyBorder="1" applyAlignment="1" applyProtection="1"/>
    <xf numFmtId="167" fontId="2" fillId="0" borderId="2" xfId="0" applyNumberFormat="1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2" fontId="2" fillId="0" borderId="4" xfId="0" applyNumberFormat="1" applyFont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123840</xdr:colOff>
      <xdr:row>7</xdr:row>
      <xdr:rowOff>47520</xdr:rowOff>
    </xdr:from>
    <xdr:to>
      <xdr:col>25</xdr:col>
      <xdr:colOff>1189440</xdr:colOff>
      <xdr:row>7</xdr:row>
      <xdr:rowOff>572400</xdr:rowOff>
    </xdr:to>
    <xdr:pic>
      <xdr:nvPicPr>
        <xdr:cNvPr id="4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2171600" y="3867120"/>
          <a:ext cx="1065600" cy="524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26</xdr:col>
      <xdr:colOff>104880</xdr:colOff>
      <xdr:row>7</xdr:row>
      <xdr:rowOff>47745</xdr:rowOff>
    </xdr:from>
    <xdr:to>
      <xdr:col>26</xdr:col>
      <xdr:colOff>1104900</xdr:colOff>
      <xdr:row>7</xdr:row>
      <xdr:rowOff>495300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11058630" y="3867270"/>
          <a:ext cx="1000020" cy="4475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28</xdr:col>
      <xdr:colOff>276120</xdr:colOff>
      <xdr:row>6</xdr:row>
      <xdr:rowOff>19080</xdr:rowOff>
    </xdr:from>
    <xdr:to>
      <xdr:col>28</xdr:col>
      <xdr:colOff>1656720</xdr:colOff>
      <xdr:row>6</xdr:row>
      <xdr:rowOff>546480</xdr:rowOff>
    </xdr:to>
    <xdr:pic>
      <xdr:nvPicPr>
        <xdr:cNvPr id="6" name="Изображение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17022240" y="3267000"/>
          <a:ext cx="1380600" cy="527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114480</xdr:colOff>
      <xdr:row>4</xdr:row>
      <xdr:rowOff>257040</xdr:rowOff>
    </xdr:from>
    <xdr:to>
      <xdr:col>1</xdr:col>
      <xdr:colOff>917280</xdr:colOff>
      <xdr:row>4</xdr:row>
      <xdr:rowOff>681480</xdr:rowOff>
    </xdr:to>
    <xdr:pic>
      <xdr:nvPicPr>
        <xdr:cNvPr id="7" name="Изображение 1"/>
        <xdr:cNvPicPr/>
      </xdr:nvPicPr>
      <xdr:blipFill>
        <a:blip xmlns:r="http://schemas.openxmlformats.org/officeDocument/2006/relationships" r:embed="rId4"/>
        <a:stretch/>
      </xdr:blipFill>
      <xdr:spPr>
        <a:xfrm>
          <a:off x="114480" y="1914480"/>
          <a:ext cx="1431360" cy="424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tabSelected="1" view="pageBreakPreview" zoomScaleNormal="100" workbookViewId="0">
      <selection activeCell="B15" sqref="B15"/>
    </sheetView>
  </sheetViews>
  <sheetFormatPr defaultColWidth="9" defaultRowHeight="15.75" x14ac:dyDescent="0.25"/>
  <cols>
    <col min="1" max="1" width="7.85546875" style="2" customWidth="1"/>
    <col min="2" max="2" width="36.42578125" style="2" customWidth="1"/>
    <col min="3" max="3" width="18.42578125" style="2" customWidth="1"/>
    <col min="4" max="4" width="12" style="2" customWidth="1"/>
    <col min="5" max="5" width="12.85546875" style="2" customWidth="1"/>
    <col min="6" max="8" width="19.140625" style="24" customWidth="1"/>
    <col min="9" max="25" width="22" style="24" hidden="1" customWidth="1"/>
    <col min="26" max="26" width="19.28515625" style="24" customWidth="1"/>
    <col min="27" max="27" width="17.85546875" style="24" customWidth="1"/>
    <col min="28" max="28" width="15.140625" style="24" customWidth="1"/>
    <col min="29" max="29" width="30.140625" style="24" customWidth="1"/>
    <col min="30" max="30" width="23" style="2" customWidth="1"/>
    <col min="31" max="31" width="18.42578125" style="2" customWidth="1"/>
    <col min="32" max="1025" width="9.140625" style="2" customWidth="1"/>
    <col min="1026" max="16384" width="9" style="2"/>
  </cols>
  <sheetData>
    <row r="1" spans="1:30" ht="36" customHeight="1" x14ac:dyDescent="0.2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8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47.25" customHeight="1" x14ac:dyDescent="0.25">
      <c r="A3" s="4" t="s">
        <v>0</v>
      </c>
      <c r="B3" s="4"/>
      <c r="C3" s="5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29.25" customHeight="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102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30" customHeight="1" x14ac:dyDescent="0.25">
      <c r="A6" s="6" t="s">
        <v>4</v>
      </c>
      <c r="B6" s="6" t="s">
        <v>5</v>
      </c>
      <c r="C6" s="8" t="s">
        <v>6</v>
      </c>
      <c r="D6" s="6" t="s">
        <v>7</v>
      </c>
      <c r="E6" s="9" t="s">
        <v>8</v>
      </c>
      <c r="F6" s="10" t="s">
        <v>53</v>
      </c>
      <c r="G6" s="10" t="s">
        <v>9</v>
      </c>
      <c r="H6" s="10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1" t="s">
        <v>17</v>
      </c>
      <c r="P6" s="11" t="s">
        <v>18</v>
      </c>
      <c r="Q6" s="11" t="s">
        <v>19</v>
      </c>
      <c r="R6" s="11" t="s">
        <v>20</v>
      </c>
      <c r="S6" s="11" t="s">
        <v>21</v>
      </c>
      <c r="T6" s="11" t="s">
        <v>22</v>
      </c>
      <c r="U6" s="11" t="s">
        <v>23</v>
      </c>
      <c r="V6" s="11" t="s">
        <v>24</v>
      </c>
      <c r="W6" s="11" t="s">
        <v>25</v>
      </c>
      <c r="X6" s="11" t="s">
        <v>26</v>
      </c>
      <c r="Y6" s="11" t="s">
        <v>27</v>
      </c>
      <c r="Z6" s="12" t="s">
        <v>28</v>
      </c>
      <c r="AA6" s="12" t="s">
        <v>29</v>
      </c>
      <c r="AB6" s="8" t="s">
        <v>30</v>
      </c>
      <c r="AC6" s="13" t="s">
        <v>31</v>
      </c>
      <c r="AD6" s="40" t="s">
        <v>32</v>
      </c>
    </row>
    <row r="7" spans="1:30" ht="45" customHeight="1" x14ac:dyDescent="0.25">
      <c r="A7" s="6"/>
      <c r="B7" s="6"/>
      <c r="C7" s="8"/>
      <c r="D7" s="6"/>
      <c r="E7" s="9"/>
      <c r="F7" s="10"/>
      <c r="G7" s="10"/>
      <c r="H7" s="1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4"/>
      <c r="AA7" s="14"/>
      <c r="AB7" s="8"/>
      <c r="AC7" s="15"/>
      <c r="AD7" s="41"/>
    </row>
    <row r="8" spans="1:30" ht="126.75" customHeight="1" x14ac:dyDescent="0.25">
      <c r="A8" s="6"/>
      <c r="B8" s="6"/>
      <c r="C8" s="8"/>
      <c r="D8" s="6"/>
      <c r="E8" s="9"/>
      <c r="F8" s="16" t="s">
        <v>33</v>
      </c>
      <c r="G8" s="11" t="s">
        <v>33</v>
      </c>
      <c r="H8" s="11" t="s">
        <v>33</v>
      </c>
      <c r="I8" s="11" t="s">
        <v>33</v>
      </c>
      <c r="J8" s="11" t="s">
        <v>33</v>
      </c>
      <c r="K8" s="11" t="s">
        <v>33</v>
      </c>
      <c r="L8" s="11" t="s">
        <v>33</v>
      </c>
      <c r="M8" s="11" t="s">
        <v>33</v>
      </c>
      <c r="N8" s="11" t="s">
        <v>33</v>
      </c>
      <c r="O8" s="11" t="s">
        <v>33</v>
      </c>
      <c r="P8" s="11" t="s">
        <v>33</v>
      </c>
      <c r="Q8" s="11" t="s">
        <v>33</v>
      </c>
      <c r="R8" s="11" t="s">
        <v>33</v>
      </c>
      <c r="S8" s="11" t="s">
        <v>33</v>
      </c>
      <c r="T8" s="11" t="s">
        <v>33</v>
      </c>
      <c r="U8" s="11" t="s">
        <v>33</v>
      </c>
      <c r="V8" s="11" t="s">
        <v>33</v>
      </c>
      <c r="W8" s="11" t="s">
        <v>33</v>
      </c>
      <c r="X8" s="11" t="s">
        <v>33</v>
      </c>
      <c r="Y8" s="11" t="s">
        <v>33</v>
      </c>
      <c r="Z8" s="14"/>
      <c r="AA8" s="14"/>
      <c r="AB8" s="8"/>
      <c r="AC8" s="17" t="s">
        <v>34</v>
      </c>
      <c r="AD8" s="42"/>
    </row>
    <row r="9" spans="1:30" ht="18.75" customHeight="1" x14ac:dyDescent="0.25">
      <c r="A9" s="18">
        <f>IF(ISBLANK(B9),"",COUNTA($B$9:B9))</f>
        <v>1</v>
      </c>
      <c r="B9" s="33" t="s">
        <v>58</v>
      </c>
      <c r="C9" s="19" t="s">
        <v>35</v>
      </c>
      <c r="D9" s="18" t="s">
        <v>36</v>
      </c>
      <c r="E9" s="34">
        <v>18</v>
      </c>
      <c r="F9" s="11">
        <v>3211.04</v>
      </c>
      <c r="G9" s="11">
        <v>3560</v>
      </c>
      <c r="H9" s="11">
        <v>3361.34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20">
        <f t="shared" ref="Z9:Z21" si="0">SQRT(((SUM((POWER(F9-AB9,2)),(POWER(G9-AB9,2)),(POWER(H9-AB9,2)))/(COLUMNS(F9:H9)-1))))</f>
        <v>175.03759938938833</v>
      </c>
      <c r="AA9" s="21">
        <f t="shared" ref="AA9:AA21" si="1">Z9/AB9*100</f>
        <v>5.1825217586407639</v>
      </c>
      <c r="AB9" s="21">
        <f t="shared" ref="AB9:AB21" si="2">ROUND(AVERAGE(F9,G9,H9),2)</f>
        <v>3377.46</v>
      </c>
      <c r="AC9" s="22">
        <f t="shared" ref="AC9:AC21" si="3">ROUND(E9*AB9,2)</f>
        <v>60794.28</v>
      </c>
      <c r="AD9" s="22">
        <f t="shared" ref="AD9:AD21" si="4">ROUND(E9*F9,2)</f>
        <v>57798.720000000001</v>
      </c>
    </row>
    <row r="10" spans="1:30" ht="18" customHeight="1" x14ac:dyDescent="0.25">
      <c r="A10" s="18">
        <f>IF(ISBLANK(B10),"",COUNTA($B$9:B10))</f>
        <v>2</v>
      </c>
      <c r="B10" s="33" t="s">
        <v>37</v>
      </c>
      <c r="C10" s="19" t="s">
        <v>35</v>
      </c>
      <c r="D10" s="18" t="s">
        <v>36</v>
      </c>
      <c r="E10" s="34">
        <v>38</v>
      </c>
      <c r="F10" s="11">
        <v>1860.5</v>
      </c>
      <c r="G10" s="11">
        <v>2030.5</v>
      </c>
      <c r="H10" s="11">
        <v>1947.12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20">
        <f t="shared" si="0"/>
        <v>85.00514572659705</v>
      </c>
      <c r="AA10" s="21">
        <f t="shared" si="1"/>
        <v>4.36810886346617</v>
      </c>
      <c r="AB10" s="21">
        <f t="shared" si="2"/>
        <v>1946.04</v>
      </c>
      <c r="AC10" s="22">
        <f t="shared" si="3"/>
        <v>73949.52</v>
      </c>
      <c r="AD10" s="22">
        <f t="shared" si="4"/>
        <v>70699</v>
      </c>
    </row>
    <row r="11" spans="1:30" x14ac:dyDescent="0.25">
      <c r="A11" s="18">
        <f>IF(ISBLANK(B11),"",COUNTA($B$9:B11))</f>
        <v>3</v>
      </c>
      <c r="B11" s="35" t="s">
        <v>38</v>
      </c>
      <c r="C11" s="19" t="s">
        <v>35</v>
      </c>
      <c r="D11" s="18" t="s">
        <v>39</v>
      </c>
      <c r="E11" s="36">
        <v>2</v>
      </c>
      <c r="F11" s="11">
        <v>18522.04</v>
      </c>
      <c r="G11" s="11">
        <v>21500</v>
      </c>
      <c r="H11" s="11">
        <v>22400.95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20">
        <f t="shared" si="0"/>
        <v>2030.0205028644414</v>
      </c>
      <c r="AA11" s="21">
        <f t="shared" si="1"/>
        <v>9.7561210768747735</v>
      </c>
      <c r="AB11" s="21">
        <f t="shared" si="2"/>
        <v>20807.66</v>
      </c>
      <c r="AC11" s="22">
        <f t="shared" si="3"/>
        <v>41615.32</v>
      </c>
      <c r="AD11" s="22">
        <f t="shared" si="4"/>
        <v>37044.080000000002</v>
      </c>
    </row>
    <row r="12" spans="1:30" x14ac:dyDescent="0.25">
      <c r="A12" s="18">
        <f>IF(ISBLANK(B12),"",COUNTA($B$9:B12))</f>
        <v>4</v>
      </c>
      <c r="B12" s="35" t="s">
        <v>40</v>
      </c>
      <c r="C12" s="19" t="s">
        <v>35</v>
      </c>
      <c r="D12" s="18" t="s">
        <v>39</v>
      </c>
      <c r="E12" s="36">
        <v>0.5</v>
      </c>
      <c r="F12" s="11">
        <v>2653.5</v>
      </c>
      <c r="G12" s="11">
        <v>2550.3000000000002</v>
      </c>
      <c r="H12" s="11">
        <v>2513.4699999999998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20">
        <f t="shared" si="0"/>
        <v>72.589129007035254</v>
      </c>
      <c r="AA12" s="21">
        <f t="shared" si="1"/>
        <v>2.8218226031143923</v>
      </c>
      <c r="AB12" s="21">
        <f t="shared" si="2"/>
        <v>2572.42</v>
      </c>
      <c r="AC12" s="22">
        <f t="shared" si="3"/>
        <v>1286.21</v>
      </c>
      <c r="AD12" s="22">
        <f t="shared" si="4"/>
        <v>1326.75</v>
      </c>
    </row>
    <row r="13" spans="1:30" ht="18.75" customHeight="1" x14ac:dyDescent="0.25">
      <c r="A13" s="18">
        <f>IF(ISBLANK(B13),"",COUNTA($B$9:B13))</f>
        <v>5</v>
      </c>
      <c r="B13" s="37" t="s">
        <v>41</v>
      </c>
      <c r="C13" s="19" t="s">
        <v>35</v>
      </c>
      <c r="D13" s="18" t="s">
        <v>39</v>
      </c>
      <c r="E13" s="36">
        <v>1</v>
      </c>
      <c r="F13" s="11">
        <v>547.78</v>
      </c>
      <c r="G13" s="11">
        <v>499.8</v>
      </c>
      <c r="H13" s="11">
        <v>513.47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20">
        <f t="shared" si="0"/>
        <v>24.718836946749718</v>
      </c>
      <c r="AA13" s="21">
        <f t="shared" si="1"/>
        <v>4.7504250882578489</v>
      </c>
      <c r="AB13" s="21">
        <f t="shared" si="2"/>
        <v>520.35</v>
      </c>
      <c r="AC13" s="22">
        <f t="shared" si="3"/>
        <v>520.35</v>
      </c>
      <c r="AD13" s="22">
        <f>ROUND(E13*F13,2)</f>
        <v>547.78</v>
      </c>
    </row>
    <row r="14" spans="1:30" ht="18" customHeight="1" x14ac:dyDescent="0.25">
      <c r="A14" s="18">
        <f>IF(ISBLANK(B14),"",COUNTA($B$9:B14))</f>
        <v>6</v>
      </c>
      <c r="B14" s="37" t="s">
        <v>55</v>
      </c>
      <c r="C14" s="19" t="s">
        <v>35</v>
      </c>
      <c r="D14" s="18" t="s">
        <v>39</v>
      </c>
      <c r="E14" s="38">
        <v>0.01</v>
      </c>
      <c r="F14" s="11">
        <v>9062.16</v>
      </c>
      <c r="G14" s="11">
        <v>15620</v>
      </c>
      <c r="H14" s="11">
        <v>16487.95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20">
        <f t="shared" si="0"/>
        <v>4059.9868594245477</v>
      </c>
      <c r="AA14" s="21">
        <f t="shared" si="1"/>
        <v>29.58447421751762</v>
      </c>
      <c r="AB14" s="21">
        <f t="shared" si="2"/>
        <v>13723.37</v>
      </c>
      <c r="AC14" s="22">
        <f t="shared" si="3"/>
        <v>137.22999999999999</v>
      </c>
      <c r="AD14" s="22">
        <f t="shared" si="4"/>
        <v>90.62</v>
      </c>
    </row>
    <row r="15" spans="1:30" x14ac:dyDescent="0.25">
      <c r="A15" s="18">
        <f>IF(ISBLANK(B15),"",COUNTA($B$9:B15))</f>
        <v>7</v>
      </c>
      <c r="B15" s="39" t="s">
        <v>42</v>
      </c>
      <c r="C15" s="19" t="s">
        <v>35</v>
      </c>
      <c r="D15" s="18" t="s">
        <v>39</v>
      </c>
      <c r="E15" s="38">
        <v>0.03</v>
      </c>
      <c r="F15" s="23">
        <v>18300</v>
      </c>
      <c r="G15" s="23">
        <v>25800</v>
      </c>
      <c r="H15" s="23">
        <v>19330.849999999999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20">
        <f t="shared" si="0"/>
        <v>4065.3526588538421</v>
      </c>
      <c r="AA15" s="21">
        <f t="shared" si="1"/>
        <v>19.227325589723247</v>
      </c>
      <c r="AB15" s="21">
        <f t="shared" si="2"/>
        <v>21143.62</v>
      </c>
      <c r="AC15" s="22">
        <f>ROUND(E15*AB15,2)</f>
        <v>634.30999999999995</v>
      </c>
      <c r="AD15" s="22">
        <f t="shared" si="4"/>
        <v>549</v>
      </c>
    </row>
    <row r="16" spans="1:30" x14ac:dyDescent="0.25">
      <c r="A16" s="18">
        <f>IF(ISBLANK(B16),"",COUNTA($B$9:B16))</f>
        <v>8</v>
      </c>
      <c r="B16" s="39" t="s">
        <v>43</v>
      </c>
      <c r="C16" s="19" t="s">
        <v>35</v>
      </c>
      <c r="D16" s="18" t="s">
        <v>39</v>
      </c>
      <c r="E16" s="38">
        <v>0.1</v>
      </c>
      <c r="F16" s="23">
        <v>3980.86</v>
      </c>
      <c r="G16" s="23">
        <v>5000</v>
      </c>
      <c r="H16" s="23">
        <v>5403.9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20">
        <f t="shared" si="0"/>
        <v>733.35125635673364</v>
      </c>
      <c r="AA16" s="21">
        <f t="shared" si="1"/>
        <v>15.294337681478181</v>
      </c>
      <c r="AB16" s="21">
        <f t="shared" si="2"/>
        <v>4794.92</v>
      </c>
      <c r="AC16" s="22">
        <f t="shared" si="3"/>
        <v>479.49</v>
      </c>
      <c r="AD16" s="22">
        <f t="shared" si="4"/>
        <v>398.09</v>
      </c>
    </row>
    <row r="17" spans="1:30" x14ac:dyDescent="0.25">
      <c r="A17" s="18">
        <f>IF(ISBLANK(B17),"",COUNTA($B$9:B17))</f>
        <v>9</v>
      </c>
      <c r="B17" s="39" t="s">
        <v>44</v>
      </c>
      <c r="C17" s="19" t="s">
        <v>35</v>
      </c>
      <c r="D17" s="18" t="s">
        <v>39</v>
      </c>
      <c r="E17" s="38">
        <v>0.01</v>
      </c>
      <c r="F17" s="23">
        <v>2597.38</v>
      </c>
      <c r="G17" s="23">
        <v>2450</v>
      </c>
      <c r="H17" s="23">
        <v>1935.55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20">
        <f t="shared" si="0"/>
        <v>347.46669286422264</v>
      </c>
      <c r="AA17" s="21">
        <f t="shared" si="1"/>
        <v>14.927853657104306</v>
      </c>
      <c r="AB17" s="21">
        <f t="shared" si="2"/>
        <v>2327.64</v>
      </c>
      <c r="AC17" s="22">
        <f t="shared" si="3"/>
        <v>23.28</v>
      </c>
      <c r="AD17" s="22">
        <f t="shared" si="4"/>
        <v>25.97</v>
      </c>
    </row>
    <row r="18" spans="1:30" ht="18" customHeight="1" x14ac:dyDescent="0.25">
      <c r="A18" s="18">
        <f>IF(ISBLANK(B18),"",COUNTA($B$9:B18))</f>
        <v>10</v>
      </c>
      <c r="B18" s="37" t="s">
        <v>56</v>
      </c>
      <c r="C18" s="19" t="s">
        <v>35</v>
      </c>
      <c r="D18" s="18" t="s">
        <v>39</v>
      </c>
      <c r="E18" s="38">
        <v>0.1</v>
      </c>
      <c r="F18" s="23">
        <v>29280</v>
      </c>
      <c r="G18" s="23">
        <v>35470</v>
      </c>
      <c r="H18" s="23">
        <v>31887.68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20">
        <f t="shared" si="0"/>
        <v>3107.7620984882356</v>
      </c>
      <c r="AA18" s="21">
        <f t="shared" si="1"/>
        <v>9.6476718971985935</v>
      </c>
      <c r="AB18" s="21">
        <f t="shared" si="2"/>
        <v>32212.560000000001</v>
      </c>
      <c r="AC18" s="22">
        <f t="shared" si="3"/>
        <v>3221.26</v>
      </c>
      <c r="AD18" s="22">
        <f t="shared" si="4"/>
        <v>2928</v>
      </c>
    </row>
    <row r="19" spans="1:30" x14ac:dyDescent="0.25">
      <c r="A19" s="18">
        <f>IF(ISBLANK(B19),"",COUNTA($B$9:B19))</f>
        <v>11</v>
      </c>
      <c r="B19" s="37" t="s">
        <v>45</v>
      </c>
      <c r="C19" s="19" t="s">
        <v>35</v>
      </c>
      <c r="D19" s="18" t="s">
        <v>39</v>
      </c>
      <c r="E19" s="38">
        <v>1</v>
      </c>
      <c r="F19" s="23">
        <v>535.58000000000004</v>
      </c>
      <c r="G19" s="23">
        <v>423</v>
      </c>
      <c r="H19" s="23">
        <v>589.58000000000004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20">
        <f t="shared" si="0"/>
        <v>84.989364922912571</v>
      </c>
      <c r="AA19" s="21">
        <f t="shared" si="1"/>
        <v>16.4692113017949</v>
      </c>
      <c r="AB19" s="21">
        <f t="shared" si="2"/>
        <v>516.04999999999995</v>
      </c>
      <c r="AC19" s="22">
        <f t="shared" si="3"/>
        <v>516.04999999999995</v>
      </c>
      <c r="AD19" s="22">
        <f t="shared" si="4"/>
        <v>535.58000000000004</v>
      </c>
    </row>
    <row r="20" spans="1:30" ht="50.25" customHeight="1" x14ac:dyDescent="0.25">
      <c r="A20" s="18">
        <f>IF(ISBLANK(B20),"",COUNTA($B$9:B20))</f>
        <v>12</v>
      </c>
      <c r="B20" s="37" t="s">
        <v>57</v>
      </c>
      <c r="C20" s="19" t="s">
        <v>35</v>
      </c>
      <c r="D20" s="18" t="s">
        <v>46</v>
      </c>
      <c r="E20" s="38">
        <v>1</v>
      </c>
      <c r="F20" s="23">
        <v>718.58</v>
      </c>
      <c r="G20" s="23">
        <v>1050</v>
      </c>
      <c r="H20" s="23">
        <v>792.46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20">
        <f t="shared" si="0"/>
        <v>173.98482807417432</v>
      </c>
      <c r="AA20" s="21">
        <f t="shared" si="1"/>
        <v>20.380567434422069</v>
      </c>
      <c r="AB20" s="21">
        <f t="shared" si="2"/>
        <v>853.68</v>
      </c>
      <c r="AC20" s="22">
        <f t="shared" si="3"/>
        <v>853.68</v>
      </c>
      <c r="AD20" s="22">
        <f t="shared" si="4"/>
        <v>718.58</v>
      </c>
    </row>
    <row r="21" spans="1:30" ht="31.5" customHeight="1" x14ac:dyDescent="0.25">
      <c r="A21" s="18">
        <f>IF(ISBLANK(B21),"",COUNTA($B$9:B21))</f>
        <v>13</v>
      </c>
      <c r="B21" s="37" t="s">
        <v>47</v>
      </c>
      <c r="C21" s="19" t="s">
        <v>35</v>
      </c>
      <c r="D21" s="18" t="s">
        <v>48</v>
      </c>
      <c r="E21" s="38">
        <v>4</v>
      </c>
      <c r="F21" s="23">
        <v>366</v>
      </c>
      <c r="G21" s="23">
        <v>388</v>
      </c>
      <c r="H21" s="23">
        <v>530.85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20">
        <f t="shared" si="0"/>
        <v>89.503859413993993</v>
      </c>
      <c r="AA21" s="21">
        <f t="shared" si="1"/>
        <v>20.898444805733167</v>
      </c>
      <c r="AB21" s="21">
        <f t="shared" si="2"/>
        <v>428.28</v>
      </c>
      <c r="AC21" s="22">
        <f t="shared" si="3"/>
        <v>1713.12</v>
      </c>
      <c r="AD21" s="22">
        <f t="shared" si="4"/>
        <v>1464</v>
      </c>
    </row>
    <row r="22" spans="1:30" ht="18.75" customHeight="1" x14ac:dyDescent="0.25">
      <c r="A22" s="25"/>
      <c r="B22" s="25"/>
      <c r="C22" s="25"/>
      <c r="D22" s="25"/>
      <c r="E22" s="25"/>
      <c r="F22" s="21"/>
      <c r="G22" s="21"/>
      <c r="H22" s="21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6"/>
      <c r="AB22" s="18" t="s">
        <v>49</v>
      </c>
      <c r="AC22" s="21">
        <f>SUM(AC9:AC21)</f>
        <v>185744.09999999998</v>
      </c>
      <c r="AD22" s="11">
        <f>SUM(AD9:AD21)</f>
        <v>174126.16999999995</v>
      </c>
    </row>
    <row r="23" spans="1:30" ht="21.75" customHeight="1" x14ac:dyDescent="0.25">
      <c r="A23" s="27" t="s">
        <v>50</v>
      </c>
      <c r="B23" s="27"/>
      <c r="C23" s="28">
        <f>$AD$22</f>
        <v>174126.16999999995</v>
      </c>
      <c r="D23" s="29" t="s">
        <v>51</v>
      </c>
      <c r="E23" s="29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1"/>
    </row>
    <row r="24" spans="1:30" ht="21.75" customHeight="1" x14ac:dyDescent="0.25">
      <c r="A24" s="27" t="s">
        <v>52</v>
      </c>
      <c r="B24" s="27"/>
      <c r="C24" s="32">
        <v>46191</v>
      </c>
      <c r="D24" s="29"/>
      <c r="E24" s="2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1"/>
    </row>
  </sheetData>
  <mergeCells count="19">
    <mergeCell ref="A23:B23"/>
    <mergeCell ref="A24:B24"/>
    <mergeCell ref="F6:F7"/>
    <mergeCell ref="G6:G7"/>
    <mergeCell ref="H6:H7"/>
    <mergeCell ref="AB6:AB8"/>
    <mergeCell ref="AD6:AD8"/>
    <mergeCell ref="Z7:Z8"/>
    <mergeCell ref="AA7:AA8"/>
    <mergeCell ref="A6:A8"/>
    <mergeCell ref="B6:B8"/>
    <mergeCell ref="C6:C8"/>
    <mergeCell ref="D6:D8"/>
    <mergeCell ref="E6:E8"/>
    <mergeCell ref="A1:AD1"/>
    <mergeCell ref="A3:B3"/>
    <mergeCell ref="C3:AD3"/>
    <mergeCell ref="A4:AD4"/>
    <mergeCell ref="A5:AD5"/>
  </mergeCells>
  <pageMargins left="0.39374999999999999" right="0.39374999999999999" top="0.39374999999999999" bottom="0.39374999999999999" header="0.511811023622047" footer="0.511811023622047"/>
  <pageSetup paperSize="9" scale="5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Новый сотрудник ООКТ</cp:lastModifiedBy>
  <cp:revision>2</cp:revision>
  <dcterms:created xsi:type="dcterms:W3CDTF">2015-06-05T18:19:34Z</dcterms:created>
  <dcterms:modified xsi:type="dcterms:W3CDTF">2026-07-01T06:56:11Z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