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1. ГОСКОНТРАКТЫ\1. В РАБОТЕ\ДЕТАЛИ\"/>
    </mc:Choice>
  </mc:AlternateContent>
  <xr:revisionPtr revIDLastSave="0" documentId="13_ncr:1_{AA8AFCE4-D156-417C-ABFB-75579312523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42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77" i="42" l="1"/>
  <c r="H77" i="42"/>
  <c r="G77" i="42"/>
  <c r="F77" i="42"/>
  <c r="E77" i="42"/>
  <c r="I77" i="42" s="1"/>
  <c r="J77" i="42" s="1"/>
  <c r="D77" i="42"/>
  <c r="K77" i="42" s="1"/>
  <c r="L77" i="42" s="1"/>
  <c r="M77" i="42" s="1"/>
  <c r="N77" i="42" s="1"/>
  <c r="G5" i="42"/>
  <c r="G6" i="42"/>
  <c r="G7" i="42"/>
  <c r="G8" i="42"/>
  <c r="G9" i="42"/>
  <c r="G10" i="42"/>
  <c r="G11" i="42"/>
  <c r="G12" i="42"/>
  <c r="G13" i="42"/>
  <c r="G14" i="42"/>
  <c r="G15" i="42"/>
  <c r="G16" i="42"/>
  <c r="G17" i="42"/>
  <c r="G18" i="42"/>
  <c r="G19" i="42"/>
  <c r="G20" i="42"/>
  <c r="G21" i="42"/>
  <c r="G22" i="42"/>
  <c r="G23" i="42"/>
  <c r="G24" i="42"/>
  <c r="G25" i="42"/>
  <c r="G26" i="42"/>
  <c r="G27" i="42"/>
  <c r="G28" i="42"/>
  <c r="G29" i="42"/>
  <c r="G30" i="42"/>
  <c r="G31" i="42"/>
  <c r="G32" i="42"/>
  <c r="G33" i="42"/>
  <c r="G34" i="42"/>
  <c r="G35" i="42"/>
  <c r="G36" i="42"/>
  <c r="G37" i="42"/>
  <c r="G38" i="42"/>
  <c r="G39" i="42"/>
  <c r="G40" i="42"/>
  <c r="G41" i="42"/>
  <c r="G42" i="42"/>
  <c r="G43" i="42"/>
  <c r="G44" i="42"/>
  <c r="G45" i="42"/>
  <c r="G46" i="42"/>
  <c r="G47" i="42"/>
  <c r="G48" i="42"/>
  <c r="G49" i="42"/>
  <c r="G50" i="42"/>
  <c r="G51" i="42"/>
  <c r="G52" i="42"/>
  <c r="G53" i="42"/>
  <c r="G54" i="42"/>
  <c r="G55" i="42"/>
  <c r="G56" i="42"/>
  <c r="G57" i="42"/>
  <c r="G58" i="42"/>
  <c r="G59" i="42"/>
  <c r="G60" i="42"/>
  <c r="G61" i="42"/>
  <c r="G62" i="42"/>
  <c r="G63" i="42"/>
  <c r="G64" i="42"/>
  <c r="G65" i="42"/>
  <c r="G66" i="42"/>
  <c r="G67" i="42"/>
  <c r="G68" i="42"/>
  <c r="G69" i="42"/>
  <c r="G70" i="42"/>
  <c r="G71" i="42"/>
  <c r="G72" i="42"/>
  <c r="G73" i="42"/>
  <c r="G74" i="42"/>
  <c r="G75" i="42"/>
  <c r="G76" i="42"/>
  <c r="F5" i="42"/>
  <c r="F6" i="42"/>
  <c r="F7" i="42"/>
  <c r="F8" i="42"/>
  <c r="F9" i="42"/>
  <c r="F10" i="42"/>
  <c r="F11" i="42"/>
  <c r="F12" i="42"/>
  <c r="F13" i="42"/>
  <c r="F14" i="42"/>
  <c r="F15" i="42"/>
  <c r="F16" i="42"/>
  <c r="F17" i="42"/>
  <c r="F18" i="42"/>
  <c r="F19" i="42"/>
  <c r="F20" i="42"/>
  <c r="F21" i="42"/>
  <c r="F22" i="42"/>
  <c r="F23" i="42"/>
  <c r="F24" i="42"/>
  <c r="F25" i="42"/>
  <c r="F26" i="42"/>
  <c r="F27" i="42"/>
  <c r="F28" i="42"/>
  <c r="F29" i="42"/>
  <c r="F30" i="42"/>
  <c r="F31" i="42"/>
  <c r="F32" i="42"/>
  <c r="F33" i="42"/>
  <c r="F34" i="42"/>
  <c r="F35" i="42"/>
  <c r="F36" i="42"/>
  <c r="F37" i="42"/>
  <c r="F38" i="42"/>
  <c r="F39" i="42"/>
  <c r="F40" i="42"/>
  <c r="F41" i="42"/>
  <c r="F42" i="42"/>
  <c r="F43" i="42"/>
  <c r="F44" i="42"/>
  <c r="F45" i="42"/>
  <c r="F46" i="42"/>
  <c r="F47" i="42"/>
  <c r="F48" i="42"/>
  <c r="F49" i="42"/>
  <c r="F50" i="42"/>
  <c r="F51" i="42"/>
  <c r="F52" i="42"/>
  <c r="F53" i="42"/>
  <c r="F54" i="42"/>
  <c r="F55" i="42"/>
  <c r="F56" i="42"/>
  <c r="F57" i="42"/>
  <c r="F58" i="42"/>
  <c r="F59" i="42"/>
  <c r="F60" i="42"/>
  <c r="F61" i="42"/>
  <c r="F62" i="42"/>
  <c r="F63" i="42"/>
  <c r="F64" i="42"/>
  <c r="F65" i="42"/>
  <c r="F66" i="42"/>
  <c r="F67" i="42"/>
  <c r="F68" i="42"/>
  <c r="F69" i="42"/>
  <c r="F70" i="42"/>
  <c r="F71" i="42"/>
  <c r="F72" i="42"/>
  <c r="F73" i="42"/>
  <c r="F74" i="42"/>
  <c r="F75" i="42"/>
  <c r="F76" i="42"/>
  <c r="E5" i="42"/>
  <c r="H5" i="42" s="1"/>
  <c r="I5" i="42" s="1"/>
  <c r="J5" i="42" s="1"/>
  <c r="E6" i="42"/>
  <c r="E7" i="42"/>
  <c r="E8" i="42"/>
  <c r="H8" i="42" s="1"/>
  <c r="E9" i="42"/>
  <c r="H9" i="42" s="1"/>
  <c r="E10" i="42"/>
  <c r="E11" i="42"/>
  <c r="H11" i="42" s="1"/>
  <c r="E12" i="42"/>
  <c r="E13" i="42"/>
  <c r="H13" i="42" s="1"/>
  <c r="E14" i="42"/>
  <c r="E15" i="42"/>
  <c r="H15" i="42" s="1"/>
  <c r="E16" i="42"/>
  <c r="E17" i="42"/>
  <c r="H17" i="42" s="1"/>
  <c r="E18" i="42"/>
  <c r="E19" i="42"/>
  <c r="H19" i="42" s="1"/>
  <c r="E20" i="42"/>
  <c r="H20" i="42" s="1"/>
  <c r="E21" i="42"/>
  <c r="H21" i="42" s="1"/>
  <c r="E22" i="42"/>
  <c r="E23" i="42"/>
  <c r="H23" i="42" s="1"/>
  <c r="E24" i="42"/>
  <c r="E25" i="42"/>
  <c r="H25" i="42" s="1"/>
  <c r="E26" i="42"/>
  <c r="E27" i="42"/>
  <c r="H27" i="42" s="1"/>
  <c r="E28" i="42"/>
  <c r="H28" i="42" s="1"/>
  <c r="E29" i="42"/>
  <c r="H29" i="42" s="1"/>
  <c r="E30" i="42"/>
  <c r="E31" i="42"/>
  <c r="H31" i="42" s="1"/>
  <c r="E32" i="42"/>
  <c r="H32" i="42" s="1"/>
  <c r="E33" i="42"/>
  <c r="H33" i="42" s="1"/>
  <c r="E35" i="42"/>
  <c r="H35" i="42" s="1"/>
  <c r="E36" i="42"/>
  <c r="E37" i="42"/>
  <c r="E38" i="42"/>
  <c r="E39" i="42"/>
  <c r="H39" i="42" s="1"/>
  <c r="E40" i="42"/>
  <c r="E41" i="42"/>
  <c r="H41" i="42" s="1"/>
  <c r="E42" i="42"/>
  <c r="E43" i="42"/>
  <c r="H43" i="42" s="1"/>
  <c r="E44" i="42"/>
  <c r="H44" i="42" s="1"/>
  <c r="E45" i="42"/>
  <c r="H45" i="42" s="1"/>
  <c r="E46" i="42"/>
  <c r="E47" i="42"/>
  <c r="H47" i="42" s="1"/>
  <c r="E48" i="42"/>
  <c r="E49" i="42"/>
  <c r="E50" i="42"/>
  <c r="E51" i="42"/>
  <c r="H51" i="42" s="1"/>
  <c r="E52" i="42"/>
  <c r="E53" i="42"/>
  <c r="H53" i="42" s="1"/>
  <c r="E54" i="42"/>
  <c r="E55" i="42"/>
  <c r="H55" i="42" s="1"/>
  <c r="E56" i="42"/>
  <c r="H56" i="42" s="1"/>
  <c r="E57" i="42"/>
  <c r="H57" i="42" s="1"/>
  <c r="E58" i="42"/>
  <c r="E59" i="42"/>
  <c r="H59" i="42" s="1"/>
  <c r="E60" i="42"/>
  <c r="E61" i="42"/>
  <c r="E62" i="42"/>
  <c r="E63" i="42"/>
  <c r="E64" i="42"/>
  <c r="E65" i="42"/>
  <c r="H65" i="42" s="1"/>
  <c r="E66" i="42"/>
  <c r="E67" i="42"/>
  <c r="H67" i="42" s="1"/>
  <c r="E68" i="42"/>
  <c r="H68" i="42" s="1"/>
  <c r="E69" i="42"/>
  <c r="H69" i="42" s="1"/>
  <c r="E70" i="42"/>
  <c r="E71" i="42"/>
  <c r="H71" i="42" s="1"/>
  <c r="E72" i="42"/>
  <c r="E73" i="42"/>
  <c r="E74" i="42"/>
  <c r="E75" i="42"/>
  <c r="H75" i="42" s="1"/>
  <c r="E76" i="42"/>
  <c r="H76" i="42" s="1"/>
  <c r="D5" i="42"/>
  <c r="D6" i="42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D22" i="42"/>
  <c r="D23" i="42"/>
  <c r="D24" i="42"/>
  <c r="D25" i="42"/>
  <c r="D26" i="42"/>
  <c r="D27" i="42"/>
  <c r="D28" i="42"/>
  <c r="D29" i="42"/>
  <c r="D30" i="42"/>
  <c r="D31" i="42"/>
  <c r="D32" i="42"/>
  <c r="D33" i="42"/>
  <c r="D34" i="42"/>
  <c r="D35" i="42"/>
  <c r="D36" i="42"/>
  <c r="D37" i="42"/>
  <c r="D38" i="42"/>
  <c r="D39" i="42"/>
  <c r="D40" i="42"/>
  <c r="D41" i="42"/>
  <c r="D42" i="42"/>
  <c r="D43" i="42"/>
  <c r="D44" i="42"/>
  <c r="D45" i="42"/>
  <c r="D46" i="42"/>
  <c r="D47" i="42"/>
  <c r="D48" i="42"/>
  <c r="D49" i="42"/>
  <c r="D50" i="42"/>
  <c r="D51" i="42"/>
  <c r="D52" i="42"/>
  <c r="D53" i="42"/>
  <c r="D54" i="42"/>
  <c r="D55" i="42"/>
  <c r="D56" i="42"/>
  <c r="D57" i="42"/>
  <c r="D58" i="42"/>
  <c r="D59" i="42"/>
  <c r="D60" i="42"/>
  <c r="D61" i="42"/>
  <c r="D62" i="42"/>
  <c r="D63" i="42"/>
  <c r="D64" i="42"/>
  <c r="D65" i="42"/>
  <c r="D66" i="42"/>
  <c r="D67" i="42"/>
  <c r="D68" i="42"/>
  <c r="D69" i="42"/>
  <c r="D70" i="42"/>
  <c r="D71" i="42"/>
  <c r="D72" i="42"/>
  <c r="D73" i="42"/>
  <c r="D74" i="42"/>
  <c r="D75" i="42"/>
  <c r="D76" i="42"/>
  <c r="B5" i="42"/>
  <c r="B6" i="42"/>
  <c r="B7" i="42"/>
  <c r="B8" i="42"/>
  <c r="B9" i="42"/>
  <c r="B10" i="42"/>
  <c r="B11" i="42"/>
  <c r="B12" i="42"/>
  <c r="H12" i="42"/>
  <c r="B13" i="42"/>
  <c r="B14" i="42"/>
  <c r="B15" i="42"/>
  <c r="B16" i="42"/>
  <c r="H16" i="42"/>
  <c r="B17" i="42"/>
  <c r="B18" i="42"/>
  <c r="B19" i="42"/>
  <c r="B20" i="42"/>
  <c r="B21" i="42"/>
  <c r="B22" i="42"/>
  <c r="B23" i="42"/>
  <c r="B24" i="42"/>
  <c r="H24" i="42"/>
  <c r="B25" i="42"/>
  <c r="B26" i="42"/>
  <c r="B27" i="42"/>
  <c r="B28" i="42"/>
  <c r="B29" i="42"/>
  <c r="B30" i="42"/>
  <c r="B31" i="42"/>
  <c r="B32" i="42"/>
  <c r="B33" i="42"/>
  <c r="B34" i="42"/>
  <c r="B35" i="42"/>
  <c r="B36" i="42"/>
  <c r="H36" i="42"/>
  <c r="B37" i="42"/>
  <c r="B38" i="42"/>
  <c r="B39" i="42"/>
  <c r="B40" i="42"/>
  <c r="H40" i="42"/>
  <c r="B41" i="42"/>
  <c r="B42" i="42"/>
  <c r="B43" i="42"/>
  <c r="B44" i="42"/>
  <c r="B45" i="42"/>
  <c r="B46" i="42"/>
  <c r="B47" i="42"/>
  <c r="B48" i="42"/>
  <c r="H48" i="42"/>
  <c r="B49" i="42"/>
  <c r="B50" i="42"/>
  <c r="B51" i="42"/>
  <c r="B52" i="42"/>
  <c r="H52" i="42"/>
  <c r="B53" i="42"/>
  <c r="B54" i="42"/>
  <c r="B55" i="42"/>
  <c r="B56" i="42"/>
  <c r="B57" i="42"/>
  <c r="B58" i="42"/>
  <c r="B59" i="42"/>
  <c r="B60" i="42"/>
  <c r="H60" i="42"/>
  <c r="B61" i="42"/>
  <c r="B62" i="42"/>
  <c r="B63" i="42"/>
  <c r="B64" i="42"/>
  <c r="H64" i="42"/>
  <c r="B65" i="42"/>
  <c r="B66" i="42"/>
  <c r="B67" i="42"/>
  <c r="B68" i="42"/>
  <c r="B69" i="42"/>
  <c r="B70" i="42"/>
  <c r="B71" i="42"/>
  <c r="B72" i="42"/>
  <c r="H72" i="42"/>
  <c r="B73" i="42"/>
  <c r="B74" i="42"/>
  <c r="B75" i="42"/>
  <c r="B76" i="42"/>
  <c r="H73" i="42" l="1"/>
  <c r="I73" i="42" s="1"/>
  <c r="J73" i="42" s="1"/>
  <c r="H61" i="42"/>
  <c r="H49" i="42"/>
  <c r="H37" i="42"/>
  <c r="H66" i="42"/>
  <c r="H74" i="42"/>
  <c r="I74" i="42" s="1"/>
  <c r="J74" i="42" s="1"/>
  <c r="H14" i="42"/>
  <c r="H26" i="42"/>
  <c r="H62" i="42"/>
  <c r="H63" i="42"/>
  <c r="H50" i="42"/>
  <c r="H70" i="42"/>
  <c r="I70" i="42" s="1"/>
  <c r="J70" i="42" s="1"/>
  <c r="H58" i="42"/>
  <c r="H46" i="42"/>
  <c r="H34" i="42"/>
  <c r="H22" i="42"/>
  <c r="H10" i="42"/>
  <c r="H7" i="42"/>
  <c r="H38" i="42"/>
  <c r="H54" i="42"/>
  <c r="H42" i="42"/>
  <c r="H30" i="42"/>
  <c r="H18" i="42"/>
  <c r="H6" i="42"/>
  <c r="K5" i="42"/>
  <c r="L5" i="42" s="1"/>
  <c r="M5" i="42" s="1"/>
  <c r="N5" i="42" s="1"/>
  <c r="K75" i="42"/>
  <c r="L75" i="42" s="1"/>
  <c r="M75" i="42" s="1"/>
  <c r="N75" i="42" s="1"/>
  <c r="I75" i="42"/>
  <c r="J75" i="42" s="1"/>
  <c r="K74" i="42"/>
  <c r="L74" i="42" s="1"/>
  <c r="M74" i="42" s="1"/>
  <c r="N74" i="42" s="1"/>
  <c r="K73" i="42"/>
  <c r="L73" i="42" s="1"/>
  <c r="M73" i="42" s="1"/>
  <c r="N73" i="42" s="1"/>
  <c r="K72" i="42"/>
  <c r="L72" i="42" s="1"/>
  <c r="M72" i="42" s="1"/>
  <c r="N72" i="42" s="1"/>
  <c r="I72" i="42"/>
  <c r="J72" i="42" s="1"/>
  <c r="K71" i="42"/>
  <c r="L71" i="42" s="1"/>
  <c r="M71" i="42" s="1"/>
  <c r="N71" i="42" s="1"/>
  <c r="I71" i="42"/>
  <c r="J71" i="42" s="1"/>
  <c r="K70" i="42"/>
  <c r="L70" i="42" s="1"/>
  <c r="M70" i="42" s="1"/>
  <c r="N70" i="42" s="1"/>
  <c r="K69" i="42"/>
  <c r="L69" i="42" s="1"/>
  <c r="M69" i="42" s="1"/>
  <c r="N69" i="42" s="1"/>
  <c r="I69" i="42"/>
  <c r="J69" i="42" s="1"/>
  <c r="K68" i="42"/>
  <c r="L68" i="42" s="1"/>
  <c r="M68" i="42" s="1"/>
  <c r="N68" i="42" s="1"/>
  <c r="I68" i="42"/>
  <c r="J68" i="42" s="1"/>
  <c r="K67" i="42"/>
  <c r="L67" i="42" s="1"/>
  <c r="M67" i="42" s="1"/>
  <c r="N67" i="42" s="1"/>
  <c r="I67" i="42"/>
  <c r="J67" i="42" s="1"/>
  <c r="K66" i="42"/>
  <c r="L66" i="42" s="1"/>
  <c r="M66" i="42" s="1"/>
  <c r="N66" i="42" s="1"/>
  <c r="I66" i="42"/>
  <c r="J66" i="42" s="1"/>
  <c r="K65" i="42"/>
  <c r="L65" i="42" s="1"/>
  <c r="M65" i="42" s="1"/>
  <c r="N65" i="42" s="1"/>
  <c r="I65" i="42"/>
  <c r="J65" i="42" s="1"/>
  <c r="I6" i="42" l="1"/>
  <c r="J6" i="42" s="1"/>
  <c r="K6" i="42"/>
  <c r="L6" i="42" s="1"/>
  <c r="M6" i="42" s="1"/>
  <c r="N6" i="42" s="1"/>
  <c r="I7" i="42"/>
  <c r="J7" i="42" s="1"/>
  <c r="K7" i="42"/>
  <c r="L7" i="42" s="1"/>
  <c r="M7" i="42" s="1"/>
  <c r="N7" i="42" s="1"/>
  <c r="I8" i="42"/>
  <c r="J8" i="42" s="1"/>
  <c r="K8" i="42"/>
  <c r="L8" i="42" s="1"/>
  <c r="M8" i="42" s="1"/>
  <c r="N8" i="42" s="1"/>
  <c r="I9" i="42"/>
  <c r="J9" i="42" s="1"/>
  <c r="K9" i="42"/>
  <c r="L9" i="42" s="1"/>
  <c r="M9" i="42" s="1"/>
  <c r="N9" i="42" s="1"/>
  <c r="I10" i="42"/>
  <c r="J10" i="42" s="1"/>
  <c r="K10" i="42"/>
  <c r="L10" i="42" s="1"/>
  <c r="M10" i="42" s="1"/>
  <c r="N10" i="42" s="1"/>
  <c r="I11" i="42"/>
  <c r="J11" i="42" s="1"/>
  <c r="K11" i="42"/>
  <c r="L11" i="42" s="1"/>
  <c r="M11" i="42" s="1"/>
  <c r="N11" i="42" s="1"/>
  <c r="I12" i="42"/>
  <c r="J12" i="42" s="1"/>
  <c r="K12" i="42"/>
  <c r="L12" i="42" s="1"/>
  <c r="M12" i="42" s="1"/>
  <c r="N12" i="42" s="1"/>
  <c r="I13" i="42"/>
  <c r="J13" i="42" s="1"/>
  <c r="K13" i="42"/>
  <c r="L13" i="42" s="1"/>
  <c r="M13" i="42" s="1"/>
  <c r="N13" i="42" s="1"/>
  <c r="I14" i="42"/>
  <c r="J14" i="42" s="1"/>
  <c r="K14" i="42"/>
  <c r="L14" i="42" s="1"/>
  <c r="M14" i="42" s="1"/>
  <c r="N14" i="42" s="1"/>
  <c r="I15" i="42"/>
  <c r="J15" i="42" s="1"/>
  <c r="K15" i="42"/>
  <c r="L15" i="42" s="1"/>
  <c r="M15" i="42" s="1"/>
  <c r="N15" i="42" s="1"/>
  <c r="I16" i="42"/>
  <c r="J16" i="42" s="1"/>
  <c r="K16" i="42"/>
  <c r="L16" i="42" s="1"/>
  <c r="M16" i="42" s="1"/>
  <c r="N16" i="42" s="1"/>
  <c r="I17" i="42"/>
  <c r="J17" i="42" s="1"/>
  <c r="K17" i="42"/>
  <c r="L17" i="42" s="1"/>
  <c r="M17" i="42" s="1"/>
  <c r="N17" i="42" s="1"/>
  <c r="I18" i="42"/>
  <c r="J18" i="42" s="1"/>
  <c r="K18" i="42"/>
  <c r="L18" i="42" s="1"/>
  <c r="M18" i="42" s="1"/>
  <c r="N18" i="42" s="1"/>
  <c r="I19" i="42"/>
  <c r="J19" i="42" s="1"/>
  <c r="K19" i="42"/>
  <c r="L19" i="42" s="1"/>
  <c r="M19" i="42" s="1"/>
  <c r="N19" i="42" s="1"/>
  <c r="I20" i="42"/>
  <c r="J20" i="42" s="1"/>
  <c r="K20" i="42"/>
  <c r="L20" i="42" s="1"/>
  <c r="M20" i="42" s="1"/>
  <c r="N20" i="42" s="1"/>
  <c r="I21" i="42"/>
  <c r="J21" i="42" s="1"/>
  <c r="K21" i="42"/>
  <c r="L21" i="42" s="1"/>
  <c r="M21" i="42" s="1"/>
  <c r="N21" i="42" s="1"/>
  <c r="I22" i="42"/>
  <c r="J22" i="42" s="1"/>
  <c r="K22" i="42"/>
  <c r="L22" i="42" s="1"/>
  <c r="M22" i="42" s="1"/>
  <c r="N22" i="42" s="1"/>
  <c r="I23" i="42"/>
  <c r="J23" i="42" s="1"/>
  <c r="K23" i="42"/>
  <c r="L23" i="42" s="1"/>
  <c r="M23" i="42" s="1"/>
  <c r="N23" i="42" s="1"/>
  <c r="I24" i="42"/>
  <c r="J24" i="42" s="1"/>
  <c r="K24" i="42"/>
  <c r="L24" i="42" s="1"/>
  <c r="M24" i="42" s="1"/>
  <c r="N24" i="42" s="1"/>
  <c r="I25" i="42"/>
  <c r="J25" i="42" s="1"/>
  <c r="K25" i="42"/>
  <c r="L25" i="42" s="1"/>
  <c r="M25" i="42" s="1"/>
  <c r="N25" i="42" s="1"/>
  <c r="I26" i="42"/>
  <c r="J26" i="42" s="1"/>
  <c r="K26" i="42"/>
  <c r="L26" i="42" s="1"/>
  <c r="M26" i="42" s="1"/>
  <c r="N26" i="42" s="1"/>
  <c r="I27" i="42"/>
  <c r="J27" i="42" s="1"/>
  <c r="K27" i="42"/>
  <c r="L27" i="42" s="1"/>
  <c r="M27" i="42" s="1"/>
  <c r="N27" i="42" s="1"/>
  <c r="I28" i="42"/>
  <c r="J28" i="42" s="1"/>
  <c r="K28" i="42"/>
  <c r="L28" i="42" s="1"/>
  <c r="M28" i="42" s="1"/>
  <c r="N28" i="42" s="1"/>
  <c r="I29" i="42"/>
  <c r="J29" i="42" s="1"/>
  <c r="K29" i="42"/>
  <c r="L29" i="42" s="1"/>
  <c r="M29" i="42" s="1"/>
  <c r="N29" i="42" s="1"/>
  <c r="I30" i="42"/>
  <c r="J30" i="42" s="1"/>
  <c r="K30" i="42"/>
  <c r="L30" i="42" s="1"/>
  <c r="M30" i="42" s="1"/>
  <c r="N30" i="42" s="1"/>
  <c r="I31" i="42"/>
  <c r="J31" i="42" s="1"/>
  <c r="K31" i="42"/>
  <c r="L31" i="42" s="1"/>
  <c r="M31" i="42" s="1"/>
  <c r="N31" i="42" s="1"/>
  <c r="I32" i="42"/>
  <c r="J32" i="42" s="1"/>
  <c r="K32" i="42"/>
  <c r="L32" i="42" s="1"/>
  <c r="M32" i="42" s="1"/>
  <c r="N32" i="42" s="1"/>
  <c r="I33" i="42"/>
  <c r="J33" i="42" s="1"/>
  <c r="K33" i="42"/>
  <c r="L33" i="42" s="1"/>
  <c r="M33" i="42" s="1"/>
  <c r="N33" i="42" s="1"/>
  <c r="I34" i="42"/>
  <c r="J34" i="42" s="1"/>
  <c r="K34" i="42"/>
  <c r="L34" i="42" s="1"/>
  <c r="M34" i="42" s="1"/>
  <c r="N34" i="42" s="1"/>
  <c r="I35" i="42"/>
  <c r="J35" i="42" s="1"/>
  <c r="K35" i="42"/>
  <c r="L35" i="42" s="1"/>
  <c r="M35" i="42" s="1"/>
  <c r="N35" i="42" s="1"/>
  <c r="I36" i="42"/>
  <c r="J36" i="42" s="1"/>
  <c r="K36" i="42"/>
  <c r="L36" i="42" s="1"/>
  <c r="M36" i="42" s="1"/>
  <c r="N36" i="42" s="1"/>
  <c r="I37" i="42"/>
  <c r="J37" i="42" s="1"/>
  <c r="K37" i="42"/>
  <c r="L37" i="42" s="1"/>
  <c r="M37" i="42" s="1"/>
  <c r="N37" i="42" s="1"/>
  <c r="I38" i="42"/>
  <c r="J38" i="42" s="1"/>
  <c r="K38" i="42"/>
  <c r="L38" i="42" s="1"/>
  <c r="M38" i="42" s="1"/>
  <c r="N38" i="42" s="1"/>
  <c r="I39" i="42"/>
  <c r="J39" i="42" s="1"/>
  <c r="K39" i="42"/>
  <c r="L39" i="42" s="1"/>
  <c r="M39" i="42" s="1"/>
  <c r="N39" i="42" s="1"/>
  <c r="I40" i="42"/>
  <c r="J40" i="42" s="1"/>
  <c r="K40" i="42"/>
  <c r="L40" i="42" s="1"/>
  <c r="M40" i="42" s="1"/>
  <c r="N40" i="42" s="1"/>
  <c r="I41" i="42"/>
  <c r="J41" i="42" s="1"/>
  <c r="K41" i="42"/>
  <c r="L41" i="42" s="1"/>
  <c r="M41" i="42" s="1"/>
  <c r="N41" i="42" s="1"/>
  <c r="I42" i="42"/>
  <c r="J42" i="42" s="1"/>
  <c r="K42" i="42"/>
  <c r="L42" i="42" s="1"/>
  <c r="M42" i="42" s="1"/>
  <c r="N42" i="42" s="1"/>
  <c r="I43" i="42"/>
  <c r="J43" i="42" s="1"/>
  <c r="K43" i="42"/>
  <c r="L43" i="42" s="1"/>
  <c r="M43" i="42" s="1"/>
  <c r="N43" i="42" s="1"/>
  <c r="I44" i="42"/>
  <c r="J44" i="42" s="1"/>
  <c r="K44" i="42"/>
  <c r="L44" i="42" s="1"/>
  <c r="M44" i="42" s="1"/>
  <c r="N44" i="42" s="1"/>
  <c r="I45" i="42"/>
  <c r="J45" i="42" s="1"/>
  <c r="K45" i="42"/>
  <c r="L45" i="42" s="1"/>
  <c r="M45" i="42" s="1"/>
  <c r="N45" i="42" s="1"/>
  <c r="I46" i="42"/>
  <c r="J46" i="42" s="1"/>
  <c r="K46" i="42"/>
  <c r="L46" i="42" s="1"/>
  <c r="M46" i="42" s="1"/>
  <c r="N46" i="42" s="1"/>
  <c r="I47" i="42"/>
  <c r="J47" i="42" s="1"/>
  <c r="K47" i="42"/>
  <c r="L47" i="42" s="1"/>
  <c r="M47" i="42" s="1"/>
  <c r="N47" i="42" s="1"/>
  <c r="I48" i="42"/>
  <c r="J48" i="42" s="1"/>
  <c r="K48" i="42"/>
  <c r="L48" i="42" s="1"/>
  <c r="M48" i="42" s="1"/>
  <c r="N48" i="42" s="1"/>
  <c r="I49" i="42"/>
  <c r="J49" i="42" s="1"/>
  <c r="K49" i="42"/>
  <c r="L49" i="42" s="1"/>
  <c r="M49" i="42" s="1"/>
  <c r="N49" i="42" s="1"/>
  <c r="I50" i="42"/>
  <c r="J50" i="42" s="1"/>
  <c r="K50" i="42"/>
  <c r="L50" i="42" s="1"/>
  <c r="M50" i="42" s="1"/>
  <c r="N50" i="42" s="1"/>
  <c r="I51" i="42"/>
  <c r="J51" i="42" s="1"/>
  <c r="K51" i="42"/>
  <c r="L51" i="42" s="1"/>
  <c r="M51" i="42" s="1"/>
  <c r="N51" i="42" s="1"/>
  <c r="I52" i="42"/>
  <c r="J52" i="42" s="1"/>
  <c r="K52" i="42"/>
  <c r="L52" i="42" s="1"/>
  <c r="M52" i="42" s="1"/>
  <c r="N52" i="42" s="1"/>
  <c r="I53" i="42"/>
  <c r="J53" i="42" s="1"/>
  <c r="K53" i="42"/>
  <c r="L53" i="42" s="1"/>
  <c r="M53" i="42" s="1"/>
  <c r="N53" i="42" s="1"/>
  <c r="I54" i="42"/>
  <c r="J54" i="42" s="1"/>
  <c r="K54" i="42"/>
  <c r="L54" i="42" s="1"/>
  <c r="M54" i="42" s="1"/>
  <c r="N54" i="42" s="1"/>
  <c r="I55" i="42"/>
  <c r="J55" i="42" s="1"/>
  <c r="K55" i="42"/>
  <c r="L55" i="42" s="1"/>
  <c r="M55" i="42" s="1"/>
  <c r="N55" i="42" s="1"/>
  <c r="I56" i="42"/>
  <c r="J56" i="42" s="1"/>
  <c r="K56" i="42"/>
  <c r="L56" i="42" s="1"/>
  <c r="M56" i="42" s="1"/>
  <c r="N56" i="42" s="1"/>
  <c r="I57" i="42"/>
  <c r="J57" i="42" s="1"/>
  <c r="K57" i="42"/>
  <c r="L57" i="42" s="1"/>
  <c r="M57" i="42" s="1"/>
  <c r="N57" i="42" s="1"/>
  <c r="I58" i="42"/>
  <c r="J58" i="42" s="1"/>
  <c r="K58" i="42"/>
  <c r="L58" i="42" s="1"/>
  <c r="M58" i="42" s="1"/>
  <c r="N58" i="42" s="1"/>
  <c r="I59" i="42"/>
  <c r="J59" i="42" s="1"/>
  <c r="K59" i="42"/>
  <c r="L59" i="42" s="1"/>
  <c r="M59" i="42" s="1"/>
  <c r="N59" i="42" s="1"/>
  <c r="I60" i="42"/>
  <c r="J60" i="42" s="1"/>
  <c r="K60" i="42"/>
  <c r="L60" i="42" s="1"/>
  <c r="M60" i="42" s="1"/>
  <c r="N60" i="42" s="1"/>
  <c r="I61" i="42"/>
  <c r="J61" i="42" s="1"/>
  <c r="K61" i="42"/>
  <c r="L61" i="42" s="1"/>
  <c r="M61" i="42" s="1"/>
  <c r="N61" i="42" s="1"/>
  <c r="I62" i="42"/>
  <c r="J62" i="42" s="1"/>
  <c r="K62" i="42"/>
  <c r="L62" i="42" s="1"/>
  <c r="M62" i="42" s="1"/>
  <c r="N62" i="42" s="1"/>
  <c r="I63" i="42"/>
  <c r="J63" i="42" s="1"/>
  <c r="K63" i="42"/>
  <c r="L63" i="42" s="1"/>
  <c r="M63" i="42" s="1"/>
  <c r="N63" i="42" s="1"/>
  <c r="I64" i="42"/>
  <c r="J64" i="42" s="1"/>
  <c r="K64" i="42"/>
  <c r="L64" i="42" s="1"/>
  <c r="M64" i="42" s="1"/>
  <c r="N64" i="42" s="1"/>
  <c r="I76" i="42"/>
  <c r="J76" i="42" s="1"/>
  <c r="K76" i="42"/>
  <c r="L76" i="42" s="1"/>
  <c r="M76" i="42" s="1"/>
  <c r="N76" i="42" s="1"/>
  <c r="N78" i="42" l="1"/>
</calcChain>
</file>

<file path=xl/sharedStrings.xml><?xml version="1.0" encoding="utf-8"?>
<sst xmlns="http://schemas.openxmlformats.org/spreadsheetml/2006/main" count="172" uniqueCount="29">
  <si>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</si>
  <si>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</si>
  <si>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</si>
  <si>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</si>
  <si>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</si>
  <si>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</si>
  <si>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</si>
  <si>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</si>
  <si>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</si>
  <si>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</si>
  <si>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</si>
  <si>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</si>
  <si>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(должность)</t>
  </si>
  <si>
    <t>(подпись/расшифровка подписи)</t>
  </si>
  <si>
    <t>Д. В. Рудомётов</t>
  </si>
  <si>
    <t>шт.</t>
  </si>
  <si>
    <t>Приложение № 2 к Контракту</t>
  </si>
  <si>
    <t>ОКПД 2</t>
  </si>
  <si>
    <t>Главный инженер</t>
  </si>
  <si>
    <t>к-т</t>
  </si>
  <si>
    <t>29.32.30.390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</si>
  <si>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      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</si>
  <si>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</si>
  <si>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Дата подготовки обоснования НМЦК: 07.08.2026</t>
  </si>
  <si>
    <t>В результате проведенного расчета Н(М)ЦК, ЦКЕП контракта составила, руб.: 245 076,80</t>
  </si>
  <si>
    <r>
      <t xml:space="preserve">Расчёт НМЦК произведён методом сопоставимых рыночных цен. В соответствии со ст. 34 Бюджетного кодекса Российской Федерации (принцип эффективности использования бюджетных средств) и с учётом высокой конкурентности данного рынка, за НМЦК принята минимальная предложенная цена, что обеспечивает экономию бюджетных средств без ограничения конкуренции.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Таким образом НМЦК составляет 245 076,80 руб. (Двести сорок пять тысяч семдесят шесть рублей 80 копеек)</t>
    </r>
  </si>
  <si>
    <t>Коммерческое предложение            № 1,                             Рег. № 408              от 07.08.2026</t>
  </si>
  <si>
    <t>Коммерческое предложение            № 2,                             Рег. № 409              от 07.08.2026</t>
  </si>
  <si>
    <t>Коммерческое предложение            № 3,                             Рег. № 410              от 07.08.2026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</si>
</sst>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</font>
    <font>
      <sz val="8"/>
      <name val="Arial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indexed="64"/>
      </bottom>
      <diagonal/>
    </border>
    <border>
      <left/>
      <right/>
      <top style="medium">
        <color rgb="FFC0C0C0"/>
      </top>
      <bottom style="thin">
        <color indexed="64"/>
      </bottom>
      <diagonal/>
    </border>
    <border>
      <left/>
      <right style="medium">
        <color rgb="FFC0C0C0"/>
      </right>
      <top style="medium">
        <color rgb="FFC0C0C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7" fillId="0" borderId="0"/>
    <xf numFmtId="0" fontId="8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7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/>
    <xf numFmtId="0" fontId="5" fillId="0" borderId="0" xfId="0" applyFont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3" fillId="2" borderId="0" xfId="0" applyFont="1" applyFill="1"/>
    <xf numFmtId="0" fontId="0" fillId="2" borderId="0" xfId="0" applyFill="1"/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left" vertical="center" wrapText="1"/>
    </xf>
    <xf numFmtId="4" fontId="0" fillId="0" borderId="0" xfId="0" applyNumberFormat="1"/>
    <xf numFmtId="4" fontId="5" fillId="0" borderId="0" xfId="0" applyNumberFormat="1" applyFont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>
      <alignment vertical="top"/>
    </xf>
    <xf numFmtId="0" fontId="10" fillId="2" borderId="0" xfId="0" applyFont="1" applyFill="1"/>
    <xf numFmtId="0" fontId="11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7" fillId="3" borderId="4" xfId="5" applyNumberFormat="1" applyFont="1" applyFill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17" fillId="0" borderId="4" xfId="5" applyNumberFormat="1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0" fillId="0" borderId="5" xfId="0" applyFont="1" applyBorder="1" applyAlignment="1"/>
    <xf numFmtId="0" fontId="10" fillId="0" borderId="2" xfId="0" applyFont="1" applyBorder="1" applyAlignment="1"/>
    <xf numFmtId="0" fontId="12" fillId="0" borderId="0" xfId="0" applyFont="1" applyBorder="1" applyAlignment="1">
      <alignment horizontal="right" vertical="center" wrapText="1"/>
    </xf>
    <xf numFmtId="0" fontId="13" fillId="0" borderId="0" xfId="0" applyFont="1" applyAlignment="1">
      <alignment horizontal="right"/>
    </xf>
    <xf numFmtId="0" fontId="13" fillId="0" borderId="6" xfId="0" applyFont="1" applyBorder="1" applyAlignment="1">
      <alignment horizontal="right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_Лист1" xfId="5" xr:uid="{00000000-0005-0000-0000-000003000000}"/>
    <cellStyle name="Финансовый 2" xfId="3" xr:uid="{00000000-0005-0000-0000-000004000000}"/>
    <cellStyle name="Финансовый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32657</xdr:colOff>
      <xdr:row>3</xdr:row>
      <xdr:rowOff>1845126</xdr:rowOff>
    </xdr:from>
    <xdr:to>
      <xdr:col>11</xdr:col>
      <xdr:colOff>13607</xdr:colOff>
      <xdr:row>4</xdr:row>
      <xdr:rowOff>57147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42764" y="2457447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228600</xdr:colOff>
      <xdr:row>3</xdr:row>
      <xdr:rowOff>1695450</xdr:rowOff>
    </xdr:from>
    <xdr:to>
      <xdr:col>10</xdr:col>
      <xdr:colOff>381000</xdr:colOff>
      <xdr:row>3</xdr:row>
      <xdr:rowOff>1924050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334625" y="23050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4175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5337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67625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2;&#1045;&#1053;&#10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C1"/>
        </row>
        <row r="3">
          <cell r="B3" t="str">
            <v>ПАЛЕЦ ШАРОВЫЙ УРАЛ</v>
          </cell>
          <cell r="C3">
            <v>8</v>
          </cell>
          <cell r="D3">
            <v>840</v>
          </cell>
          <cell r="H3">
            <v>865.2</v>
          </cell>
          <cell r="L3">
            <v>882.50400000000002</v>
          </cell>
        </row>
        <row r="4">
          <cell r="B4" t="str">
            <v>ПОДШИПНИК БОРТОВОЙ ПЕРЕДАЧИ Т-170 70-12315</v>
          </cell>
          <cell r="C4">
            <v>1</v>
          </cell>
          <cell r="D4">
            <v>2350</v>
          </cell>
          <cell r="H4">
            <v>2420.5</v>
          </cell>
          <cell r="L4">
            <v>2468.91</v>
          </cell>
        </row>
        <row r="5">
          <cell r="B5" t="str">
            <v>ПОРШЕНЬ КОМПРЕССОРА 1 ЦИЛ. ДЛЯ А/М КАМАЗ</v>
          </cell>
          <cell r="C5">
            <v>1</v>
          </cell>
          <cell r="D5">
            <v>195</v>
          </cell>
          <cell r="H5">
            <v>200.85</v>
          </cell>
          <cell r="L5">
            <v>204.86699999999999</v>
          </cell>
        </row>
        <row r="6">
          <cell r="B6" t="str">
            <v>АМОРТИЗАТОР 300/475  ДЛЯ А/М КАМАЗ-43118, МАЗ, КРАЗ, УРАЛ "MEGAPOWER"</v>
          </cell>
          <cell r="C6">
            <v>2</v>
          </cell>
          <cell r="D6">
            <v>4805</v>
          </cell>
          <cell r="H6">
            <v>4949.1499999999996</v>
          </cell>
          <cell r="L6">
            <v>5048.1329999999998</v>
          </cell>
        </row>
        <row r="7">
          <cell r="B7" t="str">
            <v>ВИЛКА НАРУЖНОЙ ПОЛУОСИ УРАЛ-5557</v>
          </cell>
          <cell r="C7">
            <v>1</v>
          </cell>
          <cell r="D7">
            <v>6255</v>
          </cell>
          <cell r="H7">
            <v>6442.65</v>
          </cell>
          <cell r="L7">
            <v>6571.5029999999997</v>
          </cell>
        </row>
        <row r="8">
          <cell r="B8" t="str">
            <v>ВКЛАДЫШИ РЕАКТИВНОЙ ШТАНГИ УРАЛ (МЕТАЛЛОКЕРАМИКА)</v>
          </cell>
          <cell r="C8">
            <v>4</v>
          </cell>
          <cell r="D8">
            <v>255</v>
          </cell>
          <cell r="H8">
            <v>262.64999999999998</v>
          </cell>
          <cell r="L8">
            <v>267.90299999999996</v>
          </cell>
        </row>
        <row r="9">
          <cell r="B9" t="str">
            <v>ВТУЛКА САТТЕЛИТА РАЗДАТОЧНОЙ КОРОБКИ</v>
          </cell>
          <cell r="C9">
            <v>8</v>
          </cell>
          <cell r="D9">
            <v>780</v>
          </cell>
          <cell r="H9">
            <v>803.4</v>
          </cell>
          <cell r="L9">
            <v>819.46799999999996</v>
          </cell>
        </row>
        <row r="10">
          <cell r="B10" t="str">
            <v>ВТУЛКА ЦАПФЫ ПОВОРОТНОГО КУЛАКА УРАЛ (ЗАВОД)</v>
          </cell>
          <cell r="C10">
            <v>1</v>
          </cell>
          <cell r="D10">
            <v>2050</v>
          </cell>
          <cell r="H10">
            <v>2111.5</v>
          </cell>
          <cell r="L10">
            <v>2153.73</v>
          </cell>
        </row>
        <row r="11">
          <cell r="B11" t="str">
            <v>ВТУЛКА ШАРОВОЙ ОПОРЫ УРАЛ</v>
          </cell>
          <cell r="C11">
            <v>1</v>
          </cell>
          <cell r="D11">
            <v>1630</v>
          </cell>
          <cell r="H11">
            <v>1678.9</v>
          </cell>
          <cell r="L11">
            <v>1712.4780000000001</v>
          </cell>
        </row>
        <row r="12">
          <cell r="B12" t="str">
            <v>ГАЙКА М16*1,5 КРЕП. ШПИЛЬКИ КОЛЕСА 2ПТС-4 (04437)</v>
          </cell>
          <cell r="C12">
            <v>4</v>
          </cell>
          <cell r="D12">
            <v>25</v>
          </cell>
          <cell r="H12">
            <v>25.75</v>
          </cell>
          <cell r="L12">
            <v>26.265000000000001</v>
          </cell>
        </row>
        <row r="13">
          <cell r="B13" t="str">
            <v>ГАЙКА М33*1.5 (РЕАКТИВ.ШТАНГИ) ДЛЯ А/М КАМАЗ ЕВРО "MEGAPOWER"</v>
          </cell>
          <cell r="C13">
            <v>8</v>
          </cell>
          <cell r="D13">
            <v>175</v>
          </cell>
          <cell r="H13">
            <v>180.25</v>
          </cell>
          <cell r="L13">
            <v>183.85499999999999</v>
          </cell>
        </row>
        <row r="14">
          <cell r="B14" t="str">
            <v>ДИАФРАГМА ВКЛЮЧЕНИЯ КДОМ И НШ УРАЛ АМТ</v>
          </cell>
          <cell r="C14">
            <v>1</v>
          </cell>
          <cell r="D14">
            <v>250</v>
          </cell>
          <cell r="H14">
            <v>257.5</v>
          </cell>
          <cell r="L14">
            <v>262.64999999999998</v>
          </cell>
        </row>
        <row r="15">
          <cell r="B15" t="str">
            <v>ДИСК ШАРНИРА ПЕРЕДНЕГО МОСТА УРАЛ-5557</v>
          </cell>
          <cell r="C15">
            <v>1</v>
          </cell>
          <cell r="D15">
            <v>1535</v>
          </cell>
          <cell r="H15">
            <v>1581.05</v>
          </cell>
          <cell r="L15">
            <v>1612.671</v>
          </cell>
        </row>
        <row r="16">
          <cell r="B16" t="str">
            <v>Клапан электромагнитный КЭБ-420 ДЛЯ А/М КАМАЗ (евроразъем)</v>
          </cell>
          <cell r="C16">
            <v>1</v>
          </cell>
          <cell r="D16">
            <v>2810</v>
          </cell>
          <cell r="H16">
            <v>2894.3</v>
          </cell>
          <cell r="L16">
            <v>2952.1860000000001</v>
          </cell>
        </row>
        <row r="17">
          <cell r="B17" t="str">
            <v>КОЛПАЧОК ВЫСОКОВОЛЬТНЫЙ DELTA, ZODIAK, ALPHA (УГОЛ 90 ГРАДУСОВ)</v>
          </cell>
          <cell r="C17">
            <v>2</v>
          </cell>
          <cell r="D17">
            <v>320</v>
          </cell>
          <cell r="H17">
            <v>329.6</v>
          </cell>
          <cell r="L17">
            <v>336.19200000000001</v>
          </cell>
        </row>
        <row r="18">
          <cell r="B18" t="str">
            <v xml:space="preserve">КРОНШТЕЙН ПЕРЕДНЕЙ РЕССОРЫ УРАЛ (ЗАДНИЙ ЛЕВЫЙ) (В СБОРЕ) </v>
          </cell>
          <cell r="C18">
            <v>1</v>
          </cell>
          <cell r="D18">
            <v>12000</v>
          </cell>
          <cell r="H18">
            <v>12360</v>
          </cell>
          <cell r="L18">
            <v>12607.2</v>
          </cell>
        </row>
        <row r="19">
          <cell r="B19" t="str">
            <v xml:space="preserve">КРОНШТЕЙН ПЕРЕДНЕЙ РЕССОРЫ УРАЛ (ЗАДНИЙ ПРАВЫЙ) (В СБОРЕ) </v>
          </cell>
          <cell r="C19">
            <v>1</v>
          </cell>
          <cell r="D19">
            <v>10500</v>
          </cell>
          <cell r="H19">
            <v>10815</v>
          </cell>
          <cell r="L19">
            <v>11031.3</v>
          </cell>
        </row>
        <row r="20">
          <cell r="B20" t="str">
            <v>КУЛАК ШАРНИРА ПЕРЕДНЕГО МОСТА УРАЛ  УСИЛЕН. MEGAPOWER</v>
          </cell>
          <cell r="C20">
            <v>1</v>
          </cell>
          <cell r="D20">
            <v>3010</v>
          </cell>
          <cell r="H20">
            <v>3100.3</v>
          </cell>
          <cell r="L20">
            <v>3162.306</v>
          </cell>
        </row>
        <row r="21">
          <cell r="B21" t="str">
            <v>КУЛАК ШАРНИРА ПЕРЕДНЕГО МОСТА УРАЛ-5557 (ЗАВОД) УПАКОВКА</v>
          </cell>
          <cell r="C21">
            <v>1</v>
          </cell>
          <cell r="D21">
            <v>7000</v>
          </cell>
          <cell r="H21">
            <v>7210</v>
          </cell>
          <cell r="L21">
            <v>7354.2</v>
          </cell>
        </row>
        <row r="22">
          <cell r="B22" t="str">
            <v>МАНЖЕТА 1.2-92X120-3</v>
          </cell>
          <cell r="C22">
            <v>2</v>
          </cell>
          <cell r="D22">
            <v>660</v>
          </cell>
          <cell r="H22">
            <v>679.8</v>
          </cell>
          <cell r="L22">
            <v>693.39599999999996</v>
          </cell>
        </row>
        <row r="23">
          <cell r="B23" t="str">
            <v>МАНЖЕТА 60-82 ПОДКАЧКИ ШИН УРАЛ РОСИЧЪ</v>
          </cell>
          <cell r="C23">
            <v>24</v>
          </cell>
          <cell r="D23">
            <v>140</v>
          </cell>
          <cell r="H23">
            <v>144.19999999999999</v>
          </cell>
          <cell r="L23">
            <v>147.08399999999997</v>
          </cell>
        </row>
        <row r="24">
          <cell r="B24" t="str">
            <v>НАБОР ПРОКЛАДОК РАЗДАТОЧНОЙ КОРОБКИ УРАЛ ПАРОНИТ</v>
          </cell>
          <cell r="C24">
            <v>1</v>
          </cell>
          <cell r="D24">
            <v>290</v>
          </cell>
          <cell r="H24">
            <v>298.7</v>
          </cell>
          <cell r="L24">
            <v>304.67399999999998</v>
          </cell>
        </row>
        <row r="25">
          <cell r="B25" t="str">
            <v>ПОДУШКА ДВИГАТЕЛЯ БОКОВАЯ УРАЛ ДВ.ЯМЗ</v>
          </cell>
          <cell r="C25">
            <v>1</v>
          </cell>
          <cell r="D25">
            <v>1590</v>
          </cell>
          <cell r="H25">
            <v>1637.7</v>
          </cell>
          <cell r="L25">
            <v>1670.454</v>
          </cell>
        </row>
        <row r="26">
          <cell r="B26" t="str">
            <v>ПОДШИПНИК 12309КМ ПОВОРОТНОГО КУЛАКА УРАЛ "ВПЗ"</v>
          </cell>
          <cell r="C26">
            <v>1</v>
          </cell>
          <cell r="D26">
            <v>2310</v>
          </cell>
          <cell r="H26">
            <v>2379.3000000000002</v>
          </cell>
          <cell r="L26">
            <v>2426.886</v>
          </cell>
        </row>
        <row r="27">
          <cell r="B27" t="str">
            <v>ПОДШИПНИК 2007124 СТУПИЦЫ КОЛЕСА УРАЛ  983078</v>
          </cell>
          <cell r="C27">
            <v>2</v>
          </cell>
          <cell r="D27">
            <v>1860</v>
          </cell>
          <cell r="H27">
            <v>1915.8</v>
          </cell>
          <cell r="L27">
            <v>1954.116</v>
          </cell>
        </row>
        <row r="28">
          <cell r="B28" t="str">
            <v>ПОДШИПНИК 2007124 СТУПИЦЫ КОЛЕСА УРАЛ  983078</v>
          </cell>
          <cell r="C28">
            <v>2</v>
          </cell>
          <cell r="D28">
            <v>1860</v>
          </cell>
          <cell r="H28">
            <v>1915.8</v>
          </cell>
          <cell r="L28">
            <v>1954.116</v>
          </cell>
        </row>
        <row r="29">
          <cell r="B29" t="str">
            <v>ПОДШИПНИК 2007124А СТУПИЦЫ КОЛЕСА УРАЛ (АЗ УРАЛ)</v>
          </cell>
          <cell r="C29">
            <v>4</v>
          </cell>
          <cell r="D29">
            <v>5775</v>
          </cell>
          <cell r="H29">
            <v>5948.25</v>
          </cell>
          <cell r="L29">
            <v>6067.2150000000001</v>
          </cell>
        </row>
        <row r="30">
          <cell r="B30" t="str">
            <v>ПОДШИПНИК 220 БОРТОВОЙ ПЕРЕДАЧИ ТДТ-55 (01884)</v>
          </cell>
          <cell r="C30">
            <v>1</v>
          </cell>
          <cell r="D30">
            <v>1205</v>
          </cell>
          <cell r="H30">
            <v>1241.1500000000001</v>
          </cell>
          <cell r="L30">
            <v>1265.9730000000002</v>
          </cell>
        </row>
        <row r="31">
          <cell r="B31" t="str">
            <v>ПОДШИПНИК 3003132H (23032CAMB)</v>
          </cell>
          <cell r="C31">
            <v>1</v>
          </cell>
          <cell r="D31">
            <v>7930</v>
          </cell>
          <cell r="H31">
            <v>8167.9</v>
          </cell>
          <cell r="L31">
            <v>8331.2579999999998</v>
          </cell>
        </row>
        <row r="32">
          <cell r="B32" t="str">
            <v>ПОДШИПНИК 6-228 "ГПЗ"</v>
          </cell>
          <cell r="C32">
            <v>2</v>
          </cell>
          <cell r="H32">
            <v>5328.6019999999999</v>
          </cell>
          <cell r="L32">
            <v>5435.1740399999999</v>
          </cell>
        </row>
        <row r="33">
          <cell r="B33" t="str">
            <v>ПОДШИПНИК 7312А РАЗДАТ. КОРОБКИ УРАЛ ВПЗ</v>
          </cell>
          <cell r="C33">
            <v>1</v>
          </cell>
          <cell r="D33">
            <v>3070</v>
          </cell>
          <cell r="H33">
            <v>3162.1</v>
          </cell>
          <cell r="L33">
            <v>3225.3420000000001</v>
          </cell>
        </row>
        <row r="34">
          <cell r="B34" t="str">
            <v>ПОДШИПНИК 7610 СТУПИЦЫ ПЕРЕДНЕЙ НАРУЖНЫЙ ДЛЯ А/М КАМАЗ-5320 "6ПЗ" 944934</v>
          </cell>
          <cell r="C34">
            <v>1</v>
          </cell>
          <cell r="D34">
            <v>1510</v>
          </cell>
          <cell r="H34">
            <v>1555.3</v>
          </cell>
          <cell r="L34">
            <v>1586.4059999999999</v>
          </cell>
        </row>
        <row r="35">
          <cell r="B35" t="str">
            <v>ПОДШИПНИК 7610 СТУПИЦЫ ПЕРЕДНЕЙ НАРУЖНЫЙ ДЛЯ А/М КАМАЗ-5320 "ВПЗ"</v>
          </cell>
          <cell r="C35">
            <v>1</v>
          </cell>
          <cell r="D35">
            <v>2850</v>
          </cell>
          <cell r="H35">
            <v>2935.5</v>
          </cell>
          <cell r="L35">
            <v>2994.21</v>
          </cell>
        </row>
        <row r="36">
          <cell r="B36" t="str">
            <v>ПОДШИПНИК ГПЗ 42415</v>
          </cell>
          <cell r="C36">
            <v>2</v>
          </cell>
          <cell r="D36">
            <v>4475</v>
          </cell>
          <cell r="H36">
            <v>4609.25</v>
          </cell>
          <cell r="L36">
            <v>4701.4350000000004</v>
          </cell>
        </row>
        <row r="37">
          <cell r="B37" t="str">
            <v>ПОДШИПНИК РАЗДАТ. КОРОБКИ УРАЛ 50311А</v>
          </cell>
          <cell r="C37">
            <v>1</v>
          </cell>
          <cell r="D37">
            <v>850</v>
          </cell>
          <cell r="H37">
            <v>875.5</v>
          </cell>
          <cell r="L37">
            <v>893.01</v>
          </cell>
        </row>
        <row r="38">
          <cell r="B38" t="str">
            <v xml:space="preserve">ПОДШИПНИК РАЗДАТ. КОРОБКИ УРАЛ 6-7312А </v>
          </cell>
          <cell r="C38">
            <v>1</v>
          </cell>
          <cell r="D38">
            <v>1010</v>
          </cell>
          <cell r="H38">
            <v>1040.3</v>
          </cell>
          <cell r="L38">
            <v>1061.106</v>
          </cell>
        </row>
        <row r="39">
          <cell r="B39" t="str">
            <v>ПОДШИПНИК РЕДУКТОРА БОРТОВОГО Т-170</v>
          </cell>
          <cell r="C39">
            <v>2</v>
          </cell>
          <cell r="D39">
            <v>2130</v>
          </cell>
          <cell r="H39">
            <v>2193.9</v>
          </cell>
          <cell r="L39">
            <v>2237.7780000000002</v>
          </cell>
        </row>
        <row r="40">
          <cell r="B40" t="str">
            <v>ПОДШИПНИК РЕДУКТОРА БОРТОВОГО Т-170 42314 (NJ314)</v>
          </cell>
          <cell r="C40">
            <v>2</v>
          </cell>
          <cell r="D40">
            <v>2040</v>
          </cell>
          <cell r="H40">
            <v>2101.1999999999998</v>
          </cell>
          <cell r="L40">
            <v>2143.2239999999997</v>
          </cell>
        </row>
        <row r="41">
          <cell r="B41" t="str">
            <v>ПОДШИПНИК СТУПИЦЫ МАЗ-500 ЗАДНЕЙ НАРУЖНЫЙ 2224 (N224)</v>
          </cell>
          <cell r="C41">
            <v>2</v>
          </cell>
          <cell r="D41">
            <v>3940</v>
          </cell>
          <cell r="H41">
            <v>4058.2</v>
          </cell>
          <cell r="L41">
            <v>4139.3639999999996</v>
          </cell>
        </row>
        <row r="42">
          <cell r="B42" t="str">
            <v>ПОЛУОСЬ ВНУТРЕНЯЯ ЛЕВАЯ УРАЛ (КОРОТКАЯ) ПРОМПЕРСПЕКТИВА</v>
          </cell>
          <cell r="C42">
            <v>1</v>
          </cell>
          <cell r="D42">
            <v>10370</v>
          </cell>
          <cell r="H42">
            <v>10681.1</v>
          </cell>
          <cell r="L42">
            <v>10894.722</v>
          </cell>
        </row>
        <row r="43">
          <cell r="B43" t="str">
            <v>ПРУЖИНА РЕАКТИВНОЙ ШТАНГИ УРАЛ</v>
          </cell>
          <cell r="C43">
            <v>8</v>
          </cell>
          <cell r="D43">
            <v>240</v>
          </cell>
          <cell r="H43">
            <v>247.2</v>
          </cell>
          <cell r="L43">
            <v>252.14399999999998</v>
          </cell>
        </row>
        <row r="44">
          <cell r="B44" t="str">
            <v>ПЫЛЬНИК КРАЗ ШТАНГИ РЕАКТИВНОЙ 214-2919058-02 (214-2919058-02)</v>
          </cell>
          <cell r="C44">
            <v>8</v>
          </cell>
          <cell r="D44">
            <v>70</v>
          </cell>
          <cell r="H44">
            <v>72.099999999999994</v>
          </cell>
          <cell r="L44">
            <v>73.541999999999987</v>
          </cell>
        </row>
        <row r="45">
          <cell r="B45" t="str">
            <v>РЕМЕНЬ 1100(А)</v>
          </cell>
          <cell r="C45">
            <v>2</v>
          </cell>
          <cell r="D45">
            <v>140</v>
          </cell>
          <cell r="H45">
            <v>144.19999999999999</v>
          </cell>
          <cell r="L45">
            <v>147.08399999999997</v>
          </cell>
        </row>
        <row r="46">
          <cell r="B46" t="str">
            <v>РЕМКОМПЛ. КОМПРЕССОРА 1-ЦИЛ. ДЛЯ А/М КАМАЗ</v>
          </cell>
          <cell r="C46">
            <v>1</v>
          </cell>
          <cell r="D46">
            <v>1180</v>
          </cell>
          <cell r="H46">
            <v>1215.4000000000001</v>
          </cell>
          <cell r="L46">
            <v>1239.7080000000001</v>
          </cell>
        </row>
        <row r="47">
          <cell r="B47" t="str">
            <v>РЕМКОМПЛ. НА ПГУ (РТИ) УРАЛ</v>
          </cell>
          <cell r="C47">
            <v>1</v>
          </cell>
          <cell r="D47">
            <v>680</v>
          </cell>
          <cell r="H47">
            <v>700.4</v>
          </cell>
          <cell r="L47">
            <v>714.40800000000002</v>
          </cell>
        </row>
        <row r="48">
          <cell r="B48" t="str">
            <v>РЕМКОМПЛ. НА ПГУ (РТИ) УРАЛ</v>
          </cell>
          <cell r="C48">
            <v>1</v>
          </cell>
          <cell r="D48">
            <v>680</v>
          </cell>
          <cell r="H48">
            <v>700.4</v>
          </cell>
          <cell r="L48">
            <v>714.40800000000002</v>
          </cell>
        </row>
        <row r="49">
          <cell r="B49" t="str">
            <v>РЕМКОМПЛ. УСИЛИТЕЛЯ ТОРМОЗОВ 2-Я КОМПЛЕКТАЦИЯ (РТИ)</v>
          </cell>
          <cell r="C49">
            <v>1</v>
          </cell>
          <cell r="D49">
            <v>520</v>
          </cell>
          <cell r="H49">
            <v>535.6</v>
          </cell>
          <cell r="L49">
            <v>546.31200000000001</v>
          </cell>
        </row>
        <row r="50">
          <cell r="B50" t="str">
            <v>РЕМКОМПЛЕКТ Т-130,170 РЕДУКТОРА БОРТОВОГО (20-НАИМЕН.)</v>
          </cell>
          <cell r="C50">
            <v>2</v>
          </cell>
          <cell r="D50">
            <v>3750</v>
          </cell>
          <cell r="H50">
            <v>3862.5</v>
          </cell>
          <cell r="L50">
            <v>3939.75</v>
          </cell>
        </row>
        <row r="51">
          <cell r="B51" t="str">
            <v>РУКАВ РВД 16-16,0-32/М27*1.5-1650 0/90</v>
          </cell>
          <cell r="C51">
            <v>6</v>
          </cell>
          <cell r="D51">
            <v>1260</v>
          </cell>
          <cell r="H51">
            <v>1297.8</v>
          </cell>
          <cell r="L51">
            <v>1323.7559999999999</v>
          </cell>
        </row>
        <row r="52">
          <cell r="B52" t="str">
            <v>РУКАВ РВД 16-16,0-32/М27*1.5-1650 0/90</v>
          </cell>
          <cell r="C52">
            <v>2</v>
          </cell>
          <cell r="D52">
            <v>1260</v>
          </cell>
          <cell r="H52">
            <v>1297.8</v>
          </cell>
          <cell r="L52">
            <v>1323.7559999999999</v>
          </cell>
        </row>
        <row r="53">
          <cell r="B53" t="str">
            <v>РУКАВ РВД 16-16,0-32/М27*1.5-600</v>
          </cell>
          <cell r="C53">
            <v>2</v>
          </cell>
          <cell r="D53">
            <v>670</v>
          </cell>
          <cell r="H53">
            <v>690.1</v>
          </cell>
          <cell r="L53">
            <v>703.90200000000004</v>
          </cell>
        </row>
        <row r="54">
          <cell r="B54" t="str">
            <v>РУКАВ РВД 16-16.0-32/М27*1.5-1600</v>
          </cell>
          <cell r="C54">
            <v>3</v>
          </cell>
          <cell r="D54">
            <v>1160</v>
          </cell>
          <cell r="H54">
            <v>1194.8</v>
          </cell>
          <cell r="L54">
            <v>1218.6959999999999</v>
          </cell>
        </row>
        <row r="55">
          <cell r="B55" t="str">
            <v>РУКАВ РВД 16-16.0-32/М27*1.5-1600</v>
          </cell>
          <cell r="C55">
            <v>3</v>
          </cell>
          <cell r="D55">
            <v>1160</v>
          </cell>
          <cell r="H55">
            <v>1194.8</v>
          </cell>
          <cell r="L55">
            <v>1218.6959999999999</v>
          </cell>
        </row>
        <row r="56">
          <cell r="B56" t="str">
            <v>РУКАВ РВД 16-16.5-32/М27*1.5-1450 0/90</v>
          </cell>
          <cell r="C56">
            <v>1</v>
          </cell>
          <cell r="D56">
            <v>1160</v>
          </cell>
          <cell r="H56">
            <v>1194.8</v>
          </cell>
          <cell r="L56">
            <v>1218.6959999999999</v>
          </cell>
        </row>
        <row r="57">
          <cell r="B57" t="str">
            <v>РУКАВ РВД 16-16.5-32/М27*1.5-1450 0/90</v>
          </cell>
          <cell r="C57">
            <v>3</v>
          </cell>
          <cell r="D57">
            <v>1160</v>
          </cell>
          <cell r="H57">
            <v>1194.8</v>
          </cell>
          <cell r="L57">
            <v>1218.6959999999999</v>
          </cell>
        </row>
        <row r="58">
          <cell r="B58" t="str">
            <v>РУКАВ РВД 16ММ/М27*1.5DK - 1500ММ-25 МПа 2SN 0/45</v>
          </cell>
          <cell r="C58">
            <v>6</v>
          </cell>
          <cell r="D58">
            <v>1180</v>
          </cell>
          <cell r="H58">
            <v>1215.4000000000001</v>
          </cell>
          <cell r="L58">
            <v>1239.7080000000001</v>
          </cell>
        </row>
        <row r="59">
          <cell r="B59" t="str">
            <v xml:space="preserve">РУКАВ РВД 16ММ-М27*1,5-DK-2800ММ-25 МПа 2SN </v>
          </cell>
          <cell r="C59">
            <v>4</v>
          </cell>
          <cell r="D59">
            <v>1850</v>
          </cell>
          <cell r="H59">
            <v>1905.5</v>
          </cell>
          <cell r="L59">
            <v>1943.61</v>
          </cell>
        </row>
        <row r="60">
          <cell r="B60" t="str">
            <v>РУКАВ РВД 2SN 16-25.0-32/М27*1.5 0/90-1850</v>
          </cell>
          <cell r="C60">
            <v>2</v>
          </cell>
          <cell r="D60">
            <v>1370</v>
          </cell>
          <cell r="H60">
            <v>1411.1</v>
          </cell>
          <cell r="L60">
            <v>1439.3219999999999</v>
          </cell>
        </row>
        <row r="61">
          <cell r="B61" t="str">
            <v>РУКАВ РВД 2SN 16-25.0-32/М27*1.5 0/90-1850</v>
          </cell>
          <cell r="C61">
            <v>1</v>
          </cell>
          <cell r="D61">
            <v>1370</v>
          </cell>
          <cell r="H61">
            <v>1411.1</v>
          </cell>
          <cell r="L61">
            <v>1439.3219999999999</v>
          </cell>
        </row>
        <row r="62">
          <cell r="B62" t="str">
            <v>САЛЬНИК 137*180 СТУПИЦЫ Н/О УРАЛ-4320,5557,5323 РОСИЧЪ</v>
          </cell>
          <cell r="C62">
            <v>6</v>
          </cell>
          <cell r="D62">
            <v>500</v>
          </cell>
          <cell r="H62">
            <v>515</v>
          </cell>
          <cell r="L62">
            <v>525.29999999999995</v>
          </cell>
        </row>
        <row r="63">
          <cell r="B63" t="str">
            <v>САЛЬНИК 2.2-100*125 К/В МТЗ (02630)</v>
          </cell>
          <cell r="C63">
            <v>2</v>
          </cell>
          <cell r="D63">
            <v>160</v>
          </cell>
          <cell r="H63">
            <v>164.8</v>
          </cell>
          <cell r="L63">
            <v>168.096</v>
          </cell>
        </row>
        <row r="64">
          <cell r="B64" t="str">
            <v>САЛЬНИК 2.2-70*92*10 МАЗ, УРАЛ КПП Viton CAVETTO</v>
          </cell>
          <cell r="C64">
            <v>4</v>
          </cell>
          <cell r="D64">
            <v>410</v>
          </cell>
          <cell r="H64">
            <v>422.3</v>
          </cell>
          <cell r="L64">
            <v>430.74600000000004</v>
          </cell>
        </row>
        <row r="65">
          <cell r="B65" t="str">
            <v>САЛЬНИК 2.2-70*92*10 МАЗ, УРАЛ КПП РОСИЧЪ</v>
          </cell>
          <cell r="C65">
            <v>4</v>
          </cell>
          <cell r="D65">
            <v>150</v>
          </cell>
          <cell r="H65">
            <v>154.5</v>
          </cell>
          <cell r="L65">
            <v>157.59</v>
          </cell>
        </row>
        <row r="66">
          <cell r="B66" t="str">
            <v>САЛЬНИК К/В ЗИЛ-5301, МТЗ 100*125*12 РОСИЧЪ</v>
          </cell>
          <cell r="C66">
            <v>1</v>
          </cell>
          <cell r="D66">
            <v>210</v>
          </cell>
          <cell r="H66">
            <v>216.3</v>
          </cell>
          <cell r="L66">
            <v>220.626</v>
          </cell>
        </row>
        <row r="67">
          <cell r="B67" t="str">
            <v>САЛЬНИК РАСПРЕД ГУРА -МАЗ  2.2-30х52х10 РОСИЧЪ</v>
          </cell>
          <cell r="C67">
            <v>2</v>
          </cell>
          <cell r="D67">
            <v>70</v>
          </cell>
          <cell r="H67">
            <v>72.099999999999994</v>
          </cell>
          <cell r="L67">
            <v>73.541999999999987</v>
          </cell>
        </row>
        <row r="68">
          <cell r="B68" t="str">
            <v>СТРЕМЯНКА УШКА РЕССОРЫ УРАЛ БЕЗ ГАЕК [4320-2902024*]</v>
          </cell>
          <cell r="C68">
            <v>1</v>
          </cell>
          <cell r="D68">
            <v>695</v>
          </cell>
          <cell r="H68">
            <v>715.85</v>
          </cell>
          <cell r="L68">
            <v>730.16700000000003</v>
          </cell>
        </row>
        <row r="69">
          <cell r="B69" t="str">
            <v>СТРЕМЯНКА УШКА РЕССОРЫ УРАЛ БЕЗ ГАЕК [4320-2902024*]</v>
          </cell>
          <cell r="C69">
            <v>1</v>
          </cell>
          <cell r="D69">
            <v>695</v>
          </cell>
          <cell r="H69">
            <v>715.85</v>
          </cell>
          <cell r="L69">
            <v>730.16700000000003</v>
          </cell>
        </row>
        <row r="70">
          <cell r="B70" t="str">
            <v>УПЛОТНИТЕЛЬ ФОРСУНКИ С ПРУЖ. В СБОРЕ МАЗ 28209066</v>
          </cell>
          <cell r="C70">
            <v>2</v>
          </cell>
          <cell r="D70">
            <v>70</v>
          </cell>
          <cell r="H70">
            <v>72.099999999999994</v>
          </cell>
          <cell r="L70">
            <v>73.541999999999987</v>
          </cell>
        </row>
        <row r="71">
          <cell r="B71" t="str">
            <v>УПЛОТНИТЕЛЬ ФОРСУНКИ С ПРУЖ. В СБОРЕ МАЗ СИЛИКОН</v>
          </cell>
          <cell r="C71">
            <v>6</v>
          </cell>
          <cell r="D71">
            <v>140</v>
          </cell>
          <cell r="H71">
            <v>144.19999999999999</v>
          </cell>
          <cell r="L71">
            <v>147.08399999999997</v>
          </cell>
        </row>
        <row r="72">
          <cell r="B72" t="str">
            <v>ЧЕХОЛ ЗАЩИТНЫЙ НАКОНЕЧНИКА РЕАКТИВНОЙ ТЯГИ УРАЛ</v>
          </cell>
          <cell r="C72">
            <v>8</v>
          </cell>
          <cell r="D72">
            <v>110</v>
          </cell>
          <cell r="H72">
            <v>113.3</v>
          </cell>
          <cell r="L72">
            <v>115.566</v>
          </cell>
        </row>
        <row r="73">
          <cell r="B73" t="str">
            <v>ШАЙБА ПОЛУОСИ ОПОРНАЯ УРАЛ ЗАВОД</v>
          </cell>
          <cell r="C73">
            <v>1</v>
          </cell>
          <cell r="D73">
            <v>900</v>
          </cell>
          <cell r="H73">
            <v>927</v>
          </cell>
          <cell r="L73">
            <v>945.54</v>
          </cell>
        </row>
        <row r="74">
          <cell r="B74" t="str">
            <v>ШАЙБА УПОРНАЯ ПОЛУОСИ ОАО АЗ УРАЛ</v>
          </cell>
          <cell r="C74">
            <v>1</v>
          </cell>
          <cell r="D74">
            <v>930</v>
          </cell>
          <cell r="H74">
            <v>957.9</v>
          </cell>
          <cell r="L74">
            <v>977.05799999999999</v>
          </cell>
        </row>
        <row r="75">
          <cell r="B75" t="str">
            <v>ШПЛИНТ 6*60</v>
          </cell>
          <cell r="C75">
            <v>8</v>
          </cell>
          <cell r="D75">
            <v>15</v>
          </cell>
          <cell r="H75">
            <v>15.45</v>
          </cell>
          <cell r="L75">
            <v>15.758999999999999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7"/>
  <sheetViews>
    <sheetView tabSelected="1" view="pageBreakPreview" topLeftCell="A70" zoomScaleSheetLayoutView="100" workbookViewId="0">
      <selection activeCell="B80" sqref="B80:M80"/>
    </sheetView>
  </sheetViews>
  <sheetFormatPr defaultRowHeight="15" x14ac:dyDescent="0.25"/>
  <cols>
    <col min="1" max="1" width="4.140625" customWidth="1"/>
    <col min="2" max="2" width="49.7109375" customWidth="1"/>
    <col min="3" max="3" width="7.5703125" customWidth="1"/>
    <col min="4" max="4" width="9.42578125" bestFit="1" customWidth="1"/>
    <col min="5" max="5" width="13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19.85546875" customWidth="1"/>
    <col min="13" max="13" width="11.5703125" customWidth="1"/>
    <col min="14" max="14" width="18" style="12" customWidth="1"/>
    <col min="15" max="15" width="19.140625" customWidth="1"/>
  </cols>
  <sheetData>
    <row r="1" spans="1:15" s="2" customFormat="1" ht="12.75" customHeight="1" x14ac:dyDescent="0.2">
      <c r="A1" s="16"/>
      <c r="B1" s="17"/>
      <c r="C1" s="17"/>
      <c r="D1" s="16"/>
      <c r="E1" s="18"/>
      <c r="F1" s="18"/>
      <c r="G1" s="18"/>
      <c r="H1" s="16"/>
      <c r="I1" s="16"/>
      <c r="J1" s="16"/>
      <c r="K1" s="19"/>
      <c r="L1" s="66" t="s">
        <v>16</v>
      </c>
      <c r="M1" s="67"/>
      <c r="N1" s="67"/>
      <c r="O1" s="20"/>
    </row>
    <row r="2" spans="1:15" s="2" customFormat="1" ht="22.5" customHeight="1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6"/>
      <c r="L2" s="68"/>
      <c r="M2" s="68"/>
      <c r="N2" s="68"/>
      <c r="O2" s="21"/>
    </row>
    <row r="3" spans="1:15" s="2" customFormat="1" ht="12.75" x14ac:dyDescent="0.2">
      <c r="A3" s="57" t="s">
        <v>0</v>
      </c>
      <c r="B3" s="57" t="s">
        <v>2</v>
      </c>
      <c r="C3" s="59" t="s">
        <v>1</v>
      </c>
      <c r="D3" s="60" t="s">
        <v>3</v>
      </c>
      <c r="E3" s="61" t="s">
        <v>11</v>
      </c>
      <c r="F3" s="61"/>
      <c r="G3" s="61"/>
      <c r="H3" s="62" t="s">
        <v>10</v>
      </c>
      <c r="I3" s="62"/>
      <c r="J3" s="62"/>
      <c r="K3" s="63" t="s">
        <v>6</v>
      </c>
      <c r="L3" s="64"/>
      <c r="M3" s="64"/>
      <c r="N3" s="65"/>
      <c r="O3" s="46" t="s">
        <v>17</v>
      </c>
    </row>
    <row r="4" spans="1:15" s="2" customFormat="1" ht="169.5" customHeight="1" x14ac:dyDescent="0.2">
      <c r="A4" s="58"/>
      <c r="B4" s="58"/>
      <c r="C4" s="59"/>
      <c r="D4" s="60"/>
      <c r="E4" s="37" t="s">
        <v>26</v>
      </c>
      <c r="F4" s="37" t="s">
        <v>27</v>
      </c>
      <c r="G4" s="37" t="s">
        <v>28</v>
      </c>
      <c r="H4" s="22" t="s">
        <v>5</v>
      </c>
      <c r="I4" s="22" t="s">
        <v>4</v>
      </c>
      <c r="J4" s="23" t="s">
        <v>21</v>
      </c>
      <c r="K4" s="24" t="s">
        <v>22</v>
      </c>
      <c r="L4" s="25" t="s">
        <v>7</v>
      </c>
      <c r="M4" s="25" t="s">
        <v>8</v>
      </c>
      <c r="N4" s="26" t="s">
        <v>9</v>
      </c>
      <c r="O4" s="46"/>
    </row>
    <row r="5" spans="1:15" s="1" customFormat="1" ht="35.1" customHeight="1" x14ac:dyDescent="0.25">
      <c r="A5" s="27">
        <v>1</v>
      </c>
      <c r="B5" s="38" t="str">
        <f>[1]Лист1!B3</f>
        <v>ПАЛЕЦ ШАРОВЫЙ УРАЛ</v>
      </c>
      <c r="C5" s="42" t="s">
        <v>15</v>
      </c>
      <c r="D5" s="41">
        <f>[1]Лист1!C3</f>
        <v>8</v>
      </c>
      <c r="E5" s="36">
        <f>[1]Лист1!D3</f>
        <v>840</v>
      </c>
      <c r="F5" s="36">
        <f>[1]Лист1!H3</f>
        <v>865.2</v>
      </c>
      <c r="G5" s="36">
        <f>[1]Лист1!L3</f>
        <v>882.50400000000002</v>
      </c>
      <c r="H5" s="29">
        <f>AVERAGE(E5:G5)</f>
        <v>862.5680000000001</v>
      </c>
      <c r="I5" s="28">
        <f>SQRT(((SUM((POWER(E5-H5,2)),(POWER(F5-H5,2)),(POWER(G5-H5,2)))/(COLUMNS(E5:G5)-1))))</f>
        <v>21.373887620178049</v>
      </c>
      <c r="J5" s="30">
        <f>I5/H5*100</f>
        <v>2.4779365360386714</v>
      </c>
      <c r="K5" s="29">
        <f>((D5/3)*(SUM(E5:G5)))</f>
        <v>6900.5439999999999</v>
      </c>
      <c r="L5" s="29">
        <f>K5/D5</f>
        <v>862.56799999999998</v>
      </c>
      <c r="M5" s="29">
        <f>ROUND(L5,2)</f>
        <v>862.57</v>
      </c>
      <c r="N5" s="29">
        <f>M5*D5</f>
        <v>6900.56</v>
      </c>
      <c r="O5" s="30" t="s">
        <v>20</v>
      </c>
    </row>
    <row r="6" spans="1:15" s="1" customFormat="1" ht="35.1" customHeight="1" x14ac:dyDescent="0.25">
      <c r="A6" s="27">
        <v>2</v>
      </c>
      <c r="B6" s="38" t="str">
        <f>[1]Лист1!B4</f>
        <v>ПОДШИПНИК БОРТОВОЙ ПЕРЕДАЧИ Т-170 70-12315</v>
      </c>
      <c r="C6" s="42" t="s">
        <v>15</v>
      </c>
      <c r="D6" s="41">
        <f>[1]Лист1!C4</f>
        <v>1</v>
      </c>
      <c r="E6" s="36">
        <f>[1]Лист1!D4</f>
        <v>2350</v>
      </c>
      <c r="F6" s="36">
        <f>[1]Лист1!H4</f>
        <v>2420.5</v>
      </c>
      <c r="G6" s="36">
        <f>[1]Лист1!L4</f>
        <v>2468.91</v>
      </c>
      <c r="H6" s="29">
        <f t="shared" ref="H6:H44" si="0">AVERAGE(E6:G6)</f>
        <v>2413.1366666666668</v>
      </c>
      <c r="I6" s="28">
        <f t="shared" ref="I6:I45" si="1">SQRT(((SUM((POWER(E6-H6,2)),(POWER(F6-H6,2)),(POWER(G6-H6,2)))/(COLUMNS(E6:G6)-1))))</f>
        <v>59.795995127878967</v>
      </c>
      <c r="J6" s="30">
        <f t="shared" ref="J6:J45" si="2">I6/H6*100</f>
        <v>2.4779365360386674</v>
      </c>
      <c r="K6" s="29">
        <f>((D6/3)*(SUM(E6:G6)))</f>
        <v>2413.1366666666663</v>
      </c>
      <c r="L6" s="29">
        <f t="shared" ref="L6:L45" si="3">K6/D6</f>
        <v>2413.1366666666663</v>
      </c>
      <c r="M6" s="29">
        <f t="shared" ref="M6:M45" si="4">ROUND(L6,2)</f>
        <v>2413.14</v>
      </c>
      <c r="N6" s="29">
        <f t="shared" ref="N6:N45" si="5">M6*D6</f>
        <v>2413.14</v>
      </c>
      <c r="O6" s="30" t="s">
        <v>20</v>
      </c>
    </row>
    <row r="7" spans="1:15" s="1" customFormat="1" ht="35.1" customHeight="1" x14ac:dyDescent="0.25">
      <c r="A7" s="27">
        <v>3</v>
      </c>
      <c r="B7" s="38" t="str">
        <f>[1]Лист1!B5</f>
        <v>ПОРШЕНЬ КОМПРЕССОРА 1 ЦИЛ. ДЛЯ А/М КАМАЗ</v>
      </c>
      <c r="C7" s="42" t="s">
        <v>15</v>
      </c>
      <c r="D7" s="41">
        <f>[1]Лист1!C5</f>
        <v>1</v>
      </c>
      <c r="E7" s="36">
        <f>[1]Лист1!D5</f>
        <v>195</v>
      </c>
      <c r="F7" s="36">
        <f>[1]Лист1!H5</f>
        <v>200.85</v>
      </c>
      <c r="G7" s="36">
        <f>[1]Лист1!L5</f>
        <v>204.86699999999999</v>
      </c>
      <c r="H7" s="29">
        <f t="shared" si="0"/>
        <v>200.239</v>
      </c>
      <c r="I7" s="28">
        <f t="shared" si="1"/>
        <v>4.961795340398468</v>
      </c>
      <c r="J7" s="30">
        <f t="shared" si="2"/>
        <v>2.4779365360386678</v>
      </c>
      <c r="K7" s="29">
        <f t="shared" ref="K7:K45" si="6">((D7/3)*(SUM(E7:G7)))</f>
        <v>200.23899999999998</v>
      </c>
      <c r="L7" s="29">
        <f t="shared" si="3"/>
        <v>200.23899999999998</v>
      </c>
      <c r="M7" s="29">
        <f t="shared" si="4"/>
        <v>200.24</v>
      </c>
      <c r="N7" s="29">
        <f t="shared" si="5"/>
        <v>200.24</v>
      </c>
      <c r="O7" s="30" t="s">
        <v>20</v>
      </c>
    </row>
    <row r="8" spans="1:15" s="1" customFormat="1" ht="32.25" customHeight="1" x14ac:dyDescent="0.25">
      <c r="A8" s="27">
        <v>4</v>
      </c>
      <c r="B8" s="38" t="str">
        <f>[1]Лист1!B6</f>
        <v>АМОРТИЗАТОР 300/475  ДЛЯ А/М КАМАЗ-43118, МАЗ, КРАЗ, УРАЛ "MEGAPOWER"</v>
      </c>
      <c r="C8" s="42" t="s">
        <v>15</v>
      </c>
      <c r="D8" s="41">
        <f>[1]Лист1!C6</f>
        <v>2</v>
      </c>
      <c r="E8" s="36">
        <f>[1]Лист1!D6</f>
        <v>4805</v>
      </c>
      <c r="F8" s="36">
        <f>[1]Лист1!H6</f>
        <v>4949.1499999999996</v>
      </c>
      <c r="G8" s="36">
        <f>[1]Лист1!L6</f>
        <v>5048.1329999999998</v>
      </c>
      <c r="H8" s="29">
        <f t="shared" si="0"/>
        <v>4934.0943333333335</v>
      </c>
      <c r="I8" s="28">
        <f t="shared" si="1"/>
        <v>122.26372620828022</v>
      </c>
      <c r="J8" s="30">
        <f t="shared" si="2"/>
        <v>2.4779365360386678</v>
      </c>
      <c r="K8" s="29">
        <f t="shared" si="6"/>
        <v>9868.1886666666651</v>
      </c>
      <c r="L8" s="29">
        <f t="shared" si="3"/>
        <v>4934.0943333333325</v>
      </c>
      <c r="M8" s="29">
        <f t="shared" si="4"/>
        <v>4934.09</v>
      </c>
      <c r="N8" s="29">
        <f t="shared" si="5"/>
        <v>9868.18</v>
      </c>
      <c r="O8" s="30" t="s">
        <v>20</v>
      </c>
    </row>
    <row r="9" spans="1:15" s="1" customFormat="1" ht="40.5" customHeight="1" x14ac:dyDescent="0.25">
      <c r="A9" s="27">
        <v>5</v>
      </c>
      <c r="B9" s="38" t="str">
        <f>[1]Лист1!B7</f>
        <v>ВИЛКА НАРУЖНОЙ ПОЛУОСИ УРАЛ-5557</v>
      </c>
      <c r="C9" s="42" t="s">
        <v>15</v>
      </c>
      <c r="D9" s="41">
        <f>[1]Лист1!C7</f>
        <v>1</v>
      </c>
      <c r="E9" s="36">
        <f>[1]Лист1!D7</f>
        <v>6255</v>
      </c>
      <c r="F9" s="36">
        <f>[1]Лист1!H7</f>
        <v>6442.65</v>
      </c>
      <c r="G9" s="36">
        <f>[1]Лист1!L7</f>
        <v>6571.5029999999997</v>
      </c>
      <c r="H9" s="29">
        <f t="shared" si="0"/>
        <v>6423.0509999999995</v>
      </c>
      <c r="I9" s="28">
        <f t="shared" si="1"/>
        <v>159.15912745739701</v>
      </c>
      <c r="J9" s="30">
        <f t="shared" si="2"/>
        <v>2.4779365360386678</v>
      </c>
      <c r="K9" s="29">
        <f t="shared" si="6"/>
        <v>6423.0509999999995</v>
      </c>
      <c r="L9" s="29">
        <f t="shared" si="3"/>
        <v>6423.0509999999995</v>
      </c>
      <c r="M9" s="29">
        <f t="shared" si="4"/>
        <v>6423.05</v>
      </c>
      <c r="N9" s="29">
        <f t="shared" si="5"/>
        <v>6423.05</v>
      </c>
      <c r="O9" s="30" t="s">
        <v>20</v>
      </c>
    </row>
    <row r="10" spans="1:15" s="1" customFormat="1" ht="31.5" customHeight="1" x14ac:dyDescent="0.25">
      <c r="A10" s="27">
        <v>6</v>
      </c>
      <c r="B10" s="38" t="str">
        <f>[1]Лист1!B8</f>
        <v>ВКЛАДЫШИ РЕАКТИВНОЙ ШТАНГИ УРАЛ (МЕТАЛЛОКЕРАМИКА)</v>
      </c>
      <c r="C10" s="42" t="s">
        <v>15</v>
      </c>
      <c r="D10" s="41">
        <f>[1]Лист1!C8</f>
        <v>4</v>
      </c>
      <c r="E10" s="36">
        <f>[1]Лист1!D8</f>
        <v>255</v>
      </c>
      <c r="F10" s="36">
        <f>[1]Лист1!H8</f>
        <v>262.64999999999998</v>
      </c>
      <c r="G10" s="36">
        <f>[1]Лист1!L8</f>
        <v>267.90299999999996</v>
      </c>
      <c r="H10" s="29">
        <f t="shared" si="0"/>
        <v>261.85099999999994</v>
      </c>
      <c r="I10" s="28">
        <f t="shared" si="1"/>
        <v>6.4885015989825998</v>
      </c>
      <c r="J10" s="30">
        <f t="shared" si="2"/>
        <v>2.4779365360386638</v>
      </c>
      <c r="K10" s="29">
        <f t="shared" si="6"/>
        <v>1047.4039999999998</v>
      </c>
      <c r="L10" s="29">
        <f t="shared" si="3"/>
        <v>261.85099999999994</v>
      </c>
      <c r="M10" s="29">
        <f t="shared" si="4"/>
        <v>261.85000000000002</v>
      </c>
      <c r="N10" s="29">
        <f t="shared" si="5"/>
        <v>1047.4000000000001</v>
      </c>
      <c r="O10" s="30" t="s">
        <v>20</v>
      </c>
    </row>
    <row r="11" spans="1:15" s="1" customFormat="1" ht="35.1" customHeight="1" x14ac:dyDescent="0.25">
      <c r="A11" s="27">
        <v>7</v>
      </c>
      <c r="B11" s="38" t="str">
        <f>[1]Лист1!B9</f>
        <v>ВТУЛКА САТТЕЛИТА РАЗДАТОЧНОЙ КОРОБКИ</v>
      </c>
      <c r="C11" s="42" t="s">
        <v>15</v>
      </c>
      <c r="D11" s="41">
        <f>[1]Лист1!C9</f>
        <v>8</v>
      </c>
      <c r="E11" s="36">
        <f>[1]Лист1!D9</f>
        <v>780</v>
      </c>
      <c r="F11" s="36">
        <f>[1]Лист1!H9</f>
        <v>803.4</v>
      </c>
      <c r="G11" s="36">
        <f>[1]Лист1!L9</f>
        <v>819.46799999999996</v>
      </c>
      <c r="H11" s="29">
        <f t="shared" si="0"/>
        <v>800.95600000000002</v>
      </c>
      <c r="I11" s="28">
        <f t="shared" si="1"/>
        <v>19.847181361593872</v>
      </c>
      <c r="J11" s="30">
        <f t="shared" si="2"/>
        <v>2.4779365360386678</v>
      </c>
      <c r="K11" s="29">
        <f t="shared" si="6"/>
        <v>6407.6479999999992</v>
      </c>
      <c r="L11" s="29">
        <f t="shared" si="3"/>
        <v>800.9559999999999</v>
      </c>
      <c r="M11" s="29">
        <f t="shared" si="4"/>
        <v>800.96</v>
      </c>
      <c r="N11" s="29">
        <f t="shared" si="5"/>
        <v>6407.68</v>
      </c>
      <c r="O11" s="30" t="s">
        <v>20</v>
      </c>
    </row>
    <row r="12" spans="1:15" s="1" customFormat="1" ht="45.75" customHeight="1" x14ac:dyDescent="0.25">
      <c r="A12" s="27">
        <v>8</v>
      </c>
      <c r="B12" s="38" t="str">
        <f>[1]Лист1!B10</f>
        <v>ВТУЛКА ЦАПФЫ ПОВОРОТНОГО КУЛАКА УРАЛ (ЗАВОД)</v>
      </c>
      <c r="C12" s="42" t="s">
        <v>15</v>
      </c>
      <c r="D12" s="41">
        <f>[1]Лист1!C10</f>
        <v>1</v>
      </c>
      <c r="E12" s="36">
        <f>[1]Лист1!D10</f>
        <v>2050</v>
      </c>
      <c r="F12" s="36">
        <f>[1]Лист1!H10</f>
        <v>2111.5</v>
      </c>
      <c r="G12" s="36">
        <f>[1]Лист1!L10</f>
        <v>2153.73</v>
      </c>
      <c r="H12" s="29">
        <f t="shared" si="0"/>
        <v>2105.0766666666664</v>
      </c>
      <c r="I12" s="28">
        <f t="shared" si="1"/>
        <v>52.162463834958317</v>
      </c>
      <c r="J12" s="30">
        <f t="shared" si="2"/>
        <v>2.4779365360386709</v>
      </c>
      <c r="K12" s="29">
        <f t="shared" si="6"/>
        <v>2105.0766666666664</v>
      </c>
      <c r="L12" s="29">
        <f t="shared" si="3"/>
        <v>2105.0766666666664</v>
      </c>
      <c r="M12" s="29">
        <f t="shared" si="4"/>
        <v>2105.08</v>
      </c>
      <c r="N12" s="29">
        <f t="shared" si="5"/>
        <v>2105.08</v>
      </c>
      <c r="O12" s="30" t="s">
        <v>20</v>
      </c>
    </row>
    <row r="13" spans="1:15" s="1" customFormat="1" ht="20.100000000000001" customHeight="1" x14ac:dyDescent="0.25">
      <c r="A13" s="27">
        <v>9</v>
      </c>
      <c r="B13" s="38" t="str">
        <f>[1]Лист1!B11</f>
        <v>ВТУЛКА ШАРОВОЙ ОПОРЫ УРАЛ</v>
      </c>
      <c r="C13" s="42" t="s">
        <v>15</v>
      </c>
      <c r="D13" s="41">
        <f>[1]Лист1!C11</f>
        <v>1</v>
      </c>
      <c r="E13" s="36">
        <f>[1]Лист1!D11</f>
        <v>1630</v>
      </c>
      <c r="F13" s="36">
        <f>[1]Лист1!H11</f>
        <v>1678.9</v>
      </c>
      <c r="G13" s="36">
        <f>[1]Лист1!L11</f>
        <v>1712.4780000000001</v>
      </c>
      <c r="H13" s="29">
        <f t="shared" si="0"/>
        <v>1673.7926666666669</v>
      </c>
      <c r="I13" s="28">
        <f t="shared" si="1"/>
        <v>41.475520024869326</v>
      </c>
      <c r="J13" s="30">
        <f t="shared" si="2"/>
        <v>2.4779365360386723</v>
      </c>
      <c r="K13" s="29">
        <f t="shared" si="6"/>
        <v>1673.7926666666667</v>
      </c>
      <c r="L13" s="29">
        <f t="shared" si="3"/>
        <v>1673.7926666666667</v>
      </c>
      <c r="M13" s="29">
        <f t="shared" si="4"/>
        <v>1673.79</v>
      </c>
      <c r="N13" s="29">
        <f t="shared" si="5"/>
        <v>1673.79</v>
      </c>
      <c r="O13" s="30" t="s">
        <v>20</v>
      </c>
    </row>
    <row r="14" spans="1:15" s="1" customFormat="1" ht="20.100000000000001" customHeight="1" x14ac:dyDescent="0.25">
      <c r="A14" s="27">
        <v>10</v>
      </c>
      <c r="B14" s="38" t="str">
        <f>[1]Лист1!B12</f>
        <v>ГАЙКА М16*1,5 КРЕП. ШПИЛЬКИ КОЛЕСА 2ПТС-4 (04437)</v>
      </c>
      <c r="C14" s="42" t="s">
        <v>15</v>
      </c>
      <c r="D14" s="41">
        <f>[1]Лист1!C12</f>
        <v>4</v>
      </c>
      <c r="E14" s="36">
        <f>[1]Лист1!D12</f>
        <v>25</v>
      </c>
      <c r="F14" s="36">
        <f>[1]Лист1!H12</f>
        <v>25.75</v>
      </c>
      <c r="G14" s="36">
        <f>[1]Лист1!L12</f>
        <v>26.265000000000001</v>
      </c>
      <c r="H14" s="29">
        <f t="shared" si="0"/>
        <v>25.671666666666667</v>
      </c>
      <c r="I14" s="28">
        <f t="shared" si="1"/>
        <v>0.63612760774339427</v>
      </c>
      <c r="J14" s="30">
        <f t="shared" si="2"/>
        <v>2.4779365360386714</v>
      </c>
      <c r="K14" s="29">
        <f t="shared" si="6"/>
        <v>102.68666666666667</v>
      </c>
      <c r="L14" s="29">
        <f t="shared" si="3"/>
        <v>25.671666666666667</v>
      </c>
      <c r="M14" s="29">
        <f t="shared" si="4"/>
        <v>25.67</v>
      </c>
      <c r="N14" s="29">
        <f t="shared" si="5"/>
        <v>102.68</v>
      </c>
      <c r="O14" s="30" t="s">
        <v>20</v>
      </c>
    </row>
    <row r="15" spans="1:15" s="1" customFormat="1" ht="35.1" customHeight="1" x14ac:dyDescent="0.25">
      <c r="A15" s="27">
        <v>11</v>
      </c>
      <c r="B15" s="39" t="str">
        <f>[1]Лист1!B13</f>
        <v>ГАЙКА М33*1.5 (РЕАКТИВ.ШТАНГИ) ДЛЯ А/М КАМАЗ ЕВРО "MEGAPOWER"</v>
      </c>
      <c r="C15" s="42" t="s">
        <v>15</v>
      </c>
      <c r="D15" s="41">
        <f>[1]Лист1!C13</f>
        <v>8</v>
      </c>
      <c r="E15" s="36">
        <f>[1]Лист1!D13</f>
        <v>175</v>
      </c>
      <c r="F15" s="36">
        <f>[1]Лист1!H13</f>
        <v>180.25</v>
      </c>
      <c r="G15" s="36">
        <f>[1]Лист1!L13</f>
        <v>183.85499999999999</v>
      </c>
      <c r="H15" s="29">
        <f t="shared" si="0"/>
        <v>179.70166666666668</v>
      </c>
      <c r="I15" s="28">
        <f t="shared" si="1"/>
        <v>4.4528932542037527</v>
      </c>
      <c r="J15" s="30">
        <f t="shared" si="2"/>
        <v>2.4779365360386674</v>
      </c>
      <c r="K15" s="29">
        <f t="shared" si="6"/>
        <v>1437.6133333333332</v>
      </c>
      <c r="L15" s="29">
        <f t="shared" si="3"/>
        <v>179.70166666666665</v>
      </c>
      <c r="M15" s="29">
        <f t="shared" si="4"/>
        <v>179.7</v>
      </c>
      <c r="N15" s="29">
        <f t="shared" si="5"/>
        <v>1437.6</v>
      </c>
      <c r="O15" s="30" t="s">
        <v>20</v>
      </c>
    </row>
    <row r="16" spans="1:15" s="1" customFormat="1" ht="20.100000000000001" customHeight="1" x14ac:dyDescent="0.25">
      <c r="A16" s="27">
        <v>12</v>
      </c>
      <c r="B16" s="38" t="str">
        <f>[1]Лист1!B14</f>
        <v>ДИАФРАГМА ВКЛЮЧЕНИЯ КДОМ И НШ УРАЛ АМТ</v>
      </c>
      <c r="C16" s="42" t="s">
        <v>15</v>
      </c>
      <c r="D16" s="41">
        <f>[1]Лист1!C14</f>
        <v>1</v>
      </c>
      <c r="E16" s="36">
        <f>[1]Лист1!D14</f>
        <v>250</v>
      </c>
      <c r="F16" s="36">
        <f>[1]Лист1!H14</f>
        <v>257.5</v>
      </c>
      <c r="G16" s="36">
        <f>[1]Лист1!L14</f>
        <v>262.64999999999998</v>
      </c>
      <c r="H16" s="29">
        <f t="shared" si="0"/>
        <v>256.71666666666664</v>
      </c>
      <c r="I16" s="28">
        <f t="shared" si="1"/>
        <v>6.3612760774339296</v>
      </c>
      <c r="J16" s="30">
        <f t="shared" si="2"/>
        <v>2.4779365360386665</v>
      </c>
      <c r="K16" s="29">
        <f t="shared" si="6"/>
        <v>256.71666666666664</v>
      </c>
      <c r="L16" s="29">
        <f t="shared" si="3"/>
        <v>256.71666666666664</v>
      </c>
      <c r="M16" s="29">
        <f t="shared" si="4"/>
        <v>256.72000000000003</v>
      </c>
      <c r="N16" s="29">
        <f t="shared" si="5"/>
        <v>256.72000000000003</v>
      </c>
      <c r="O16" s="30" t="s">
        <v>20</v>
      </c>
    </row>
    <row r="17" spans="1:15" s="1" customFormat="1" ht="20.100000000000001" customHeight="1" x14ac:dyDescent="0.25">
      <c r="A17" s="27">
        <v>13</v>
      </c>
      <c r="B17" s="38" t="str">
        <f>[1]Лист1!B15</f>
        <v>ДИСК ШАРНИРА ПЕРЕДНЕГО МОСТА УРАЛ-5557</v>
      </c>
      <c r="C17" s="42" t="s">
        <v>15</v>
      </c>
      <c r="D17" s="41">
        <f>[1]Лист1!C15</f>
        <v>1</v>
      </c>
      <c r="E17" s="36">
        <f>[1]Лист1!D15</f>
        <v>1535</v>
      </c>
      <c r="F17" s="36">
        <f>[1]Лист1!H15</f>
        <v>1581.05</v>
      </c>
      <c r="G17" s="36">
        <f>[1]Лист1!L15</f>
        <v>1612.671</v>
      </c>
      <c r="H17" s="29">
        <f t="shared" si="0"/>
        <v>1576.2403333333334</v>
      </c>
      <c r="I17" s="28">
        <f t="shared" si="1"/>
        <v>39.058235115444411</v>
      </c>
      <c r="J17" s="30">
        <f t="shared" si="2"/>
        <v>2.4779365360386714</v>
      </c>
      <c r="K17" s="29">
        <f t="shared" si="6"/>
        <v>1576.2403333333334</v>
      </c>
      <c r="L17" s="29">
        <f t="shared" si="3"/>
        <v>1576.2403333333334</v>
      </c>
      <c r="M17" s="29">
        <f t="shared" si="4"/>
        <v>1576.24</v>
      </c>
      <c r="N17" s="29">
        <f t="shared" si="5"/>
        <v>1576.24</v>
      </c>
      <c r="O17" s="30" t="s">
        <v>20</v>
      </c>
    </row>
    <row r="18" spans="1:15" s="1" customFormat="1" ht="35.1" customHeight="1" x14ac:dyDescent="0.25">
      <c r="A18" s="27">
        <v>14</v>
      </c>
      <c r="B18" s="38" t="str">
        <f>[1]Лист1!B16</f>
        <v>Клапан электромагнитный КЭБ-420 ДЛЯ А/М КАМАЗ (евроразъем)</v>
      </c>
      <c r="C18" s="42" t="s">
        <v>15</v>
      </c>
      <c r="D18" s="41">
        <f>[1]Лист1!C16</f>
        <v>1</v>
      </c>
      <c r="E18" s="36">
        <f>[1]Лист1!D16</f>
        <v>2810</v>
      </c>
      <c r="F18" s="36">
        <f>[1]Лист1!H16</f>
        <v>2894.3</v>
      </c>
      <c r="G18" s="36">
        <f>[1]Лист1!L16</f>
        <v>2952.1860000000001</v>
      </c>
      <c r="H18" s="29">
        <f t="shared" si="0"/>
        <v>2885.4953333333337</v>
      </c>
      <c r="I18" s="28">
        <f t="shared" si="1"/>
        <v>71.500743110357561</v>
      </c>
      <c r="J18" s="30">
        <f t="shared" si="2"/>
        <v>2.4779365360386727</v>
      </c>
      <c r="K18" s="29">
        <f t="shared" si="6"/>
        <v>2885.4953333333333</v>
      </c>
      <c r="L18" s="29">
        <f t="shared" si="3"/>
        <v>2885.4953333333333</v>
      </c>
      <c r="M18" s="29">
        <f t="shared" si="4"/>
        <v>2885.5</v>
      </c>
      <c r="N18" s="29">
        <f t="shared" si="5"/>
        <v>2885.5</v>
      </c>
      <c r="O18" s="30" t="s">
        <v>20</v>
      </c>
    </row>
    <row r="19" spans="1:15" s="1" customFormat="1" ht="27.75" customHeight="1" x14ac:dyDescent="0.25">
      <c r="A19" s="27">
        <v>15</v>
      </c>
      <c r="B19" s="38" t="str">
        <f>[1]Лист1!B17</f>
        <v>КОЛПАЧОК ВЫСОКОВОЛЬТНЫЙ DELTA, ZODIAK, ALPHA (УГОЛ 90 ГРАДУСОВ)</v>
      </c>
      <c r="C19" s="42" t="s">
        <v>15</v>
      </c>
      <c r="D19" s="41">
        <f>[1]Лист1!C17</f>
        <v>2</v>
      </c>
      <c r="E19" s="36">
        <f>[1]Лист1!D17</f>
        <v>320</v>
      </c>
      <c r="F19" s="36">
        <f>[1]Лист1!H17</f>
        <v>329.6</v>
      </c>
      <c r="G19" s="36">
        <f>[1]Лист1!L17</f>
        <v>336.19200000000001</v>
      </c>
      <c r="H19" s="29">
        <f t="shared" si="0"/>
        <v>328.59733333333332</v>
      </c>
      <c r="I19" s="28">
        <f t="shared" si="1"/>
        <v>8.1424333791154471</v>
      </c>
      <c r="J19" s="30">
        <f t="shared" si="2"/>
        <v>2.4779365360386714</v>
      </c>
      <c r="K19" s="29">
        <f t="shared" si="6"/>
        <v>657.19466666666665</v>
      </c>
      <c r="L19" s="29">
        <f t="shared" si="3"/>
        <v>328.59733333333332</v>
      </c>
      <c r="M19" s="29">
        <f t="shared" si="4"/>
        <v>328.6</v>
      </c>
      <c r="N19" s="29">
        <f t="shared" si="5"/>
        <v>657.2</v>
      </c>
      <c r="O19" s="30" t="s">
        <v>20</v>
      </c>
    </row>
    <row r="20" spans="1:15" s="1" customFormat="1" ht="41.25" customHeight="1" x14ac:dyDescent="0.25">
      <c r="A20" s="27">
        <v>16</v>
      </c>
      <c r="B20" s="38" t="str">
        <f>[1]Лист1!B18</f>
        <v xml:space="preserve">КРОНШТЕЙН ПЕРЕДНЕЙ РЕССОРЫ УРАЛ (ЗАДНИЙ ЛЕВЫЙ) (В СБОРЕ) </v>
      </c>
      <c r="C20" s="42" t="s">
        <v>15</v>
      </c>
      <c r="D20" s="41">
        <f>[1]Лист1!C18</f>
        <v>1</v>
      </c>
      <c r="E20" s="36">
        <f>[1]Лист1!D18</f>
        <v>12000</v>
      </c>
      <c r="F20" s="36">
        <f>[1]Лист1!H18</f>
        <v>12360</v>
      </c>
      <c r="G20" s="36">
        <f>[1]Лист1!L18</f>
        <v>12607.2</v>
      </c>
      <c r="H20" s="29">
        <f t="shared" si="0"/>
        <v>12322.4</v>
      </c>
      <c r="I20" s="28">
        <f t="shared" si="1"/>
        <v>305.34125171682945</v>
      </c>
      <c r="J20" s="30">
        <f t="shared" si="2"/>
        <v>2.4779365360386731</v>
      </c>
      <c r="K20" s="29">
        <f t="shared" si="6"/>
        <v>12322.399999999998</v>
      </c>
      <c r="L20" s="29">
        <f t="shared" si="3"/>
        <v>12322.399999999998</v>
      </c>
      <c r="M20" s="29">
        <f t="shared" si="4"/>
        <v>12322.4</v>
      </c>
      <c r="N20" s="29">
        <f t="shared" si="5"/>
        <v>12322.4</v>
      </c>
      <c r="O20" s="30" t="s">
        <v>20</v>
      </c>
    </row>
    <row r="21" spans="1:15" s="1" customFormat="1" ht="35.1" customHeight="1" x14ac:dyDescent="0.25">
      <c r="A21" s="27">
        <v>17</v>
      </c>
      <c r="B21" s="39" t="str">
        <f>[1]Лист1!B19</f>
        <v xml:space="preserve">КРОНШТЕЙН ПЕРЕДНЕЙ РЕССОРЫ УРАЛ (ЗАДНИЙ ПРАВЫЙ) (В СБОРЕ) </v>
      </c>
      <c r="C21" s="42" t="s">
        <v>15</v>
      </c>
      <c r="D21" s="41">
        <f>[1]Лист1!C19</f>
        <v>1</v>
      </c>
      <c r="E21" s="36">
        <f>[1]Лист1!D19</f>
        <v>10500</v>
      </c>
      <c r="F21" s="36">
        <f>[1]Лист1!H19</f>
        <v>10815</v>
      </c>
      <c r="G21" s="36">
        <f>[1]Лист1!L19</f>
        <v>11031.3</v>
      </c>
      <c r="H21" s="29">
        <f t="shared" si="0"/>
        <v>10782.1</v>
      </c>
      <c r="I21" s="28">
        <f t="shared" si="1"/>
        <v>267.17359525222514</v>
      </c>
      <c r="J21" s="30">
        <f t="shared" si="2"/>
        <v>2.4779365360386674</v>
      </c>
      <c r="K21" s="29">
        <f t="shared" si="6"/>
        <v>10782.099999999999</v>
      </c>
      <c r="L21" s="29">
        <f t="shared" si="3"/>
        <v>10782.099999999999</v>
      </c>
      <c r="M21" s="29">
        <f t="shared" si="4"/>
        <v>10782.1</v>
      </c>
      <c r="N21" s="29">
        <f t="shared" si="5"/>
        <v>10782.1</v>
      </c>
      <c r="O21" s="30" t="s">
        <v>20</v>
      </c>
    </row>
    <row r="22" spans="1:15" s="1" customFormat="1" ht="29.25" customHeight="1" x14ac:dyDescent="0.25">
      <c r="A22" s="27">
        <v>18</v>
      </c>
      <c r="B22" s="38" t="str">
        <f>[1]Лист1!B20</f>
        <v>КУЛАК ШАРНИРА ПЕРЕДНЕГО МОСТА УРАЛ  УСИЛЕН. MEGAPOWER</v>
      </c>
      <c r="C22" s="42" t="s">
        <v>15</v>
      </c>
      <c r="D22" s="41">
        <f>[1]Лист1!C20</f>
        <v>1</v>
      </c>
      <c r="E22" s="36">
        <f>[1]Лист1!D20</f>
        <v>3010</v>
      </c>
      <c r="F22" s="36">
        <f>[1]Лист1!H20</f>
        <v>3100.3</v>
      </c>
      <c r="G22" s="36">
        <f>[1]Лист1!L20</f>
        <v>3162.306</v>
      </c>
      <c r="H22" s="29">
        <f t="shared" si="0"/>
        <v>3090.8686666666667</v>
      </c>
      <c r="I22" s="28">
        <f t="shared" si="1"/>
        <v>76.589763972304667</v>
      </c>
      <c r="J22" s="30">
        <f t="shared" si="2"/>
        <v>2.4779365360386709</v>
      </c>
      <c r="K22" s="29">
        <f t="shared" si="6"/>
        <v>3090.8686666666663</v>
      </c>
      <c r="L22" s="29">
        <f t="shared" si="3"/>
        <v>3090.8686666666663</v>
      </c>
      <c r="M22" s="29">
        <f t="shared" si="4"/>
        <v>3090.87</v>
      </c>
      <c r="N22" s="29">
        <f t="shared" si="5"/>
        <v>3090.87</v>
      </c>
      <c r="O22" s="30" t="s">
        <v>20</v>
      </c>
    </row>
    <row r="23" spans="1:15" s="1" customFormat="1" ht="31.5" customHeight="1" x14ac:dyDescent="0.25">
      <c r="A23" s="27">
        <v>19</v>
      </c>
      <c r="B23" s="38" t="str">
        <f>[1]Лист1!B21</f>
        <v>КУЛАК ШАРНИРА ПЕРЕДНЕГО МОСТА УРАЛ-5557 (ЗАВОД) УПАКОВКА</v>
      </c>
      <c r="C23" s="42" t="s">
        <v>15</v>
      </c>
      <c r="D23" s="41">
        <f>[1]Лист1!C21</f>
        <v>1</v>
      </c>
      <c r="E23" s="36">
        <f>[1]Лист1!D21</f>
        <v>7000</v>
      </c>
      <c r="F23" s="36">
        <f>[1]Лист1!H21</f>
        <v>7210</v>
      </c>
      <c r="G23" s="36">
        <f>[1]Лист1!L21</f>
        <v>7354.2</v>
      </c>
      <c r="H23" s="29">
        <f t="shared" si="0"/>
        <v>7188.0666666666666</v>
      </c>
      <c r="I23" s="28">
        <f t="shared" si="1"/>
        <v>178.11573016815024</v>
      </c>
      <c r="J23" s="30">
        <f t="shared" si="2"/>
        <v>2.4779365360386696</v>
      </c>
      <c r="K23" s="29">
        <f t="shared" si="6"/>
        <v>7188.0666666666666</v>
      </c>
      <c r="L23" s="29">
        <f t="shared" si="3"/>
        <v>7188.0666666666666</v>
      </c>
      <c r="M23" s="29">
        <f t="shared" si="4"/>
        <v>7188.07</v>
      </c>
      <c r="N23" s="29">
        <f t="shared" si="5"/>
        <v>7188.07</v>
      </c>
      <c r="O23" s="30" t="s">
        <v>20</v>
      </c>
    </row>
    <row r="24" spans="1:15" s="1" customFormat="1" ht="27" customHeight="1" x14ac:dyDescent="0.25">
      <c r="A24" s="27">
        <v>20</v>
      </c>
      <c r="B24" s="38" t="str">
        <f>[1]Лист1!B22</f>
        <v>МАНЖЕТА 1.2-92X120-3</v>
      </c>
      <c r="C24" s="42" t="s">
        <v>15</v>
      </c>
      <c r="D24" s="41">
        <f>[1]Лист1!C22</f>
        <v>2</v>
      </c>
      <c r="E24" s="36">
        <f>[1]Лист1!D22</f>
        <v>660</v>
      </c>
      <c r="F24" s="36">
        <f>[1]Лист1!H22</f>
        <v>679.8</v>
      </c>
      <c r="G24" s="36">
        <f>[1]Лист1!L22</f>
        <v>693.39599999999996</v>
      </c>
      <c r="H24" s="29">
        <f t="shared" si="0"/>
        <v>677.73199999999997</v>
      </c>
      <c r="I24" s="28">
        <f t="shared" si="1"/>
        <v>16.793768844425578</v>
      </c>
      <c r="J24" s="30">
        <f t="shared" si="2"/>
        <v>2.4779365360386669</v>
      </c>
      <c r="K24" s="29">
        <f t="shared" si="6"/>
        <v>1355.4639999999999</v>
      </c>
      <c r="L24" s="29">
        <f t="shared" si="3"/>
        <v>677.73199999999997</v>
      </c>
      <c r="M24" s="29">
        <f t="shared" si="4"/>
        <v>677.73</v>
      </c>
      <c r="N24" s="29">
        <f t="shared" si="5"/>
        <v>1355.46</v>
      </c>
      <c r="O24" s="30" t="s">
        <v>20</v>
      </c>
    </row>
    <row r="25" spans="1:15" s="1" customFormat="1" ht="31.5" customHeight="1" x14ac:dyDescent="0.25">
      <c r="A25" s="27">
        <v>21</v>
      </c>
      <c r="B25" s="38" t="str">
        <f>[1]Лист1!B23</f>
        <v>МАНЖЕТА 60-82 ПОДКАЧКИ ШИН УРАЛ РОСИЧЪ</v>
      </c>
      <c r="C25" s="42" t="s">
        <v>15</v>
      </c>
      <c r="D25" s="41">
        <f>[1]Лист1!C23</f>
        <v>24</v>
      </c>
      <c r="E25" s="36">
        <f>[1]Лист1!D23</f>
        <v>140</v>
      </c>
      <c r="F25" s="36">
        <f>[1]Лист1!H23</f>
        <v>144.19999999999999</v>
      </c>
      <c r="G25" s="36">
        <f>[1]Лист1!L23</f>
        <v>147.08399999999997</v>
      </c>
      <c r="H25" s="29">
        <f t="shared" si="0"/>
        <v>143.76133333333334</v>
      </c>
      <c r="I25" s="28">
        <f t="shared" si="1"/>
        <v>3.5623146033629935</v>
      </c>
      <c r="J25" s="30">
        <f t="shared" si="2"/>
        <v>2.4779365360386616</v>
      </c>
      <c r="K25" s="29">
        <f t="shared" si="6"/>
        <v>3450.2719999999999</v>
      </c>
      <c r="L25" s="29">
        <f t="shared" si="3"/>
        <v>143.76133333333334</v>
      </c>
      <c r="M25" s="29">
        <f t="shared" si="4"/>
        <v>143.76</v>
      </c>
      <c r="N25" s="29">
        <f t="shared" si="5"/>
        <v>3450.24</v>
      </c>
      <c r="O25" s="30" t="s">
        <v>20</v>
      </c>
    </row>
    <row r="26" spans="1:15" s="1" customFormat="1" ht="35.1" customHeight="1" x14ac:dyDescent="0.25">
      <c r="A26" s="27">
        <v>22</v>
      </c>
      <c r="B26" s="38" t="str">
        <f>[1]Лист1!B24</f>
        <v>НАБОР ПРОКЛАДОК РАЗДАТОЧНОЙ КОРОБКИ УРАЛ ПАРОНИТ</v>
      </c>
      <c r="C26" s="42" t="s">
        <v>19</v>
      </c>
      <c r="D26" s="41">
        <f>[1]Лист1!C24</f>
        <v>1</v>
      </c>
      <c r="E26" s="36">
        <f>[1]Лист1!D24</f>
        <v>290</v>
      </c>
      <c r="F26" s="36">
        <f>[1]Лист1!H24</f>
        <v>298.7</v>
      </c>
      <c r="G26" s="36">
        <f>[1]Лист1!L24</f>
        <v>304.67399999999998</v>
      </c>
      <c r="H26" s="29">
        <f t="shared" si="0"/>
        <v>297.79133333333334</v>
      </c>
      <c r="I26" s="28">
        <f t="shared" si="1"/>
        <v>7.3790802498233594</v>
      </c>
      <c r="J26" s="30">
        <f t="shared" si="2"/>
        <v>2.4779365360386665</v>
      </c>
      <c r="K26" s="29">
        <f t="shared" si="6"/>
        <v>297.79133333333334</v>
      </c>
      <c r="L26" s="29">
        <f t="shared" si="3"/>
        <v>297.79133333333334</v>
      </c>
      <c r="M26" s="29">
        <f t="shared" si="4"/>
        <v>297.79000000000002</v>
      </c>
      <c r="N26" s="29">
        <f t="shared" si="5"/>
        <v>297.79000000000002</v>
      </c>
      <c r="O26" s="30" t="s">
        <v>20</v>
      </c>
    </row>
    <row r="27" spans="1:15" s="1" customFormat="1" ht="35.1" customHeight="1" x14ac:dyDescent="0.25">
      <c r="A27" s="27">
        <v>23</v>
      </c>
      <c r="B27" s="38" t="str">
        <f>[1]Лист1!B25</f>
        <v>ПОДУШКА ДВИГАТЕЛЯ БОКОВАЯ УРАЛ ДВ.ЯМЗ</v>
      </c>
      <c r="C27" s="42" t="s">
        <v>15</v>
      </c>
      <c r="D27" s="41">
        <f>[1]Лист1!C25</f>
        <v>1</v>
      </c>
      <c r="E27" s="36">
        <f>[1]Лист1!D25</f>
        <v>1590</v>
      </c>
      <c r="F27" s="36">
        <f>[1]Лист1!H25</f>
        <v>1637.7</v>
      </c>
      <c r="G27" s="36">
        <f>[1]Лист1!L25</f>
        <v>1670.454</v>
      </c>
      <c r="H27" s="29">
        <f t="shared" si="0"/>
        <v>1632.7179999999998</v>
      </c>
      <c r="I27" s="28">
        <f t="shared" si="1"/>
        <v>40.457715852479836</v>
      </c>
      <c r="J27" s="30">
        <f t="shared" si="2"/>
        <v>2.4779365360386696</v>
      </c>
      <c r="K27" s="29">
        <f t="shared" si="6"/>
        <v>1632.7179999999998</v>
      </c>
      <c r="L27" s="29">
        <f t="shared" si="3"/>
        <v>1632.7179999999998</v>
      </c>
      <c r="M27" s="29">
        <f t="shared" si="4"/>
        <v>1632.72</v>
      </c>
      <c r="N27" s="29">
        <f t="shared" si="5"/>
        <v>1632.72</v>
      </c>
      <c r="O27" s="30" t="s">
        <v>20</v>
      </c>
    </row>
    <row r="28" spans="1:15" s="1" customFormat="1" ht="45.75" customHeight="1" x14ac:dyDescent="0.25">
      <c r="A28" s="27">
        <v>24</v>
      </c>
      <c r="B28" s="38" t="str">
        <f>[1]Лист1!B26</f>
        <v>ПОДШИПНИК 12309КМ ПОВОРОТНОГО КУЛАКА УРАЛ "ВПЗ"</v>
      </c>
      <c r="C28" s="42" t="s">
        <v>15</v>
      </c>
      <c r="D28" s="41">
        <f>[1]Лист1!C26</f>
        <v>1</v>
      </c>
      <c r="E28" s="36">
        <f>[1]Лист1!D26</f>
        <v>2310</v>
      </c>
      <c r="F28" s="36">
        <f>[1]Лист1!H26</f>
        <v>2379.3000000000002</v>
      </c>
      <c r="G28" s="36">
        <f>[1]Лист1!L26</f>
        <v>2426.886</v>
      </c>
      <c r="H28" s="29">
        <f t="shared" si="0"/>
        <v>2372.0619999999999</v>
      </c>
      <c r="I28" s="28">
        <f t="shared" si="1"/>
        <v>58.778190955489599</v>
      </c>
      <c r="J28" s="30">
        <f t="shared" si="2"/>
        <v>2.47793653603867</v>
      </c>
      <c r="K28" s="29">
        <f t="shared" si="6"/>
        <v>2372.0619999999999</v>
      </c>
      <c r="L28" s="29">
        <f t="shared" si="3"/>
        <v>2372.0619999999999</v>
      </c>
      <c r="M28" s="29">
        <f t="shared" si="4"/>
        <v>2372.06</v>
      </c>
      <c r="N28" s="29">
        <f t="shared" si="5"/>
        <v>2372.06</v>
      </c>
      <c r="O28" s="30" t="s">
        <v>20</v>
      </c>
    </row>
    <row r="29" spans="1:15" s="1" customFormat="1" ht="36.75" customHeight="1" x14ac:dyDescent="0.25">
      <c r="A29" s="27">
        <v>25</v>
      </c>
      <c r="B29" s="39" t="str">
        <f>[1]Лист1!B27</f>
        <v>ПОДШИПНИК 2007124 СТУПИЦЫ КОЛЕСА УРАЛ  983078</v>
      </c>
      <c r="C29" s="42" t="s">
        <v>15</v>
      </c>
      <c r="D29" s="41">
        <f>[1]Лист1!C27</f>
        <v>2</v>
      </c>
      <c r="E29" s="36">
        <f>[1]Лист1!D27</f>
        <v>1860</v>
      </c>
      <c r="F29" s="36">
        <f>[1]Лист1!H27</f>
        <v>1915.8</v>
      </c>
      <c r="G29" s="36">
        <f>[1]Лист1!L27</f>
        <v>1954.116</v>
      </c>
      <c r="H29" s="29">
        <f t="shared" si="0"/>
        <v>1909.972</v>
      </c>
      <c r="I29" s="28">
        <f t="shared" si="1"/>
        <v>47.327894016108502</v>
      </c>
      <c r="J29" s="30">
        <f t="shared" si="2"/>
        <v>2.4779365360386696</v>
      </c>
      <c r="K29" s="29">
        <f t="shared" si="6"/>
        <v>3819.944</v>
      </c>
      <c r="L29" s="29">
        <f t="shared" si="3"/>
        <v>1909.972</v>
      </c>
      <c r="M29" s="29">
        <f t="shared" si="4"/>
        <v>1909.97</v>
      </c>
      <c r="N29" s="29">
        <f t="shared" si="5"/>
        <v>3819.94</v>
      </c>
      <c r="O29" s="30" t="s">
        <v>20</v>
      </c>
    </row>
    <row r="30" spans="1:15" s="1" customFormat="1" ht="37.5" customHeight="1" x14ac:dyDescent="0.25">
      <c r="A30" s="27">
        <v>26</v>
      </c>
      <c r="B30" s="38" t="str">
        <f>[1]Лист1!B28</f>
        <v>ПОДШИПНИК 2007124 СТУПИЦЫ КОЛЕСА УРАЛ  983078</v>
      </c>
      <c r="C30" s="42" t="s">
        <v>15</v>
      </c>
      <c r="D30" s="41">
        <f>[1]Лист1!C28</f>
        <v>2</v>
      </c>
      <c r="E30" s="36">
        <f>[1]Лист1!D28</f>
        <v>1860</v>
      </c>
      <c r="F30" s="36">
        <f>[1]Лист1!H28</f>
        <v>1915.8</v>
      </c>
      <c r="G30" s="36">
        <f>[1]Лист1!L28</f>
        <v>1954.116</v>
      </c>
      <c r="H30" s="29">
        <f t="shared" si="0"/>
        <v>1909.972</v>
      </c>
      <c r="I30" s="28">
        <f t="shared" si="1"/>
        <v>47.327894016108502</v>
      </c>
      <c r="J30" s="30">
        <f t="shared" si="2"/>
        <v>2.4779365360386696</v>
      </c>
      <c r="K30" s="29">
        <f t="shared" si="6"/>
        <v>3819.944</v>
      </c>
      <c r="L30" s="29">
        <f t="shared" si="3"/>
        <v>1909.972</v>
      </c>
      <c r="M30" s="29">
        <f t="shared" si="4"/>
        <v>1909.97</v>
      </c>
      <c r="N30" s="29">
        <f t="shared" si="5"/>
        <v>3819.94</v>
      </c>
      <c r="O30" s="30" t="s">
        <v>20</v>
      </c>
    </row>
    <row r="31" spans="1:15" s="1" customFormat="1" ht="31.5" customHeight="1" x14ac:dyDescent="0.25">
      <c r="A31" s="27">
        <v>27</v>
      </c>
      <c r="B31" s="38" t="str">
        <f>[1]Лист1!B29</f>
        <v>ПОДШИПНИК 2007124А СТУПИЦЫ КОЛЕСА УРАЛ (АЗ УРАЛ)</v>
      </c>
      <c r="C31" s="42" t="s">
        <v>15</v>
      </c>
      <c r="D31" s="41">
        <f>[1]Лист1!C29</f>
        <v>4</v>
      </c>
      <c r="E31" s="36">
        <f>[1]Лист1!D29</f>
        <v>5775</v>
      </c>
      <c r="F31" s="36">
        <f>[1]Лист1!H29</f>
        <v>5948.25</v>
      </c>
      <c r="G31" s="36">
        <f>[1]Лист1!L29</f>
        <v>6067.2150000000001</v>
      </c>
      <c r="H31" s="29">
        <f t="shared" si="0"/>
        <v>5930.1549999999997</v>
      </c>
      <c r="I31" s="28">
        <f t="shared" si="1"/>
        <v>146.94547738872407</v>
      </c>
      <c r="J31" s="30">
        <f t="shared" si="2"/>
        <v>2.4779365360386714</v>
      </c>
      <c r="K31" s="29">
        <f t="shared" si="6"/>
        <v>23720.62</v>
      </c>
      <c r="L31" s="29">
        <f t="shared" si="3"/>
        <v>5930.1549999999997</v>
      </c>
      <c r="M31" s="29">
        <f t="shared" si="4"/>
        <v>5930.16</v>
      </c>
      <c r="N31" s="29">
        <f t="shared" si="5"/>
        <v>23720.639999999999</v>
      </c>
      <c r="O31" s="30" t="s">
        <v>20</v>
      </c>
    </row>
    <row r="32" spans="1:15" s="1" customFormat="1" ht="35.1" customHeight="1" x14ac:dyDescent="0.25">
      <c r="A32" s="27">
        <v>28</v>
      </c>
      <c r="B32" s="38" t="str">
        <f>[1]Лист1!B30</f>
        <v>ПОДШИПНИК 220 БОРТОВОЙ ПЕРЕДАЧИ ТДТ-55 (01884)</v>
      </c>
      <c r="C32" s="42" t="s">
        <v>15</v>
      </c>
      <c r="D32" s="41">
        <f>[1]Лист1!C30</f>
        <v>1</v>
      </c>
      <c r="E32" s="36">
        <f>[1]Лист1!D30</f>
        <v>1205</v>
      </c>
      <c r="F32" s="36">
        <f>[1]Лист1!H30</f>
        <v>1241.1500000000001</v>
      </c>
      <c r="G32" s="36">
        <f>[1]Лист1!L30</f>
        <v>1265.9730000000002</v>
      </c>
      <c r="H32" s="29">
        <f t="shared" si="0"/>
        <v>1237.3743333333334</v>
      </c>
      <c r="I32" s="28">
        <f t="shared" si="1"/>
        <v>30.661350693231682</v>
      </c>
      <c r="J32" s="30">
        <f t="shared" si="2"/>
        <v>2.4779365360386776</v>
      </c>
      <c r="K32" s="29">
        <f t="shared" si="6"/>
        <v>1237.3743333333334</v>
      </c>
      <c r="L32" s="29">
        <f t="shared" si="3"/>
        <v>1237.3743333333334</v>
      </c>
      <c r="M32" s="29">
        <f t="shared" si="4"/>
        <v>1237.3699999999999</v>
      </c>
      <c r="N32" s="29">
        <f t="shared" si="5"/>
        <v>1237.3699999999999</v>
      </c>
      <c r="O32" s="30" t="s">
        <v>20</v>
      </c>
    </row>
    <row r="33" spans="1:15" s="1" customFormat="1" ht="35.1" customHeight="1" x14ac:dyDescent="0.25">
      <c r="A33" s="27">
        <v>29</v>
      </c>
      <c r="B33" s="38" t="str">
        <f>[1]Лист1!B31</f>
        <v>ПОДШИПНИК 3003132H (23032CAMB)</v>
      </c>
      <c r="C33" s="42" t="s">
        <v>15</v>
      </c>
      <c r="D33" s="41">
        <f>[1]Лист1!C31</f>
        <v>1</v>
      </c>
      <c r="E33" s="36">
        <f>[1]Лист1!D31</f>
        <v>7930</v>
      </c>
      <c r="F33" s="36">
        <f>[1]Лист1!H31</f>
        <v>8167.9</v>
      </c>
      <c r="G33" s="36">
        <f>[1]Лист1!L31</f>
        <v>8331.2579999999998</v>
      </c>
      <c r="H33" s="29">
        <f t="shared" si="0"/>
        <v>8143.0526666666665</v>
      </c>
      <c r="I33" s="28">
        <f t="shared" si="1"/>
        <v>201.77967717620447</v>
      </c>
      <c r="J33" s="30">
        <f t="shared" si="2"/>
        <v>2.4779365360386691</v>
      </c>
      <c r="K33" s="29">
        <f t="shared" si="6"/>
        <v>8143.0526666666665</v>
      </c>
      <c r="L33" s="29">
        <f t="shared" si="3"/>
        <v>8143.0526666666665</v>
      </c>
      <c r="M33" s="29">
        <f t="shared" si="4"/>
        <v>8143.05</v>
      </c>
      <c r="N33" s="29">
        <f t="shared" si="5"/>
        <v>8143.05</v>
      </c>
      <c r="O33" s="30" t="s">
        <v>20</v>
      </c>
    </row>
    <row r="34" spans="1:15" s="1" customFormat="1" ht="35.1" customHeight="1" x14ac:dyDescent="0.25">
      <c r="A34" s="27">
        <v>30</v>
      </c>
      <c r="B34" s="39" t="str">
        <f>[1]Лист1!B32</f>
        <v>ПОДШИПНИК 6-228 "ГПЗ"</v>
      </c>
      <c r="C34" s="42" t="s">
        <v>15</v>
      </c>
      <c r="D34" s="41">
        <f>[1]Лист1!C32</f>
        <v>2</v>
      </c>
      <c r="E34" s="36">
        <v>5174</v>
      </c>
      <c r="F34" s="36">
        <f>[1]Лист1!H32</f>
        <v>5328.6019999999999</v>
      </c>
      <c r="G34" s="36">
        <f>[1]Лист1!L32</f>
        <v>5435.1740399999999</v>
      </c>
      <c r="H34" s="29">
        <f t="shared" si="0"/>
        <v>5312.5920133333329</v>
      </c>
      <c r="I34" s="28">
        <f t="shared" si="1"/>
        <v>131.32101715750039</v>
      </c>
      <c r="J34" s="30">
        <f t="shared" si="2"/>
        <v>2.4718822154593485</v>
      </c>
      <c r="K34" s="29">
        <f t="shared" si="6"/>
        <v>10625.184026666666</v>
      </c>
      <c r="L34" s="29">
        <f t="shared" si="3"/>
        <v>5312.5920133333329</v>
      </c>
      <c r="M34" s="29">
        <f t="shared" si="4"/>
        <v>5312.59</v>
      </c>
      <c r="N34" s="29">
        <f t="shared" si="5"/>
        <v>10625.18</v>
      </c>
      <c r="O34" s="30" t="s">
        <v>20</v>
      </c>
    </row>
    <row r="35" spans="1:15" s="1" customFormat="1" ht="35.1" customHeight="1" x14ac:dyDescent="0.25">
      <c r="A35" s="27">
        <v>31</v>
      </c>
      <c r="B35" s="39" t="str">
        <f>[1]Лист1!B33</f>
        <v>ПОДШИПНИК 7312А РАЗДАТ. КОРОБКИ УРАЛ ВПЗ</v>
      </c>
      <c r="C35" s="42" t="s">
        <v>15</v>
      </c>
      <c r="D35" s="41">
        <f>[1]Лист1!C33</f>
        <v>1</v>
      </c>
      <c r="E35" s="36">
        <f>[1]Лист1!D33</f>
        <v>3070</v>
      </c>
      <c r="F35" s="36">
        <f>[1]Лист1!H33</f>
        <v>3162.1</v>
      </c>
      <c r="G35" s="36">
        <f>[1]Лист1!L33</f>
        <v>3225.3420000000001</v>
      </c>
      <c r="H35" s="29">
        <f t="shared" si="0"/>
        <v>3152.4806666666668</v>
      </c>
      <c r="I35" s="28">
        <f t="shared" si="1"/>
        <v>78.116470230888822</v>
      </c>
      <c r="J35" s="30">
        <f t="shared" si="2"/>
        <v>2.4779365360386714</v>
      </c>
      <c r="K35" s="29">
        <f t="shared" si="6"/>
        <v>3152.4806666666668</v>
      </c>
      <c r="L35" s="29">
        <f t="shared" si="3"/>
        <v>3152.4806666666668</v>
      </c>
      <c r="M35" s="29">
        <f t="shared" si="4"/>
        <v>3152.48</v>
      </c>
      <c r="N35" s="29">
        <f t="shared" si="5"/>
        <v>3152.48</v>
      </c>
      <c r="O35" s="30" t="s">
        <v>20</v>
      </c>
    </row>
    <row r="36" spans="1:15" s="1" customFormat="1" ht="50.25" customHeight="1" x14ac:dyDescent="0.25">
      <c r="A36" s="27">
        <v>32</v>
      </c>
      <c r="B36" s="38" t="str">
        <f>[1]Лист1!B34</f>
        <v>ПОДШИПНИК 7610 СТУПИЦЫ ПЕРЕДНЕЙ НАРУЖНЫЙ ДЛЯ А/М КАМАЗ-5320 "6ПЗ" 944934</v>
      </c>
      <c r="C36" s="42" t="s">
        <v>15</v>
      </c>
      <c r="D36" s="41">
        <f>[1]Лист1!C34</f>
        <v>1</v>
      </c>
      <c r="E36" s="36">
        <f>[1]Лист1!D34</f>
        <v>1510</v>
      </c>
      <c r="F36" s="36">
        <f>[1]Лист1!H34</f>
        <v>1555.3</v>
      </c>
      <c r="G36" s="36">
        <f>[1]Лист1!L34</f>
        <v>1586.4059999999999</v>
      </c>
      <c r="H36" s="29">
        <f t="shared" si="0"/>
        <v>1550.5686666666668</v>
      </c>
      <c r="I36" s="28">
        <f t="shared" si="1"/>
        <v>38.422107507700971</v>
      </c>
      <c r="J36" s="30">
        <f t="shared" si="2"/>
        <v>2.4779365360386683</v>
      </c>
      <c r="K36" s="29">
        <f t="shared" si="6"/>
        <v>1550.5686666666666</v>
      </c>
      <c r="L36" s="29">
        <f t="shared" si="3"/>
        <v>1550.5686666666666</v>
      </c>
      <c r="M36" s="29">
        <f t="shared" si="4"/>
        <v>1550.57</v>
      </c>
      <c r="N36" s="29">
        <f t="shared" si="5"/>
        <v>1550.57</v>
      </c>
      <c r="O36" s="30" t="s">
        <v>20</v>
      </c>
    </row>
    <row r="37" spans="1:15" s="1" customFormat="1" ht="35.1" customHeight="1" x14ac:dyDescent="0.25">
      <c r="A37" s="27">
        <v>33</v>
      </c>
      <c r="B37" s="38" t="str">
        <f>[1]Лист1!B35</f>
        <v>ПОДШИПНИК 7610 СТУПИЦЫ ПЕРЕДНЕЙ НАРУЖНЫЙ ДЛЯ А/М КАМАЗ-5320 "ВПЗ"</v>
      </c>
      <c r="C37" s="42" t="s">
        <v>15</v>
      </c>
      <c r="D37" s="41">
        <f>[1]Лист1!C35</f>
        <v>1</v>
      </c>
      <c r="E37" s="36">
        <f>[1]Лист1!D35</f>
        <v>2850</v>
      </c>
      <c r="F37" s="36">
        <f>[1]Лист1!H35</f>
        <v>2935.5</v>
      </c>
      <c r="G37" s="36">
        <f>[1]Лист1!L35</f>
        <v>2994.21</v>
      </c>
      <c r="H37" s="29">
        <f t="shared" si="0"/>
        <v>2926.5699999999997</v>
      </c>
      <c r="I37" s="28">
        <f t="shared" si="1"/>
        <v>72.518547282746937</v>
      </c>
      <c r="J37" s="30">
        <f t="shared" si="2"/>
        <v>2.4779365360386714</v>
      </c>
      <c r="K37" s="29">
        <f t="shared" si="6"/>
        <v>2926.5699999999997</v>
      </c>
      <c r="L37" s="29">
        <f t="shared" si="3"/>
        <v>2926.5699999999997</v>
      </c>
      <c r="M37" s="29">
        <f t="shared" si="4"/>
        <v>2926.57</v>
      </c>
      <c r="N37" s="29">
        <f t="shared" si="5"/>
        <v>2926.57</v>
      </c>
      <c r="O37" s="30" t="s">
        <v>20</v>
      </c>
    </row>
    <row r="38" spans="1:15" s="1" customFormat="1" ht="20.100000000000001" customHeight="1" x14ac:dyDescent="0.25">
      <c r="A38" s="27">
        <v>34</v>
      </c>
      <c r="B38" s="38" t="str">
        <f>[1]Лист1!B36</f>
        <v>ПОДШИПНИК ГПЗ 42415</v>
      </c>
      <c r="C38" s="42" t="s">
        <v>15</v>
      </c>
      <c r="D38" s="41">
        <f>[1]Лист1!C36</f>
        <v>2</v>
      </c>
      <c r="E38" s="36">
        <f>[1]Лист1!D36</f>
        <v>4475</v>
      </c>
      <c r="F38" s="36">
        <f>[1]Лист1!H36</f>
        <v>4609.25</v>
      </c>
      <c r="G38" s="36">
        <f>[1]Лист1!L36</f>
        <v>4701.4350000000004</v>
      </c>
      <c r="H38" s="29">
        <f t="shared" si="0"/>
        <v>4595.2283333333335</v>
      </c>
      <c r="I38" s="28">
        <f t="shared" si="1"/>
        <v>113.86684178606772</v>
      </c>
      <c r="J38" s="30">
        <f t="shared" si="2"/>
        <v>2.4779365360386745</v>
      </c>
      <c r="K38" s="29">
        <f t="shared" si="6"/>
        <v>9190.4566666666669</v>
      </c>
      <c r="L38" s="29">
        <f t="shared" si="3"/>
        <v>4595.2283333333335</v>
      </c>
      <c r="M38" s="29">
        <f t="shared" si="4"/>
        <v>4595.2299999999996</v>
      </c>
      <c r="N38" s="29">
        <f t="shared" si="5"/>
        <v>9190.4599999999991</v>
      </c>
      <c r="O38" s="30" t="s">
        <v>20</v>
      </c>
    </row>
    <row r="39" spans="1:15" s="1" customFormat="1" ht="35.1" customHeight="1" x14ac:dyDescent="0.25">
      <c r="A39" s="27">
        <v>35</v>
      </c>
      <c r="B39" s="38" t="str">
        <f>[1]Лист1!B37</f>
        <v>ПОДШИПНИК РАЗДАТ. КОРОБКИ УРАЛ 50311А</v>
      </c>
      <c r="C39" s="42" t="s">
        <v>15</v>
      </c>
      <c r="D39" s="41">
        <f>[1]Лист1!C37</f>
        <v>1</v>
      </c>
      <c r="E39" s="36">
        <f>[1]Лист1!D37</f>
        <v>850</v>
      </c>
      <c r="F39" s="36">
        <f>[1]Лист1!H37</f>
        <v>875.5</v>
      </c>
      <c r="G39" s="36">
        <f>[1]Лист1!L37</f>
        <v>893.01</v>
      </c>
      <c r="H39" s="29">
        <f t="shared" si="0"/>
        <v>872.8366666666667</v>
      </c>
      <c r="I39" s="28">
        <f t="shared" si="1"/>
        <v>21.628338663275393</v>
      </c>
      <c r="J39" s="30">
        <f t="shared" si="2"/>
        <v>2.47793653603867</v>
      </c>
      <c r="K39" s="29">
        <f t="shared" si="6"/>
        <v>872.8366666666667</v>
      </c>
      <c r="L39" s="29">
        <f t="shared" si="3"/>
        <v>872.8366666666667</v>
      </c>
      <c r="M39" s="29">
        <f t="shared" si="4"/>
        <v>872.84</v>
      </c>
      <c r="N39" s="29">
        <f t="shared" si="5"/>
        <v>872.84</v>
      </c>
      <c r="O39" s="30" t="s">
        <v>20</v>
      </c>
    </row>
    <row r="40" spans="1:15" s="1" customFormat="1" ht="30" customHeight="1" x14ac:dyDescent="0.25">
      <c r="A40" s="27">
        <v>36</v>
      </c>
      <c r="B40" s="38" t="str">
        <f>[1]Лист1!B38</f>
        <v xml:space="preserve">ПОДШИПНИК РАЗДАТ. КОРОБКИ УРАЛ 6-7312А </v>
      </c>
      <c r="C40" s="42" t="s">
        <v>15</v>
      </c>
      <c r="D40" s="41">
        <f>[1]Лист1!C38</f>
        <v>1</v>
      </c>
      <c r="E40" s="36">
        <f>[1]Лист1!D38</f>
        <v>1010</v>
      </c>
      <c r="F40" s="36">
        <f>[1]Лист1!H38</f>
        <v>1040.3</v>
      </c>
      <c r="G40" s="36">
        <f>[1]Лист1!L38</f>
        <v>1061.106</v>
      </c>
      <c r="H40" s="29">
        <f t="shared" si="0"/>
        <v>1037.1353333333334</v>
      </c>
      <c r="I40" s="28">
        <f t="shared" si="1"/>
        <v>25.699555352833112</v>
      </c>
      <c r="J40" s="30">
        <f t="shared" si="2"/>
        <v>2.4779365360386696</v>
      </c>
      <c r="K40" s="29">
        <f t="shared" si="6"/>
        <v>1037.1353333333332</v>
      </c>
      <c r="L40" s="29">
        <f t="shared" si="3"/>
        <v>1037.1353333333332</v>
      </c>
      <c r="M40" s="29">
        <f t="shared" si="4"/>
        <v>1037.1400000000001</v>
      </c>
      <c r="N40" s="29">
        <f t="shared" si="5"/>
        <v>1037.1400000000001</v>
      </c>
      <c r="O40" s="30" t="s">
        <v>20</v>
      </c>
    </row>
    <row r="41" spans="1:15" s="1" customFormat="1" ht="20.100000000000001" customHeight="1" x14ac:dyDescent="0.25">
      <c r="A41" s="27">
        <v>37</v>
      </c>
      <c r="B41" s="38" t="str">
        <f>[1]Лист1!B39</f>
        <v>ПОДШИПНИК РЕДУКТОРА БОРТОВОГО Т-170</v>
      </c>
      <c r="C41" s="42" t="s">
        <v>15</v>
      </c>
      <c r="D41" s="41">
        <f>[1]Лист1!C39</f>
        <v>2</v>
      </c>
      <c r="E41" s="36">
        <f>[1]Лист1!D39</f>
        <v>2130</v>
      </c>
      <c r="F41" s="36">
        <f>[1]Лист1!H39</f>
        <v>2193.9</v>
      </c>
      <c r="G41" s="36">
        <f>[1]Лист1!L39</f>
        <v>2237.7780000000002</v>
      </c>
      <c r="H41" s="29">
        <f t="shared" si="0"/>
        <v>2187.2260000000001</v>
      </c>
      <c r="I41" s="28">
        <f t="shared" si="1"/>
        <v>54.198072179737288</v>
      </c>
      <c r="J41" s="30">
        <f t="shared" si="2"/>
        <v>2.4779365360386758</v>
      </c>
      <c r="K41" s="29">
        <f t="shared" si="6"/>
        <v>4374.4519999999993</v>
      </c>
      <c r="L41" s="29">
        <f t="shared" si="3"/>
        <v>2187.2259999999997</v>
      </c>
      <c r="M41" s="29">
        <f t="shared" si="4"/>
        <v>2187.23</v>
      </c>
      <c r="N41" s="29">
        <f t="shared" si="5"/>
        <v>4374.46</v>
      </c>
      <c r="O41" s="30" t="s">
        <v>20</v>
      </c>
    </row>
    <row r="42" spans="1:15" s="1" customFormat="1" ht="35.1" customHeight="1" x14ac:dyDescent="0.25">
      <c r="A42" s="27">
        <v>38</v>
      </c>
      <c r="B42" s="38" t="str">
        <f>[1]Лист1!B40</f>
        <v>ПОДШИПНИК РЕДУКТОРА БОРТОВОГО Т-170 42314 (NJ314)</v>
      </c>
      <c r="C42" s="42" t="s">
        <v>15</v>
      </c>
      <c r="D42" s="41">
        <f>[1]Лист1!C40</f>
        <v>2</v>
      </c>
      <c r="E42" s="36">
        <f>[1]Лист1!D40</f>
        <v>2040</v>
      </c>
      <c r="F42" s="36">
        <f>[1]Лист1!H40</f>
        <v>2101.1999999999998</v>
      </c>
      <c r="G42" s="36">
        <f>[1]Лист1!L40</f>
        <v>2143.2239999999997</v>
      </c>
      <c r="H42" s="29">
        <f t="shared" si="0"/>
        <v>2094.8079999999995</v>
      </c>
      <c r="I42" s="28">
        <f t="shared" si="1"/>
        <v>51.908012791860799</v>
      </c>
      <c r="J42" s="30">
        <f t="shared" si="2"/>
        <v>2.4779365360386638</v>
      </c>
      <c r="K42" s="29">
        <f t="shared" si="6"/>
        <v>4189.6159999999991</v>
      </c>
      <c r="L42" s="29">
        <f t="shared" si="3"/>
        <v>2094.8079999999995</v>
      </c>
      <c r="M42" s="29">
        <f t="shared" si="4"/>
        <v>2094.81</v>
      </c>
      <c r="N42" s="29">
        <f t="shared" si="5"/>
        <v>4189.62</v>
      </c>
      <c r="O42" s="30" t="s">
        <v>20</v>
      </c>
    </row>
    <row r="43" spans="1:15" s="1" customFormat="1" ht="35.1" customHeight="1" x14ac:dyDescent="0.25">
      <c r="A43" s="27">
        <v>39</v>
      </c>
      <c r="B43" s="38" t="str">
        <f>[1]Лист1!B41</f>
        <v>ПОДШИПНИК СТУПИЦЫ МАЗ-500 ЗАДНЕЙ НАРУЖНЫЙ 2224 (N224)</v>
      </c>
      <c r="C43" s="42" t="s">
        <v>19</v>
      </c>
      <c r="D43" s="41">
        <f>[1]Лист1!C41</f>
        <v>2</v>
      </c>
      <c r="E43" s="36">
        <f>[1]Лист1!D41</f>
        <v>3940</v>
      </c>
      <c r="F43" s="36">
        <f>[1]Лист1!H41</f>
        <v>4058.2</v>
      </c>
      <c r="G43" s="36">
        <f>[1]Лист1!L41</f>
        <v>4139.3639999999996</v>
      </c>
      <c r="H43" s="29">
        <f t="shared" si="0"/>
        <v>4045.8546666666662</v>
      </c>
      <c r="I43" s="28">
        <f t="shared" si="1"/>
        <v>100.25371098035869</v>
      </c>
      <c r="J43" s="30">
        <f t="shared" si="2"/>
        <v>2.4779365360386656</v>
      </c>
      <c r="K43" s="29">
        <f t="shared" si="6"/>
        <v>8091.7093333333323</v>
      </c>
      <c r="L43" s="29">
        <f t="shared" si="3"/>
        <v>4045.8546666666662</v>
      </c>
      <c r="M43" s="29">
        <f t="shared" si="4"/>
        <v>4045.85</v>
      </c>
      <c r="N43" s="29">
        <f t="shared" si="5"/>
        <v>8091.7</v>
      </c>
      <c r="O43" s="30" t="s">
        <v>20</v>
      </c>
    </row>
    <row r="44" spans="1:15" s="1" customFormat="1" ht="35.1" customHeight="1" x14ac:dyDescent="0.25">
      <c r="A44" s="27">
        <v>40</v>
      </c>
      <c r="B44" s="38" t="str">
        <f>[1]Лист1!B42</f>
        <v>ПОЛУОСЬ ВНУТРЕНЯЯ ЛЕВАЯ УРАЛ (КОРОТКАЯ) ПРОМПЕРСПЕКТИВА</v>
      </c>
      <c r="C44" s="42" t="s">
        <v>15</v>
      </c>
      <c r="D44" s="41">
        <f>[1]Лист1!C42</f>
        <v>1</v>
      </c>
      <c r="E44" s="36">
        <f>[1]Лист1!D42</f>
        <v>10370</v>
      </c>
      <c r="F44" s="36">
        <f>[1]Лист1!H42</f>
        <v>10681.1</v>
      </c>
      <c r="G44" s="36">
        <f>[1]Лист1!L42</f>
        <v>10894.722</v>
      </c>
      <c r="H44" s="29">
        <f t="shared" si="0"/>
        <v>10648.607333333333</v>
      </c>
      <c r="I44" s="28">
        <f t="shared" si="1"/>
        <v>263.8657316919597</v>
      </c>
      <c r="J44" s="30">
        <f t="shared" si="2"/>
        <v>2.4779365360386691</v>
      </c>
      <c r="K44" s="29">
        <f t="shared" si="6"/>
        <v>10648.607333333333</v>
      </c>
      <c r="L44" s="29">
        <f t="shared" si="3"/>
        <v>10648.607333333333</v>
      </c>
      <c r="M44" s="29">
        <f t="shared" si="4"/>
        <v>10648.61</v>
      </c>
      <c r="N44" s="29">
        <f t="shared" si="5"/>
        <v>10648.61</v>
      </c>
      <c r="O44" s="30" t="s">
        <v>20</v>
      </c>
    </row>
    <row r="45" spans="1:15" s="1" customFormat="1" ht="35.1" customHeight="1" x14ac:dyDescent="0.25">
      <c r="A45" s="27">
        <v>41</v>
      </c>
      <c r="B45" s="38" t="str">
        <f>[1]Лист1!B43</f>
        <v>ПРУЖИНА РЕАКТИВНОЙ ШТАНГИ УРАЛ</v>
      </c>
      <c r="C45" s="42" t="s">
        <v>15</v>
      </c>
      <c r="D45" s="41">
        <f>[1]Лист1!C43</f>
        <v>8</v>
      </c>
      <c r="E45" s="36">
        <f>[1]Лист1!D43</f>
        <v>240</v>
      </c>
      <c r="F45" s="36">
        <f>[1]Лист1!H43</f>
        <v>247.2</v>
      </c>
      <c r="G45" s="36">
        <f>[1]Лист1!L43</f>
        <v>252.14399999999998</v>
      </c>
      <c r="H45" s="29">
        <f>AVERAGE(E45:G45)</f>
        <v>246.44799999999998</v>
      </c>
      <c r="I45" s="28">
        <f t="shared" si="1"/>
        <v>6.1068250343365706</v>
      </c>
      <c r="J45" s="30">
        <f t="shared" si="2"/>
        <v>2.477936536038666</v>
      </c>
      <c r="K45" s="29">
        <f t="shared" si="6"/>
        <v>1971.5839999999998</v>
      </c>
      <c r="L45" s="29">
        <f t="shared" si="3"/>
        <v>246.44799999999998</v>
      </c>
      <c r="M45" s="29">
        <f t="shared" si="4"/>
        <v>246.45</v>
      </c>
      <c r="N45" s="29">
        <f t="shared" si="5"/>
        <v>1971.6</v>
      </c>
      <c r="O45" s="30" t="s">
        <v>20</v>
      </c>
    </row>
    <row r="46" spans="1:15" s="1" customFormat="1" ht="34.5" customHeight="1" x14ac:dyDescent="0.25">
      <c r="A46" s="27">
        <v>42</v>
      </c>
      <c r="B46" s="38" t="str">
        <f>[1]Лист1!B44</f>
        <v>ПЫЛЬНИК КРАЗ ШТАНГИ РЕАКТИВНОЙ 214-2919058-02 (214-2919058-02)</v>
      </c>
      <c r="C46" s="42" t="s">
        <v>15</v>
      </c>
      <c r="D46" s="41">
        <f>[1]Лист1!C44</f>
        <v>8</v>
      </c>
      <c r="E46" s="36">
        <f>[1]Лист1!D44</f>
        <v>70</v>
      </c>
      <c r="F46" s="36">
        <f>[1]Лист1!H44</f>
        <v>72.099999999999994</v>
      </c>
      <c r="G46" s="36">
        <f>[1]Лист1!L44</f>
        <v>73.541999999999987</v>
      </c>
      <c r="H46" s="29">
        <f t="shared" ref="H46:H50" si="7">AVERAGE(E46:G46)</f>
        <v>71.88066666666667</v>
      </c>
      <c r="I46" s="28">
        <f t="shared" ref="I46:I50" si="8">SQRT(((SUM((POWER(E46-H46,2)),(POWER(F46-H46,2)),(POWER(G46-H46,2)))/(COLUMNS(E46:G46)-1))))</f>
        <v>1.7811573016814968</v>
      </c>
      <c r="J46" s="30">
        <f t="shared" ref="J46:J50" si="9">I46/H46*100</f>
        <v>2.4779365360386616</v>
      </c>
      <c r="K46" s="29">
        <f t="shared" ref="K46:K50" si="10">((D46/3)*(SUM(E46:G46)))</f>
        <v>575.04533333333325</v>
      </c>
      <c r="L46" s="29">
        <f t="shared" ref="L46:L50" si="11">K46/D46</f>
        <v>71.880666666666656</v>
      </c>
      <c r="M46" s="29">
        <f t="shared" ref="M46:M50" si="12">ROUND(L46,2)</f>
        <v>71.88</v>
      </c>
      <c r="N46" s="29">
        <f t="shared" ref="N46:N50" si="13">M46*D46</f>
        <v>575.04</v>
      </c>
      <c r="O46" s="30" t="s">
        <v>20</v>
      </c>
    </row>
    <row r="47" spans="1:15" s="1" customFormat="1" ht="26.25" customHeight="1" x14ac:dyDescent="0.25">
      <c r="A47" s="27">
        <v>43</v>
      </c>
      <c r="B47" s="39" t="str">
        <f>[1]Лист1!B45</f>
        <v>РЕМЕНЬ 1100(А)</v>
      </c>
      <c r="C47" s="42" t="s">
        <v>15</v>
      </c>
      <c r="D47" s="41">
        <f>[1]Лист1!C45</f>
        <v>2</v>
      </c>
      <c r="E47" s="36">
        <f>[1]Лист1!D45</f>
        <v>140</v>
      </c>
      <c r="F47" s="36">
        <f>[1]Лист1!H45</f>
        <v>144.19999999999999</v>
      </c>
      <c r="G47" s="36">
        <f>[1]Лист1!L45</f>
        <v>147.08399999999997</v>
      </c>
      <c r="H47" s="29">
        <f t="shared" si="7"/>
        <v>143.76133333333334</v>
      </c>
      <c r="I47" s="28">
        <f t="shared" si="8"/>
        <v>3.5623146033629935</v>
      </c>
      <c r="J47" s="30">
        <f t="shared" si="9"/>
        <v>2.4779365360386616</v>
      </c>
      <c r="K47" s="29">
        <f t="shared" si="10"/>
        <v>287.52266666666662</v>
      </c>
      <c r="L47" s="29">
        <f t="shared" si="11"/>
        <v>143.76133333333331</v>
      </c>
      <c r="M47" s="29">
        <f t="shared" si="12"/>
        <v>143.76</v>
      </c>
      <c r="N47" s="29">
        <f t="shared" si="13"/>
        <v>287.52</v>
      </c>
      <c r="O47" s="30" t="s">
        <v>20</v>
      </c>
    </row>
    <row r="48" spans="1:15" s="1" customFormat="1" ht="32.25" customHeight="1" x14ac:dyDescent="0.25">
      <c r="A48" s="27">
        <v>44</v>
      </c>
      <c r="B48" s="39" t="str">
        <f>[1]Лист1!B46</f>
        <v>РЕМКОМПЛ. КОМПРЕССОРА 1-ЦИЛ. ДЛЯ А/М КАМАЗ</v>
      </c>
      <c r="C48" s="42" t="s">
        <v>19</v>
      </c>
      <c r="D48" s="41">
        <f>[1]Лист1!C46</f>
        <v>1</v>
      </c>
      <c r="E48" s="36">
        <f>[1]Лист1!D46</f>
        <v>1180</v>
      </c>
      <c r="F48" s="36">
        <f>[1]Лист1!H46</f>
        <v>1215.4000000000001</v>
      </c>
      <c r="G48" s="36">
        <f>[1]Лист1!L46</f>
        <v>1239.7080000000001</v>
      </c>
      <c r="H48" s="29">
        <f t="shared" si="7"/>
        <v>1211.7026666666668</v>
      </c>
      <c r="I48" s="28">
        <f t="shared" si="8"/>
        <v>30.025223085488239</v>
      </c>
      <c r="J48" s="30">
        <f t="shared" si="9"/>
        <v>2.4779365360386736</v>
      </c>
      <c r="K48" s="29">
        <f t="shared" si="10"/>
        <v>1211.7026666666666</v>
      </c>
      <c r="L48" s="29">
        <f t="shared" si="11"/>
        <v>1211.7026666666666</v>
      </c>
      <c r="M48" s="29">
        <f t="shared" si="12"/>
        <v>1211.7</v>
      </c>
      <c r="N48" s="29">
        <f t="shared" si="13"/>
        <v>1211.7</v>
      </c>
      <c r="O48" s="30" t="s">
        <v>20</v>
      </c>
    </row>
    <row r="49" spans="1:15" s="1" customFormat="1" ht="20.100000000000001" customHeight="1" x14ac:dyDescent="0.25">
      <c r="A49" s="27">
        <v>45</v>
      </c>
      <c r="B49" s="39" t="str">
        <f>[1]Лист1!B47</f>
        <v>РЕМКОМПЛ. НА ПГУ (РТИ) УРАЛ</v>
      </c>
      <c r="C49" s="42" t="s">
        <v>19</v>
      </c>
      <c r="D49" s="41">
        <f>[1]Лист1!C47</f>
        <v>1</v>
      </c>
      <c r="E49" s="36">
        <f>[1]Лист1!D47</f>
        <v>680</v>
      </c>
      <c r="F49" s="36">
        <f>[1]Лист1!H47</f>
        <v>700.4</v>
      </c>
      <c r="G49" s="36">
        <f>[1]Лист1!L47</f>
        <v>714.40800000000002</v>
      </c>
      <c r="H49" s="29">
        <f t="shared" si="7"/>
        <v>698.26933333333329</v>
      </c>
      <c r="I49" s="28">
        <f t="shared" si="8"/>
        <v>17.302670930620323</v>
      </c>
      <c r="J49" s="30">
        <f>I49/H49*100</f>
        <v>2.4779365360386714</v>
      </c>
      <c r="K49" s="29">
        <f t="shared" si="10"/>
        <v>698.26933333333329</v>
      </c>
      <c r="L49" s="29">
        <f t="shared" si="11"/>
        <v>698.26933333333329</v>
      </c>
      <c r="M49" s="29">
        <f t="shared" si="12"/>
        <v>698.27</v>
      </c>
      <c r="N49" s="29">
        <f t="shared" si="13"/>
        <v>698.27</v>
      </c>
      <c r="O49" s="30" t="s">
        <v>20</v>
      </c>
    </row>
    <row r="50" spans="1:15" s="1" customFormat="1" ht="20.100000000000001" customHeight="1" x14ac:dyDescent="0.25">
      <c r="A50" s="27">
        <v>46</v>
      </c>
      <c r="B50" s="39" t="str">
        <f>[1]Лист1!B48</f>
        <v>РЕМКОМПЛ. НА ПГУ (РТИ) УРАЛ</v>
      </c>
      <c r="C50" s="42" t="s">
        <v>19</v>
      </c>
      <c r="D50" s="41">
        <f>[1]Лист1!C48</f>
        <v>1</v>
      </c>
      <c r="E50" s="36">
        <f>[1]Лист1!D48</f>
        <v>680</v>
      </c>
      <c r="F50" s="36">
        <f>[1]Лист1!H48</f>
        <v>700.4</v>
      </c>
      <c r="G50" s="36">
        <f>[1]Лист1!L48</f>
        <v>714.40800000000002</v>
      </c>
      <c r="H50" s="29">
        <f t="shared" si="7"/>
        <v>698.26933333333329</v>
      </c>
      <c r="I50" s="28">
        <f t="shared" si="8"/>
        <v>17.302670930620323</v>
      </c>
      <c r="J50" s="30">
        <f t="shared" si="9"/>
        <v>2.4779365360386714</v>
      </c>
      <c r="K50" s="29">
        <f t="shared" si="10"/>
        <v>698.26933333333329</v>
      </c>
      <c r="L50" s="29">
        <f t="shared" si="11"/>
        <v>698.26933333333329</v>
      </c>
      <c r="M50" s="29">
        <f t="shared" si="12"/>
        <v>698.27</v>
      </c>
      <c r="N50" s="29">
        <f t="shared" si="13"/>
        <v>698.27</v>
      </c>
      <c r="O50" s="30" t="s">
        <v>20</v>
      </c>
    </row>
    <row r="51" spans="1:15" s="1" customFormat="1" ht="35.1" customHeight="1" x14ac:dyDescent="0.25">
      <c r="A51" s="27">
        <v>47</v>
      </c>
      <c r="B51" s="39" t="str">
        <f>[1]Лист1!B49</f>
        <v>РЕМКОМПЛ. УСИЛИТЕЛЯ ТОРМОЗОВ 2-Я КОМПЛЕКТАЦИЯ (РТИ)</v>
      </c>
      <c r="C51" s="42" t="s">
        <v>19</v>
      </c>
      <c r="D51" s="41">
        <f>[1]Лист1!C49</f>
        <v>1</v>
      </c>
      <c r="E51" s="36">
        <f>[1]Лист1!D49</f>
        <v>520</v>
      </c>
      <c r="F51" s="36">
        <f>[1]Лист1!H49</f>
        <v>535.6</v>
      </c>
      <c r="G51" s="36">
        <f>[1]Лист1!L49</f>
        <v>546.31200000000001</v>
      </c>
      <c r="H51" s="29">
        <f t="shared" ref="H51:H76" si="14">AVERAGE(E51:G51)</f>
        <v>533.9706666666666</v>
      </c>
      <c r="I51" s="28">
        <f t="shared" ref="I51:I76" si="15">SQRT(((SUM((POWER(E51-H51,2)),(POWER(F51-H51,2)),(POWER(G51-H51,2)))/(COLUMNS(E51:G51)-1))))</f>
        <v>13.231454241062602</v>
      </c>
      <c r="J51" s="30">
        <f t="shared" ref="J51:J76" si="16">I51/H51*100</f>
        <v>2.4779365360386723</v>
      </c>
      <c r="K51" s="29">
        <f t="shared" ref="K51:K76" si="17">((D51/3)*(SUM(E51:G51)))</f>
        <v>533.9706666666666</v>
      </c>
      <c r="L51" s="29">
        <f t="shared" ref="L51:L76" si="18">K51/D51</f>
        <v>533.9706666666666</v>
      </c>
      <c r="M51" s="29">
        <f t="shared" ref="M51:M76" si="19">ROUND(L51,2)</f>
        <v>533.97</v>
      </c>
      <c r="N51" s="29">
        <f t="shared" ref="N51:N76" si="20">M51*D51</f>
        <v>533.97</v>
      </c>
      <c r="O51" s="30" t="s">
        <v>20</v>
      </c>
    </row>
    <row r="52" spans="1:15" s="1" customFormat="1" ht="32.25" customHeight="1" x14ac:dyDescent="0.25">
      <c r="A52" s="27">
        <v>48</v>
      </c>
      <c r="B52" s="39" t="str">
        <f>[1]Лист1!B50</f>
        <v>РЕМКОМПЛЕКТ Т-130,170 РЕДУКТОРА БОРТОВОГО (20-НАИМЕН.)</v>
      </c>
      <c r="C52" s="42" t="s">
        <v>19</v>
      </c>
      <c r="D52" s="41">
        <f>[1]Лист1!C50</f>
        <v>2</v>
      </c>
      <c r="E52" s="36">
        <f>[1]Лист1!D50</f>
        <v>3750</v>
      </c>
      <c r="F52" s="36">
        <f>[1]Лист1!H50</f>
        <v>3862.5</v>
      </c>
      <c r="G52" s="36">
        <f>[1]Лист1!L50</f>
        <v>3939.75</v>
      </c>
      <c r="H52" s="29">
        <f t="shared" si="14"/>
        <v>3850.75</v>
      </c>
      <c r="I52" s="28">
        <f t="shared" si="15"/>
        <v>95.419141161509103</v>
      </c>
      <c r="J52" s="30">
        <f t="shared" si="16"/>
        <v>2.4779365360386705</v>
      </c>
      <c r="K52" s="29">
        <f t="shared" si="17"/>
        <v>7701.5</v>
      </c>
      <c r="L52" s="29">
        <f t="shared" si="18"/>
        <v>3850.75</v>
      </c>
      <c r="M52" s="29">
        <f t="shared" si="19"/>
        <v>3850.75</v>
      </c>
      <c r="N52" s="29">
        <f t="shared" si="20"/>
        <v>7701.5</v>
      </c>
      <c r="O52" s="30" t="s">
        <v>20</v>
      </c>
    </row>
    <row r="53" spans="1:15" s="1" customFormat="1" ht="20.100000000000001" customHeight="1" x14ac:dyDescent="0.25">
      <c r="A53" s="27">
        <v>49</v>
      </c>
      <c r="B53" s="39" t="str">
        <f>[1]Лист1!B51</f>
        <v>РУКАВ РВД 16-16,0-32/М27*1.5-1650 0/90</v>
      </c>
      <c r="C53" s="42" t="s">
        <v>15</v>
      </c>
      <c r="D53" s="41">
        <f>[1]Лист1!C51</f>
        <v>6</v>
      </c>
      <c r="E53" s="36">
        <f>[1]Лист1!D51</f>
        <v>1260</v>
      </c>
      <c r="F53" s="36">
        <f>[1]Лист1!H51</f>
        <v>1297.8</v>
      </c>
      <c r="G53" s="36">
        <f>[1]Лист1!L51</f>
        <v>1323.7559999999999</v>
      </c>
      <c r="H53" s="29">
        <f t="shared" si="14"/>
        <v>1293.8520000000001</v>
      </c>
      <c r="I53" s="28">
        <f t="shared" si="15"/>
        <v>32.060831430266987</v>
      </c>
      <c r="J53" s="30">
        <f t="shared" si="16"/>
        <v>2.4779365360386647</v>
      </c>
      <c r="K53" s="29">
        <f t="shared" si="17"/>
        <v>7763.1120000000001</v>
      </c>
      <c r="L53" s="29">
        <f t="shared" si="18"/>
        <v>1293.8520000000001</v>
      </c>
      <c r="M53" s="29">
        <f t="shared" si="19"/>
        <v>1293.8499999999999</v>
      </c>
      <c r="N53" s="29">
        <f t="shared" si="20"/>
        <v>7763.0999999999995</v>
      </c>
      <c r="O53" s="30" t="s">
        <v>20</v>
      </c>
    </row>
    <row r="54" spans="1:15" s="1" customFormat="1" ht="35.1" customHeight="1" x14ac:dyDescent="0.25">
      <c r="A54" s="27">
        <v>50</v>
      </c>
      <c r="B54" s="39" t="str">
        <f>[1]Лист1!B52</f>
        <v>РУКАВ РВД 16-16,0-32/М27*1.5-1650 0/90</v>
      </c>
      <c r="C54" s="42" t="s">
        <v>15</v>
      </c>
      <c r="D54" s="41">
        <f>[1]Лист1!C52</f>
        <v>2</v>
      </c>
      <c r="E54" s="36">
        <f>[1]Лист1!D52</f>
        <v>1260</v>
      </c>
      <c r="F54" s="36">
        <f>[1]Лист1!H52</f>
        <v>1297.8</v>
      </c>
      <c r="G54" s="36">
        <f>[1]Лист1!L52</f>
        <v>1323.7559999999999</v>
      </c>
      <c r="H54" s="29">
        <f t="shared" si="14"/>
        <v>1293.8520000000001</v>
      </c>
      <c r="I54" s="28">
        <f t="shared" si="15"/>
        <v>32.060831430266987</v>
      </c>
      <c r="J54" s="30">
        <f t="shared" si="16"/>
        <v>2.4779365360386647</v>
      </c>
      <c r="K54" s="29">
        <f t="shared" si="17"/>
        <v>2587.7039999999997</v>
      </c>
      <c r="L54" s="29">
        <f t="shared" si="18"/>
        <v>1293.8519999999999</v>
      </c>
      <c r="M54" s="29">
        <f t="shared" si="19"/>
        <v>1293.8499999999999</v>
      </c>
      <c r="N54" s="29">
        <f t="shared" si="20"/>
        <v>2587.6999999999998</v>
      </c>
      <c r="O54" s="30" t="s">
        <v>20</v>
      </c>
    </row>
    <row r="55" spans="1:15" s="1" customFormat="1" ht="20.100000000000001" customHeight="1" x14ac:dyDescent="0.25">
      <c r="A55" s="27">
        <v>51</v>
      </c>
      <c r="B55" s="38" t="str">
        <f>[1]Лист1!B53</f>
        <v>РУКАВ РВД 16-16,0-32/М27*1.5-600</v>
      </c>
      <c r="C55" s="42" t="s">
        <v>15</v>
      </c>
      <c r="D55" s="41">
        <f>[1]Лист1!C53</f>
        <v>2</v>
      </c>
      <c r="E55" s="36">
        <f>[1]Лист1!D53</f>
        <v>670</v>
      </c>
      <c r="F55" s="36">
        <f>[1]Лист1!H53</f>
        <v>690.1</v>
      </c>
      <c r="G55" s="36">
        <f>[1]Лист1!L53</f>
        <v>703.90200000000004</v>
      </c>
      <c r="H55" s="29">
        <f t="shared" si="14"/>
        <v>688.00066666666669</v>
      </c>
      <c r="I55" s="28">
        <f t="shared" si="15"/>
        <v>17.048219887522979</v>
      </c>
      <c r="J55" s="30">
        <f t="shared" si="16"/>
        <v>2.4779365360386731</v>
      </c>
      <c r="K55" s="29">
        <f t="shared" si="17"/>
        <v>1376.0013333333332</v>
      </c>
      <c r="L55" s="29">
        <f t="shared" si="18"/>
        <v>688.00066666666658</v>
      </c>
      <c r="M55" s="29">
        <f t="shared" si="19"/>
        <v>688</v>
      </c>
      <c r="N55" s="29">
        <f t="shared" si="20"/>
        <v>1376</v>
      </c>
      <c r="O55" s="30" t="s">
        <v>20</v>
      </c>
    </row>
    <row r="56" spans="1:15" s="1" customFormat="1" ht="20.100000000000001" customHeight="1" x14ac:dyDescent="0.25">
      <c r="A56" s="27">
        <v>52</v>
      </c>
      <c r="B56" s="38" t="str">
        <f>[1]Лист1!B54</f>
        <v>РУКАВ РВД 16-16.0-32/М27*1.5-1600</v>
      </c>
      <c r="C56" s="42" t="s">
        <v>15</v>
      </c>
      <c r="D56" s="41">
        <f>[1]Лист1!C54</f>
        <v>3</v>
      </c>
      <c r="E56" s="36">
        <f>[1]Лист1!D54</f>
        <v>1160</v>
      </c>
      <c r="F56" s="36">
        <f>[1]Лист1!H54</f>
        <v>1194.8</v>
      </c>
      <c r="G56" s="36">
        <f>[1]Лист1!L54</f>
        <v>1218.6959999999999</v>
      </c>
      <c r="H56" s="29">
        <f t="shared" si="14"/>
        <v>1191.1653333333334</v>
      </c>
      <c r="I56" s="28">
        <f t="shared" si="15"/>
        <v>29.516320999293438</v>
      </c>
      <c r="J56" s="30">
        <f t="shared" si="16"/>
        <v>2.4779365360386665</v>
      </c>
      <c r="K56" s="29">
        <f t="shared" si="17"/>
        <v>3573.4960000000001</v>
      </c>
      <c r="L56" s="29">
        <f t="shared" si="18"/>
        <v>1191.1653333333334</v>
      </c>
      <c r="M56" s="29">
        <f t="shared" si="19"/>
        <v>1191.17</v>
      </c>
      <c r="N56" s="29">
        <f t="shared" si="20"/>
        <v>3573.51</v>
      </c>
      <c r="O56" s="30" t="s">
        <v>20</v>
      </c>
    </row>
    <row r="57" spans="1:15" s="1" customFormat="1" ht="20.100000000000001" customHeight="1" x14ac:dyDescent="0.25">
      <c r="A57" s="27">
        <v>53</v>
      </c>
      <c r="B57" s="38" t="str">
        <f>[1]Лист1!B55</f>
        <v>РУКАВ РВД 16-16.0-32/М27*1.5-1600</v>
      </c>
      <c r="C57" s="42" t="s">
        <v>15</v>
      </c>
      <c r="D57" s="41">
        <f>[1]Лист1!C55</f>
        <v>3</v>
      </c>
      <c r="E57" s="36">
        <f>[1]Лист1!D55</f>
        <v>1160</v>
      </c>
      <c r="F57" s="36">
        <f>[1]Лист1!H55</f>
        <v>1194.8</v>
      </c>
      <c r="G57" s="36">
        <f>[1]Лист1!L55</f>
        <v>1218.6959999999999</v>
      </c>
      <c r="H57" s="29">
        <f t="shared" si="14"/>
        <v>1191.1653333333334</v>
      </c>
      <c r="I57" s="28">
        <f t="shared" si="15"/>
        <v>29.516320999293438</v>
      </c>
      <c r="J57" s="30">
        <f t="shared" si="16"/>
        <v>2.4779365360386665</v>
      </c>
      <c r="K57" s="29">
        <f t="shared" si="17"/>
        <v>3573.4960000000001</v>
      </c>
      <c r="L57" s="29">
        <f t="shared" si="18"/>
        <v>1191.1653333333334</v>
      </c>
      <c r="M57" s="29">
        <f t="shared" si="19"/>
        <v>1191.17</v>
      </c>
      <c r="N57" s="29">
        <f t="shared" si="20"/>
        <v>3573.51</v>
      </c>
      <c r="O57" s="30" t="s">
        <v>20</v>
      </c>
    </row>
    <row r="58" spans="1:15" s="1" customFormat="1" ht="35.1" customHeight="1" x14ac:dyDescent="0.25">
      <c r="A58" s="27">
        <v>54</v>
      </c>
      <c r="B58" s="40" t="str">
        <f>[1]Лист1!B56</f>
        <v>РУКАВ РВД 16-16.5-32/М27*1.5-1450 0/90</v>
      </c>
      <c r="C58" s="42" t="s">
        <v>15</v>
      </c>
      <c r="D58" s="41">
        <f>[1]Лист1!C56</f>
        <v>1</v>
      </c>
      <c r="E58" s="36">
        <f>[1]Лист1!D56</f>
        <v>1160</v>
      </c>
      <c r="F58" s="36">
        <f>[1]Лист1!H56</f>
        <v>1194.8</v>
      </c>
      <c r="G58" s="36">
        <f>[1]Лист1!L56</f>
        <v>1218.6959999999999</v>
      </c>
      <c r="H58" s="29">
        <f t="shared" si="14"/>
        <v>1191.1653333333334</v>
      </c>
      <c r="I58" s="28">
        <f t="shared" si="15"/>
        <v>29.516320999293438</v>
      </c>
      <c r="J58" s="30">
        <f t="shared" si="16"/>
        <v>2.4779365360386665</v>
      </c>
      <c r="K58" s="29">
        <f t="shared" si="17"/>
        <v>1191.1653333333334</v>
      </c>
      <c r="L58" s="29">
        <f t="shared" si="18"/>
        <v>1191.1653333333334</v>
      </c>
      <c r="M58" s="29">
        <f t="shared" si="19"/>
        <v>1191.17</v>
      </c>
      <c r="N58" s="29">
        <f t="shared" si="20"/>
        <v>1191.17</v>
      </c>
      <c r="O58" s="30" t="s">
        <v>20</v>
      </c>
    </row>
    <row r="59" spans="1:15" s="1" customFormat="1" ht="20.100000000000001" customHeight="1" x14ac:dyDescent="0.25">
      <c r="A59" s="27">
        <v>55</v>
      </c>
      <c r="B59" s="38" t="str">
        <f>[1]Лист1!B57</f>
        <v>РУКАВ РВД 16-16.5-32/М27*1.5-1450 0/90</v>
      </c>
      <c r="C59" s="42" t="s">
        <v>15</v>
      </c>
      <c r="D59" s="41">
        <f>[1]Лист1!C57</f>
        <v>3</v>
      </c>
      <c r="E59" s="36">
        <f>[1]Лист1!D57</f>
        <v>1160</v>
      </c>
      <c r="F59" s="36">
        <f>[1]Лист1!H57</f>
        <v>1194.8</v>
      </c>
      <c r="G59" s="36">
        <f>[1]Лист1!L57</f>
        <v>1218.6959999999999</v>
      </c>
      <c r="H59" s="29">
        <f t="shared" si="14"/>
        <v>1191.1653333333334</v>
      </c>
      <c r="I59" s="28">
        <f t="shared" si="15"/>
        <v>29.516320999293438</v>
      </c>
      <c r="J59" s="30">
        <f t="shared" si="16"/>
        <v>2.4779365360386665</v>
      </c>
      <c r="K59" s="29">
        <f t="shared" si="17"/>
        <v>3573.4960000000001</v>
      </c>
      <c r="L59" s="29">
        <f t="shared" si="18"/>
        <v>1191.1653333333334</v>
      </c>
      <c r="M59" s="29">
        <f t="shared" si="19"/>
        <v>1191.17</v>
      </c>
      <c r="N59" s="29">
        <f t="shared" si="20"/>
        <v>3573.51</v>
      </c>
      <c r="O59" s="30" t="s">
        <v>20</v>
      </c>
    </row>
    <row r="60" spans="1:15" s="1" customFormat="1" ht="35.1" customHeight="1" x14ac:dyDescent="0.25">
      <c r="A60" s="27">
        <v>56</v>
      </c>
      <c r="B60" s="38" t="str">
        <f>[1]Лист1!B58</f>
        <v>РУКАВ РВД 16ММ/М27*1.5DK - 1500ММ-25 МПа 2SN 0/45</v>
      </c>
      <c r="C60" s="42" t="s">
        <v>15</v>
      </c>
      <c r="D60" s="41">
        <f>[1]Лист1!C58</f>
        <v>6</v>
      </c>
      <c r="E60" s="36">
        <f>[1]Лист1!D58</f>
        <v>1180</v>
      </c>
      <c r="F60" s="36">
        <f>[1]Лист1!H58</f>
        <v>1215.4000000000001</v>
      </c>
      <c r="G60" s="36">
        <f>[1]Лист1!L58</f>
        <v>1239.7080000000001</v>
      </c>
      <c r="H60" s="29">
        <f t="shared" si="14"/>
        <v>1211.7026666666668</v>
      </c>
      <c r="I60" s="28">
        <f t="shared" si="15"/>
        <v>30.025223085488239</v>
      </c>
      <c r="J60" s="30">
        <f t="shared" si="16"/>
        <v>2.4779365360386736</v>
      </c>
      <c r="K60" s="29">
        <f t="shared" si="17"/>
        <v>7270.2160000000003</v>
      </c>
      <c r="L60" s="29">
        <f t="shared" si="18"/>
        <v>1211.7026666666668</v>
      </c>
      <c r="M60" s="29">
        <f t="shared" si="19"/>
        <v>1211.7</v>
      </c>
      <c r="N60" s="29">
        <f t="shared" si="20"/>
        <v>7270.2000000000007</v>
      </c>
      <c r="O60" s="30" t="s">
        <v>20</v>
      </c>
    </row>
    <row r="61" spans="1:15" s="1" customFormat="1" ht="35.1" customHeight="1" x14ac:dyDescent="0.25">
      <c r="A61" s="27">
        <v>57</v>
      </c>
      <c r="B61" s="38" t="str">
        <f>[1]Лист1!B59</f>
        <v xml:space="preserve">РУКАВ РВД 16ММ-М27*1,5-DK-2800ММ-25 МПа 2SN </v>
      </c>
      <c r="C61" s="42" t="s">
        <v>15</v>
      </c>
      <c r="D61" s="41">
        <f>[1]Лист1!C59</f>
        <v>4</v>
      </c>
      <c r="E61" s="36">
        <f>[1]Лист1!D59</f>
        <v>1850</v>
      </c>
      <c r="F61" s="36">
        <f>[1]Лист1!H59</f>
        <v>1905.5</v>
      </c>
      <c r="G61" s="36">
        <f>[1]Лист1!L59</f>
        <v>1943.61</v>
      </c>
      <c r="H61" s="29">
        <f t="shared" si="14"/>
        <v>1899.7033333333331</v>
      </c>
      <c r="I61" s="28">
        <f t="shared" si="15"/>
        <v>47.073442973011105</v>
      </c>
      <c r="J61" s="30">
        <f t="shared" si="16"/>
        <v>2.4779365360386678</v>
      </c>
      <c r="K61" s="29">
        <f t="shared" si="17"/>
        <v>7598.8133333333326</v>
      </c>
      <c r="L61" s="29">
        <f t="shared" si="18"/>
        <v>1899.7033333333331</v>
      </c>
      <c r="M61" s="29">
        <f t="shared" si="19"/>
        <v>1899.7</v>
      </c>
      <c r="N61" s="29">
        <f t="shared" si="20"/>
        <v>7598.8</v>
      </c>
      <c r="O61" s="30" t="s">
        <v>20</v>
      </c>
    </row>
    <row r="62" spans="1:15" s="1" customFormat="1" ht="35.1" customHeight="1" x14ac:dyDescent="0.25">
      <c r="A62" s="27">
        <v>58</v>
      </c>
      <c r="B62" s="38" t="str">
        <f>[1]Лист1!B60</f>
        <v>РУКАВ РВД 2SN 16-25.0-32/М27*1.5 0/90-1850</v>
      </c>
      <c r="C62" s="42" t="s">
        <v>15</v>
      </c>
      <c r="D62" s="41">
        <f>[1]Лист1!C60</f>
        <v>2</v>
      </c>
      <c r="E62" s="36">
        <f>[1]Лист1!D60</f>
        <v>1370</v>
      </c>
      <c r="F62" s="36">
        <f>[1]Лист1!H60</f>
        <v>1411.1</v>
      </c>
      <c r="G62" s="36">
        <f>[1]Лист1!L60</f>
        <v>1439.3219999999999</v>
      </c>
      <c r="H62" s="29">
        <f t="shared" si="14"/>
        <v>1406.8073333333332</v>
      </c>
      <c r="I62" s="28">
        <f t="shared" si="15"/>
        <v>34.859792904337937</v>
      </c>
      <c r="J62" s="30">
        <f>I62/H62*100</f>
        <v>2.4779365360386665</v>
      </c>
      <c r="K62" s="29">
        <f t="shared" si="17"/>
        <v>2813.6146666666664</v>
      </c>
      <c r="L62" s="29">
        <f t="shared" si="18"/>
        <v>1406.8073333333332</v>
      </c>
      <c r="M62" s="29">
        <f t="shared" si="19"/>
        <v>1406.81</v>
      </c>
      <c r="N62" s="29">
        <f t="shared" si="20"/>
        <v>2813.62</v>
      </c>
      <c r="O62" s="30" t="s">
        <v>20</v>
      </c>
    </row>
    <row r="63" spans="1:15" s="1" customFormat="1" ht="43.5" customHeight="1" x14ac:dyDescent="0.25">
      <c r="A63" s="27">
        <v>59</v>
      </c>
      <c r="B63" s="38" t="str">
        <f>[1]Лист1!B61</f>
        <v>РУКАВ РВД 2SN 16-25.0-32/М27*1.5 0/90-1850</v>
      </c>
      <c r="C63" s="42" t="s">
        <v>15</v>
      </c>
      <c r="D63" s="41">
        <f>[1]Лист1!C61</f>
        <v>1</v>
      </c>
      <c r="E63" s="36">
        <f>[1]Лист1!D61</f>
        <v>1370</v>
      </c>
      <c r="F63" s="36">
        <f>[1]Лист1!H61</f>
        <v>1411.1</v>
      </c>
      <c r="G63" s="36">
        <f>[1]Лист1!L61</f>
        <v>1439.3219999999999</v>
      </c>
      <c r="H63" s="29">
        <f t="shared" si="14"/>
        <v>1406.8073333333332</v>
      </c>
      <c r="I63" s="28">
        <f t="shared" si="15"/>
        <v>34.859792904337937</v>
      </c>
      <c r="J63" s="30">
        <f t="shared" si="16"/>
        <v>2.4779365360386665</v>
      </c>
      <c r="K63" s="29">
        <f t="shared" si="17"/>
        <v>1406.8073333333332</v>
      </c>
      <c r="L63" s="29">
        <f t="shared" si="18"/>
        <v>1406.8073333333332</v>
      </c>
      <c r="M63" s="29">
        <f t="shared" si="19"/>
        <v>1406.81</v>
      </c>
      <c r="N63" s="29">
        <f t="shared" si="20"/>
        <v>1406.81</v>
      </c>
      <c r="O63" s="30" t="s">
        <v>20</v>
      </c>
    </row>
    <row r="64" spans="1:15" s="1" customFormat="1" ht="35.1" customHeight="1" x14ac:dyDescent="0.25">
      <c r="A64" s="27">
        <v>60</v>
      </c>
      <c r="B64" s="38" t="str">
        <f>[1]Лист1!B62</f>
        <v>САЛЬНИК 137*180 СТУПИЦЫ Н/О УРАЛ-4320,5557,5323 РОСИЧЪ</v>
      </c>
      <c r="C64" s="42" t="s">
        <v>15</v>
      </c>
      <c r="D64" s="41">
        <f>[1]Лист1!C62</f>
        <v>6</v>
      </c>
      <c r="E64" s="36">
        <f>[1]Лист1!D62</f>
        <v>500</v>
      </c>
      <c r="F64" s="36">
        <f>[1]Лист1!H62</f>
        <v>515</v>
      </c>
      <c r="G64" s="36">
        <f>[1]Лист1!L62</f>
        <v>525.29999999999995</v>
      </c>
      <c r="H64" s="29">
        <f t="shared" si="14"/>
        <v>513.43333333333328</v>
      </c>
      <c r="I64" s="28">
        <f t="shared" si="15"/>
        <v>12.722552154867859</v>
      </c>
      <c r="J64" s="30">
        <f t="shared" si="16"/>
        <v>2.4779365360386665</v>
      </c>
      <c r="K64" s="29">
        <f t="shared" si="17"/>
        <v>3080.6</v>
      </c>
      <c r="L64" s="29">
        <f t="shared" si="18"/>
        <v>513.43333333333328</v>
      </c>
      <c r="M64" s="29">
        <f t="shared" si="19"/>
        <v>513.42999999999995</v>
      </c>
      <c r="N64" s="29">
        <f t="shared" si="20"/>
        <v>3080.58</v>
      </c>
      <c r="O64" s="30" t="s">
        <v>20</v>
      </c>
    </row>
    <row r="65" spans="1:15" s="1" customFormat="1" ht="20.100000000000001" customHeight="1" x14ac:dyDescent="0.25">
      <c r="A65" s="27">
        <v>61</v>
      </c>
      <c r="B65" s="38" t="str">
        <f>[1]Лист1!B63</f>
        <v>САЛЬНИК 2.2-100*125 К/В МТЗ (02630)</v>
      </c>
      <c r="C65" s="42" t="s">
        <v>15</v>
      </c>
      <c r="D65" s="41">
        <f>[1]Лист1!C63</f>
        <v>2</v>
      </c>
      <c r="E65" s="36">
        <f>[1]Лист1!D63</f>
        <v>160</v>
      </c>
      <c r="F65" s="36">
        <f>[1]Лист1!H63</f>
        <v>164.8</v>
      </c>
      <c r="G65" s="36">
        <f>[1]Лист1!L63</f>
        <v>168.096</v>
      </c>
      <c r="H65" s="29">
        <f t="shared" ref="H65:H75" si="21">AVERAGE(E65:G65)</f>
        <v>164.29866666666666</v>
      </c>
      <c r="I65" s="28">
        <f t="shared" ref="I65:I75" si="22">SQRT(((SUM((POWER(E65-H65,2)),(POWER(F65-H65,2)),(POWER(G65-H65,2)))/(COLUMNS(E65:G65)-1))))</f>
        <v>4.0712166895577235</v>
      </c>
      <c r="J65" s="30">
        <f t="shared" ref="J65:J75" si="23">I65/H65*100</f>
        <v>2.4779365360386714</v>
      </c>
      <c r="K65" s="29">
        <f t="shared" ref="K65:K75" si="24">((D65/3)*(SUM(E65:G65)))</f>
        <v>328.59733333333332</v>
      </c>
      <c r="L65" s="29">
        <f t="shared" ref="L65:L75" si="25">K65/D65</f>
        <v>164.29866666666666</v>
      </c>
      <c r="M65" s="29">
        <f t="shared" ref="M65:M75" si="26">ROUND(L65,2)</f>
        <v>164.3</v>
      </c>
      <c r="N65" s="29">
        <f t="shared" ref="N65:N75" si="27">M65*D65</f>
        <v>328.6</v>
      </c>
      <c r="O65" s="30" t="s">
        <v>20</v>
      </c>
    </row>
    <row r="66" spans="1:15" s="1" customFormat="1" ht="30.75" customHeight="1" x14ac:dyDescent="0.25">
      <c r="A66" s="27">
        <v>62</v>
      </c>
      <c r="B66" s="38" t="str">
        <f>[1]Лист1!B64</f>
        <v>САЛЬНИК 2.2-70*92*10 МАЗ, УРАЛ КПП Viton CAVETTO</v>
      </c>
      <c r="C66" s="42" t="s">
        <v>15</v>
      </c>
      <c r="D66" s="41">
        <f>[1]Лист1!C64</f>
        <v>4</v>
      </c>
      <c r="E66" s="36">
        <f>[1]Лист1!D64</f>
        <v>410</v>
      </c>
      <c r="F66" s="36">
        <f>[1]Лист1!H64</f>
        <v>422.3</v>
      </c>
      <c r="G66" s="36">
        <f>[1]Лист1!L64</f>
        <v>430.74600000000004</v>
      </c>
      <c r="H66" s="29">
        <f t="shared" si="21"/>
        <v>421.01533333333333</v>
      </c>
      <c r="I66" s="28">
        <f t="shared" si="22"/>
        <v>10.432492766991681</v>
      </c>
      <c r="J66" s="30">
        <f t="shared" si="23"/>
        <v>2.4779365360386749</v>
      </c>
      <c r="K66" s="29">
        <f t="shared" si="24"/>
        <v>1684.0613333333333</v>
      </c>
      <c r="L66" s="29">
        <f t="shared" si="25"/>
        <v>421.01533333333333</v>
      </c>
      <c r="M66" s="29">
        <f t="shared" si="26"/>
        <v>421.02</v>
      </c>
      <c r="N66" s="29">
        <f t="shared" si="27"/>
        <v>1684.08</v>
      </c>
      <c r="O66" s="30" t="s">
        <v>20</v>
      </c>
    </row>
    <row r="67" spans="1:15" s="1" customFormat="1" ht="44.25" customHeight="1" x14ac:dyDescent="0.25">
      <c r="A67" s="27">
        <v>63</v>
      </c>
      <c r="B67" s="38" t="str">
        <f>[1]Лист1!B65</f>
        <v>САЛЬНИК 2.2-70*92*10 МАЗ, УРАЛ КПП РОСИЧЪ</v>
      </c>
      <c r="C67" s="42" t="s">
        <v>15</v>
      </c>
      <c r="D67" s="41">
        <f>[1]Лист1!C65</f>
        <v>4</v>
      </c>
      <c r="E67" s="36">
        <f>[1]Лист1!D65</f>
        <v>150</v>
      </c>
      <c r="F67" s="36">
        <f>[1]Лист1!H65</f>
        <v>154.5</v>
      </c>
      <c r="G67" s="36">
        <f>[1]Лист1!L65</f>
        <v>157.59</v>
      </c>
      <c r="H67" s="29">
        <f t="shared" si="21"/>
        <v>154.03</v>
      </c>
      <c r="I67" s="28">
        <f t="shared" si="22"/>
        <v>3.8167656464603654</v>
      </c>
      <c r="J67" s="30">
        <f t="shared" si="23"/>
        <v>2.4779365360386714</v>
      </c>
      <c r="K67" s="29">
        <f t="shared" si="24"/>
        <v>616.12</v>
      </c>
      <c r="L67" s="29">
        <f t="shared" si="25"/>
        <v>154.03</v>
      </c>
      <c r="M67" s="29">
        <f t="shared" si="26"/>
        <v>154.03</v>
      </c>
      <c r="N67" s="29">
        <f t="shared" si="27"/>
        <v>616.12</v>
      </c>
      <c r="O67" s="30" t="s">
        <v>20</v>
      </c>
    </row>
    <row r="68" spans="1:15" s="1" customFormat="1" ht="35.1" customHeight="1" x14ac:dyDescent="0.25">
      <c r="A68" s="27">
        <v>64</v>
      </c>
      <c r="B68" s="38" t="str">
        <f>[1]Лист1!B66</f>
        <v>САЛЬНИК К/В ЗИЛ-5301, МТЗ 100*125*12 РОСИЧЪ</v>
      </c>
      <c r="C68" s="42" t="s">
        <v>15</v>
      </c>
      <c r="D68" s="41">
        <f>[1]Лист1!C66</f>
        <v>1</v>
      </c>
      <c r="E68" s="36">
        <f>[1]Лист1!D66</f>
        <v>210</v>
      </c>
      <c r="F68" s="36">
        <f>[1]Лист1!H66</f>
        <v>216.3</v>
      </c>
      <c r="G68" s="36">
        <f>[1]Лист1!L66</f>
        <v>220.626</v>
      </c>
      <c r="H68" s="29">
        <f t="shared" si="21"/>
        <v>215.64200000000002</v>
      </c>
      <c r="I68" s="28">
        <f t="shared" si="22"/>
        <v>5.3434719050445123</v>
      </c>
      <c r="J68" s="30">
        <f t="shared" si="23"/>
        <v>2.4779365360386714</v>
      </c>
      <c r="K68" s="29">
        <f t="shared" si="24"/>
        <v>215.642</v>
      </c>
      <c r="L68" s="29">
        <f t="shared" si="25"/>
        <v>215.642</v>
      </c>
      <c r="M68" s="29">
        <f t="shared" si="26"/>
        <v>215.64</v>
      </c>
      <c r="N68" s="29">
        <f t="shared" si="27"/>
        <v>215.64</v>
      </c>
      <c r="O68" s="30" t="s">
        <v>20</v>
      </c>
    </row>
    <row r="69" spans="1:15" s="1" customFormat="1" ht="30.75" customHeight="1" x14ac:dyDescent="0.25">
      <c r="A69" s="27">
        <v>65</v>
      </c>
      <c r="B69" s="38" t="str">
        <f>[1]Лист1!B67</f>
        <v>САЛЬНИК РАСПРЕД ГУРА -МАЗ  2.2-30х52х10 РОСИЧЪ</v>
      </c>
      <c r="C69" s="42" t="s">
        <v>15</v>
      </c>
      <c r="D69" s="41">
        <f>[1]Лист1!C67</f>
        <v>2</v>
      </c>
      <c r="E69" s="36">
        <f>[1]Лист1!D67</f>
        <v>70</v>
      </c>
      <c r="F69" s="36">
        <f>[1]Лист1!H67</f>
        <v>72.099999999999994</v>
      </c>
      <c r="G69" s="36">
        <f>[1]Лист1!L67</f>
        <v>73.541999999999987</v>
      </c>
      <c r="H69" s="29">
        <f t="shared" si="21"/>
        <v>71.88066666666667</v>
      </c>
      <c r="I69" s="28">
        <f t="shared" si="22"/>
        <v>1.7811573016814968</v>
      </c>
      <c r="J69" s="30">
        <f t="shared" si="23"/>
        <v>2.4779365360386616</v>
      </c>
      <c r="K69" s="29">
        <f t="shared" si="24"/>
        <v>143.76133333333331</v>
      </c>
      <c r="L69" s="29">
        <f t="shared" si="25"/>
        <v>71.880666666666656</v>
      </c>
      <c r="M69" s="29">
        <f t="shared" si="26"/>
        <v>71.88</v>
      </c>
      <c r="N69" s="29">
        <f t="shared" si="27"/>
        <v>143.76</v>
      </c>
      <c r="O69" s="30" t="s">
        <v>20</v>
      </c>
    </row>
    <row r="70" spans="1:15" s="1" customFormat="1" ht="35.1" customHeight="1" x14ac:dyDescent="0.25">
      <c r="A70" s="27">
        <v>66</v>
      </c>
      <c r="B70" s="38" t="str">
        <f>[1]Лист1!B68</f>
        <v>СТРЕМЯНКА УШКА РЕССОРЫ УРАЛ БЕЗ ГАЕК [4320-2902024*]</v>
      </c>
      <c r="C70" s="42" t="s">
        <v>19</v>
      </c>
      <c r="D70" s="41">
        <f>[1]Лист1!C68</f>
        <v>1</v>
      </c>
      <c r="E70" s="36">
        <f>[1]Лист1!D68</f>
        <v>695</v>
      </c>
      <c r="F70" s="36">
        <f>[1]Лист1!H68</f>
        <v>715.85</v>
      </c>
      <c r="G70" s="36">
        <f>[1]Лист1!L68</f>
        <v>730.16700000000003</v>
      </c>
      <c r="H70" s="29">
        <f t="shared" si="21"/>
        <v>713.67233333333331</v>
      </c>
      <c r="I70" s="28">
        <f t="shared" si="22"/>
        <v>17.684347495266369</v>
      </c>
      <c r="J70" s="30">
        <f t="shared" si="23"/>
        <v>2.4779365360386727</v>
      </c>
      <c r="K70" s="29">
        <f t="shared" si="24"/>
        <v>713.6723333333332</v>
      </c>
      <c r="L70" s="29">
        <f t="shared" si="25"/>
        <v>713.6723333333332</v>
      </c>
      <c r="M70" s="29">
        <f t="shared" si="26"/>
        <v>713.67</v>
      </c>
      <c r="N70" s="29">
        <f t="shared" si="27"/>
        <v>713.67</v>
      </c>
      <c r="O70" s="30" t="s">
        <v>20</v>
      </c>
    </row>
    <row r="71" spans="1:15" s="1" customFormat="1" ht="34.5" customHeight="1" x14ac:dyDescent="0.25">
      <c r="A71" s="27">
        <v>67</v>
      </c>
      <c r="B71" s="39" t="str">
        <f>[1]Лист1!B69</f>
        <v>СТРЕМЯНКА УШКА РЕССОРЫ УРАЛ БЕЗ ГАЕК [4320-2902024*]</v>
      </c>
      <c r="C71" s="42" t="s">
        <v>15</v>
      </c>
      <c r="D71" s="41">
        <f>[1]Лист1!C69</f>
        <v>1</v>
      </c>
      <c r="E71" s="36">
        <f>[1]Лист1!D69</f>
        <v>695</v>
      </c>
      <c r="F71" s="36">
        <f>[1]Лист1!H69</f>
        <v>715.85</v>
      </c>
      <c r="G71" s="36">
        <f>[1]Лист1!L69</f>
        <v>730.16700000000003</v>
      </c>
      <c r="H71" s="29">
        <f t="shared" si="21"/>
        <v>713.67233333333331</v>
      </c>
      <c r="I71" s="28">
        <f t="shared" si="22"/>
        <v>17.684347495266369</v>
      </c>
      <c r="J71" s="30">
        <f t="shared" si="23"/>
        <v>2.4779365360386727</v>
      </c>
      <c r="K71" s="29">
        <f t="shared" si="24"/>
        <v>713.6723333333332</v>
      </c>
      <c r="L71" s="29">
        <f t="shared" si="25"/>
        <v>713.6723333333332</v>
      </c>
      <c r="M71" s="29">
        <f t="shared" si="26"/>
        <v>713.67</v>
      </c>
      <c r="N71" s="29">
        <f t="shared" si="27"/>
        <v>713.67</v>
      </c>
      <c r="O71" s="30" t="s">
        <v>20</v>
      </c>
    </row>
    <row r="72" spans="1:15" s="1" customFormat="1" ht="35.1" customHeight="1" x14ac:dyDescent="0.25">
      <c r="A72" s="27">
        <v>68</v>
      </c>
      <c r="B72" s="38" t="str">
        <f>[1]Лист1!B70</f>
        <v>УПЛОТНИТЕЛЬ ФОРСУНКИ С ПРУЖ. В СБОРЕ МАЗ 28209066</v>
      </c>
      <c r="C72" s="42" t="s">
        <v>15</v>
      </c>
      <c r="D72" s="41">
        <f>[1]Лист1!C70</f>
        <v>2</v>
      </c>
      <c r="E72" s="36">
        <f>[1]Лист1!D70</f>
        <v>70</v>
      </c>
      <c r="F72" s="36">
        <f>[1]Лист1!H70</f>
        <v>72.099999999999994</v>
      </c>
      <c r="G72" s="36">
        <f>[1]Лист1!L70</f>
        <v>73.541999999999987</v>
      </c>
      <c r="H72" s="29">
        <f t="shared" si="21"/>
        <v>71.88066666666667</v>
      </c>
      <c r="I72" s="28">
        <f t="shared" si="22"/>
        <v>1.7811573016814968</v>
      </c>
      <c r="J72" s="30">
        <f t="shared" si="23"/>
        <v>2.4779365360386616</v>
      </c>
      <c r="K72" s="29">
        <f t="shared" si="24"/>
        <v>143.76133333333331</v>
      </c>
      <c r="L72" s="29">
        <f t="shared" si="25"/>
        <v>71.880666666666656</v>
      </c>
      <c r="M72" s="29">
        <f t="shared" si="26"/>
        <v>71.88</v>
      </c>
      <c r="N72" s="29">
        <f t="shared" si="27"/>
        <v>143.76</v>
      </c>
      <c r="O72" s="30" t="s">
        <v>20</v>
      </c>
    </row>
    <row r="73" spans="1:15" s="1" customFormat="1" ht="35.1" customHeight="1" x14ac:dyDescent="0.25">
      <c r="A73" s="27">
        <v>69</v>
      </c>
      <c r="B73" s="38" t="str">
        <f>[1]Лист1!B71</f>
        <v>УПЛОТНИТЕЛЬ ФОРСУНКИ С ПРУЖ. В СБОРЕ МАЗ СИЛИКОН</v>
      </c>
      <c r="C73" s="42" t="s">
        <v>15</v>
      </c>
      <c r="D73" s="41">
        <f>[1]Лист1!C71</f>
        <v>6</v>
      </c>
      <c r="E73" s="36">
        <f>[1]Лист1!D71</f>
        <v>140</v>
      </c>
      <c r="F73" s="36">
        <f>[1]Лист1!H71</f>
        <v>144.19999999999999</v>
      </c>
      <c r="G73" s="36">
        <f>[1]Лист1!L71</f>
        <v>147.08399999999997</v>
      </c>
      <c r="H73" s="29">
        <f t="shared" si="21"/>
        <v>143.76133333333334</v>
      </c>
      <c r="I73" s="28">
        <f t="shared" si="22"/>
        <v>3.5623146033629935</v>
      </c>
      <c r="J73" s="30">
        <f t="shared" si="23"/>
        <v>2.4779365360386616</v>
      </c>
      <c r="K73" s="29">
        <f t="shared" si="24"/>
        <v>862.56799999999998</v>
      </c>
      <c r="L73" s="29">
        <f t="shared" si="25"/>
        <v>143.76133333333334</v>
      </c>
      <c r="M73" s="29">
        <f t="shared" si="26"/>
        <v>143.76</v>
      </c>
      <c r="N73" s="29">
        <f t="shared" si="27"/>
        <v>862.56</v>
      </c>
      <c r="O73" s="30" t="s">
        <v>20</v>
      </c>
    </row>
    <row r="74" spans="1:15" s="1" customFormat="1" ht="35.1" customHeight="1" x14ac:dyDescent="0.25">
      <c r="A74" s="27">
        <v>70</v>
      </c>
      <c r="B74" s="38" t="str">
        <f>[1]Лист1!B72</f>
        <v>ЧЕХОЛ ЗАЩИТНЫЙ НАКОНЕЧНИКА РЕАКТИВНОЙ ТЯГИ УРАЛ</v>
      </c>
      <c r="C74" s="42" t="s">
        <v>15</v>
      </c>
      <c r="D74" s="41">
        <f>[1]Лист1!C72</f>
        <v>8</v>
      </c>
      <c r="E74" s="36">
        <f>[1]Лист1!D72</f>
        <v>110</v>
      </c>
      <c r="F74" s="36">
        <f>[1]Лист1!H72</f>
        <v>113.3</v>
      </c>
      <c r="G74" s="36">
        <f>[1]Лист1!L72</f>
        <v>115.566</v>
      </c>
      <c r="H74" s="29">
        <f t="shared" si="21"/>
        <v>112.95533333333333</v>
      </c>
      <c r="I74" s="28">
        <f t="shared" si="22"/>
        <v>2.7989614740709348</v>
      </c>
      <c r="J74" s="30">
        <f t="shared" si="23"/>
        <v>2.4779365360386714</v>
      </c>
      <c r="K74" s="29">
        <f t="shared" si="24"/>
        <v>903.64266666666663</v>
      </c>
      <c r="L74" s="29">
        <f t="shared" si="25"/>
        <v>112.95533333333333</v>
      </c>
      <c r="M74" s="29">
        <f t="shared" si="26"/>
        <v>112.96</v>
      </c>
      <c r="N74" s="29">
        <f t="shared" si="27"/>
        <v>903.68</v>
      </c>
      <c r="O74" s="30" t="s">
        <v>20</v>
      </c>
    </row>
    <row r="75" spans="1:15" s="1" customFormat="1" ht="35.1" customHeight="1" x14ac:dyDescent="0.25">
      <c r="A75" s="27">
        <v>71</v>
      </c>
      <c r="B75" s="38" t="str">
        <f>[1]Лист1!B73</f>
        <v>ШАЙБА ПОЛУОСИ ОПОРНАЯ УРАЛ ЗАВОД</v>
      </c>
      <c r="C75" s="42" t="s">
        <v>15</v>
      </c>
      <c r="D75" s="41">
        <f>[1]Лист1!C73</f>
        <v>1</v>
      </c>
      <c r="E75" s="36">
        <f>[1]Лист1!D73</f>
        <v>900</v>
      </c>
      <c r="F75" s="36">
        <f>[1]Лист1!H73</f>
        <v>927</v>
      </c>
      <c r="G75" s="36">
        <f>[1]Лист1!L73</f>
        <v>945.54</v>
      </c>
      <c r="H75" s="29">
        <f t="shared" si="21"/>
        <v>924.18</v>
      </c>
      <c r="I75" s="28">
        <f t="shared" si="22"/>
        <v>22.900593878762166</v>
      </c>
      <c r="J75" s="30">
        <f t="shared" si="23"/>
        <v>2.4779365360386687</v>
      </c>
      <c r="K75" s="29">
        <f t="shared" si="24"/>
        <v>924.18</v>
      </c>
      <c r="L75" s="29">
        <f t="shared" si="25"/>
        <v>924.18</v>
      </c>
      <c r="M75" s="29">
        <f t="shared" si="26"/>
        <v>924.18</v>
      </c>
      <c r="N75" s="29">
        <f t="shared" si="27"/>
        <v>924.18</v>
      </c>
      <c r="O75" s="30" t="s">
        <v>20</v>
      </c>
    </row>
    <row r="76" spans="1:15" s="1" customFormat="1" ht="35.1" customHeight="1" x14ac:dyDescent="0.25">
      <c r="A76" s="27">
        <v>72</v>
      </c>
      <c r="B76" s="38" t="str">
        <f>[1]Лист1!B74</f>
        <v>ШАЙБА УПОРНАЯ ПОЛУОСИ ОАО АЗ УРАЛ</v>
      </c>
      <c r="C76" s="42" t="s">
        <v>15</v>
      </c>
      <c r="D76" s="41">
        <f>[1]Лист1!C74</f>
        <v>1</v>
      </c>
      <c r="E76" s="36">
        <f>[1]Лист1!D74</f>
        <v>930</v>
      </c>
      <c r="F76" s="36">
        <f>[1]Лист1!H74</f>
        <v>957.9</v>
      </c>
      <c r="G76" s="36">
        <f>[1]Лист1!L74</f>
        <v>977.05799999999999</v>
      </c>
      <c r="H76" s="29">
        <f t="shared" si="14"/>
        <v>954.98599999999999</v>
      </c>
      <c r="I76" s="28">
        <f t="shared" si="15"/>
        <v>23.663947008054251</v>
      </c>
      <c r="J76" s="30">
        <f t="shared" si="16"/>
        <v>2.4779365360386696</v>
      </c>
      <c r="K76" s="29">
        <f t="shared" si="17"/>
        <v>954.98599999999999</v>
      </c>
      <c r="L76" s="29">
        <f t="shared" si="18"/>
        <v>954.98599999999999</v>
      </c>
      <c r="M76" s="29">
        <f t="shared" si="19"/>
        <v>954.99</v>
      </c>
      <c r="N76" s="29">
        <f t="shared" si="20"/>
        <v>954.99</v>
      </c>
      <c r="O76" s="30" t="s">
        <v>20</v>
      </c>
    </row>
    <row r="77" spans="1:15" s="1" customFormat="1" ht="35.1" customHeight="1" x14ac:dyDescent="0.25">
      <c r="A77" s="27">
        <v>73</v>
      </c>
      <c r="B77" s="38" t="str">
        <f>[1]Лист1!B75</f>
        <v>ШПЛИНТ 6*60</v>
      </c>
      <c r="C77" s="42" t="s">
        <v>15</v>
      </c>
      <c r="D77" s="41">
        <f>[1]Лист1!C75</f>
        <v>8</v>
      </c>
      <c r="E77" s="36">
        <f>[1]Лист1!D75</f>
        <v>15</v>
      </c>
      <c r="F77" s="36">
        <f>[1]Лист1!H75</f>
        <v>15.45</v>
      </c>
      <c r="G77" s="36">
        <f>[1]Лист1!L75</f>
        <v>15.758999999999999</v>
      </c>
      <c r="H77" s="29">
        <f t="shared" ref="H77" si="28">AVERAGE(E77:G77)</f>
        <v>15.402999999999999</v>
      </c>
      <c r="I77" s="28">
        <f t="shared" ref="I77" si="29">SQRT(((SUM((POWER(E77-H77,2)),(POWER(F77-H77,2)),(POWER(G77-H77,2)))/(COLUMNS(E77:G77)-1))))</f>
        <v>0.38167656464603567</v>
      </c>
      <c r="J77" s="30">
        <f t="shared" ref="J77" si="30">I77/H77*100</f>
        <v>2.477936536038666</v>
      </c>
      <c r="K77" s="29">
        <f t="shared" ref="K77" si="31">((D77/3)*(SUM(E77:G77)))</f>
        <v>123.22399999999999</v>
      </c>
      <c r="L77" s="29">
        <f t="shared" ref="L77" si="32">K77/D77</f>
        <v>15.402999999999999</v>
      </c>
      <c r="M77" s="29">
        <f t="shared" ref="M77" si="33">ROUND(L77,2)</f>
        <v>15.4</v>
      </c>
      <c r="N77" s="29">
        <f t="shared" ref="N77" si="34">M77*D77</f>
        <v>123.2</v>
      </c>
      <c r="O77" s="30" t="s">
        <v>20</v>
      </c>
    </row>
    <row r="78" spans="1:15" s="2" customFormat="1" ht="18.75" x14ac:dyDescent="0.2">
      <c r="A78" s="47" t="s">
        <v>24</v>
      </c>
      <c r="B78" s="48"/>
      <c r="C78" s="48"/>
      <c r="D78" s="47"/>
      <c r="E78" s="47"/>
      <c r="F78" s="47"/>
      <c r="G78" s="47"/>
      <c r="H78" s="47"/>
      <c r="I78" s="31"/>
      <c r="J78" s="31"/>
      <c r="K78" s="31"/>
      <c r="L78" s="32"/>
      <c r="M78" s="33"/>
      <c r="N78" s="34">
        <f>SUM(N5:N76)</f>
        <v>251538.43000000008</v>
      </c>
      <c r="O78" s="35"/>
    </row>
    <row r="79" spans="1:15" s="2" customFormat="1" ht="18.75" x14ac:dyDescent="0.2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2"/>
      <c r="M79" s="33"/>
      <c r="N79" s="34"/>
      <c r="O79" s="35"/>
    </row>
    <row r="80" spans="1:15" s="2" customFormat="1" ht="68.25" customHeight="1" x14ac:dyDescent="0.2">
      <c r="A80" s="31"/>
      <c r="B80" s="53" t="s">
        <v>25</v>
      </c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34"/>
      <c r="O80" s="35"/>
    </row>
    <row r="81" spans="1:15" x14ac:dyDescent="0.25">
      <c r="A81" s="15"/>
      <c r="B81" s="15"/>
      <c r="C81" s="15"/>
      <c r="D81" s="15"/>
      <c r="E81" s="4"/>
      <c r="F81" s="4"/>
      <c r="G81" s="4"/>
      <c r="H81" s="15"/>
      <c r="I81" s="15"/>
      <c r="J81" s="15"/>
      <c r="K81" s="15"/>
      <c r="L81" s="15"/>
      <c r="M81" s="15"/>
      <c r="N81" s="10"/>
      <c r="O81" s="15"/>
    </row>
    <row r="82" spans="1:15" ht="15" customHeight="1" x14ac:dyDescent="0.25">
      <c r="A82" s="49" t="s">
        <v>23</v>
      </c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14"/>
    </row>
    <row r="83" spans="1:15" ht="16.5" customHeight="1" thickBot="1" x14ac:dyDescent="0.3">
      <c r="A83" s="14"/>
      <c r="B83" s="14"/>
      <c r="C83" s="14"/>
      <c r="D83" s="14"/>
      <c r="E83" s="5"/>
      <c r="F83" s="5"/>
      <c r="G83" s="5"/>
      <c r="H83" s="14"/>
      <c r="I83" s="14"/>
      <c r="J83" s="14"/>
      <c r="K83" s="14"/>
      <c r="L83" s="14"/>
      <c r="M83" s="14"/>
      <c r="N83" s="11"/>
      <c r="O83" s="14"/>
    </row>
    <row r="84" spans="1:15" x14ac:dyDescent="0.25">
      <c r="A84" s="50" t="s">
        <v>18</v>
      </c>
      <c r="B84" s="51"/>
      <c r="C84" s="51"/>
      <c r="D84" s="52"/>
      <c r="E84" s="6"/>
      <c r="F84" s="7"/>
      <c r="G84" s="7"/>
      <c r="H84" s="12"/>
      <c r="I84" s="12"/>
    </row>
    <row r="85" spans="1:15" ht="15.75" thickBot="1" x14ac:dyDescent="0.3">
      <c r="A85" s="43" t="s">
        <v>12</v>
      </c>
      <c r="B85" s="43"/>
      <c r="C85" s="43"/>
      <c r="D85" s="43"/>
      <c r="E85" s="6"/>
      <c r="F85" s="7"/>
      <c r="G85" s="7"/>
    </row>
    <row r="86" spans="1:15" x14ac:dyDescent="0.25">
      <c r="A86" s="44" t="s">
        <v>14</v>
      </c>
      <c r="B86" s="44"/>
      <c r="C86" s="44"/>
      <c r="D86" s="44"/>
      <c r="E86" s="6"/>
      <c r="F86" s="7"/>
      <c r="G86" s="7"/>
    </row>
    <row r="87" spans="1:15" ht="16.5" thickBot="1" x14ac:dyDescent="0.3">
      <c r="A87" s="45" t="s">
        <v>13</v>
      </c>
      <c r="B87" s="45"/>
      <c r="C87" s="45"/>
      <c r="D87" s="45"/>
      <c r="E87" s="8"/>
      <c r="F87" s="9"/>
      <c r="G87" s="9"/>
      <c r="H87" s="3"/>
      <c r="I87" s="3"/>
      <c r="J87" s="3"/>
      <c r="K87" s="3"/>
      <c r="L87" s="3"/>
      <c r="M87" s="3"/>
      <c r="N87" s="13"/>
      <c r="O87" s="3"/>
    </row>
  </sheetData>
  <mergeCells count="17">
    <mergeCell ref="A2:K2"/>
    <mergeCell ref="A3:A4"/>
    <mergeCell ref="B3:B4"/>
    <mergeCell ref="C3:C4"/>
    <mergeCell ref="D3:D4"/>
    <mergeCell ref="E3:G3"/>
    <mergeCell ref="H3:J3"/>
    <mergeCell ref="K3:N3"/>
    <mergeCell ref="L1:N2"/>
    <mergeCell ref="A85:D85"/>
    <mergeCell ref="A86:D86"/>
    <mergeCell ref="A87:D87"/>
    <mergeCell ref="O3:O4"/>
    <mergeCell ref="A78:H78"/>
    <mergeCell ref="A82:N82"/>
    <mergeCell ref="A84:D84"/>
    <mergeCell ref="B80:M80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1" orientation="landscape" r:id="rId1"/>
  <rowBreaks count="1" manualBreakCount="1">
    <brk id="52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ГЛАВНЫЙ ИНЖЕНЕР</cp:lastModifiedBy>
  <cp:lastPrinted>2026-08-07T05:27:49Z</cp:lastPrinted>
  <dcterms:created xsi:type="dcterms:W3CDTF">2014-01-15T18:15:09Z</dcterms:created>
  <dcterms:modified xsi:type="dcterms:W3CDTF">2026-08-10T08:35:25Z</dcterms:modified>
</cp:coreProperties>
</file>