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0.0.5\files\13.KS\ЗАКУПКИ 2026\Закупки по 44-ФЗ\105.Ярославцева_Антибиотики\ЗК Среды_Ярославцева_Антибиотики-411\"/>
    </mc:Choice>
  </mc:AlternateContent>
  <xr:revisionPtr revIDLastSave="0" documentId="13_ncr:1_{B9CE329A-D914-4947-A1C2-2F98B7C07BDC}" xr6:coauthVersionLast="47" xr6:coauthVersionMax="47" xr10:uidLastSave="{00000000-0000-0000-0000-000000000000}"/>
  <bookViews>
    <workbookView xWindow="28680" yWindow="-120" windowWidth="29040" windowHeight="15840" tabRatio="120" xr2:uid="{00000000-000D-0000-FFFF-FFFF00000000}"/>
  </bookViews>
  <sheets>
    <sheet name="МЗЦК" sheetId="4" r:id="rId1"/>
    <sheet name="РНМЦК" sheetId="1" r:id="rId2"/>
  </sheets>
  <definedNames>
    <definedName name="_Hlk196337236" localSheetId="0">МЗЦК!#REF!</definedName>
    <definedName name="_Hlk196337236" localSheetId="1">РНМЦК!#REF!</definedName>
    <definedName name="_Hlk196337278" localSheetId="0">МЗЦК!#REF!</definedName>
    <definedName name="_Hlk196337278" localSheetId="1">РНМЦК!#REF!</definedName>
    <definedName name="_Hlk196337332" localSheetId="0">МЗЦК!#REF!</definedName>
    <definedName name="_Hlk196337332" localSheetId="1">РНМЦК!#REF!</definedName>
    <definedName name="_Hlk196337343" localSheetId="0">МЗЦК!#REF!</definedName>
    <definedName name="_Hlk196337343" localSheetId="1">РНМЦК!#REF!</definedName>
    <definedName name="_xlnm.Print_Area" localSheetId="0">МЗЦК!$A$1:$L$31</definedName>
    <definedName name="_xlnm.Print_Area" localSheetId="1">РНМЦК!$A$1:$L$30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" i="4" l="1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10" i="4"/>
  <c r="J25" i="4"/>
  <c r="I25" i="4"/>
  <c r="H25" i="4"/>
  <c r="J23" i="4"/>
  <c r="I23" i="4"/>
  <c r="H23" i="4"/>
  <c r="J22" i="4"/>
  <c r="I22" i="4"/>
  <c r="H22" i="4"/>
  <c r="J21" i="4"/>
  <c r="I21" i="4"/>
  <c r="H21" i="4"/>
  <c r="J20" i="4"/>
  <c r="I20" i="4"/>
  <c r="H20" i="4"/>
  <c r="J19" i="4"/>
  <c r="I19" i="4"/>
  <c r="H19" i="4"/>
  <c r="J18" i="4"/>
  <c r="I18" i="4"/>
  <c r="H1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J25" i="1" l="1"/>
  <c r="I25" i="1"/>
  <c r="H25" i="1"/>
  <c r="K25" i="1" s="1"/>
  <c r="L25" i="1" s="1"/>
  <c r="J24" i="1"/>
  <c r="I24" i="1"/>
  <c r="H24" i="1"/>
  <c r="K24" i="1" s="1"/>
  <c r="L24" i="1" s="1"/>
  <c r="J23" i="1"/>
  <c r="I23" i="1"/>
  <c r="H23" i="1"/>
  <c r="K23" i="1" s="1"/>
  <c r="L23" i="1" s="1"/>
  <c r="K22" i="1"/>
  <c r="L22" i="1" s="1"/>
  <c r="J22" i="1"/>
  <c r="I22" i="1"/>
  <c r="H22" i="1"/>
  <c r="J21" i="1"/>
  <c r="I21" i="1"/>
  <c r="H21" i="1"/>
  <c r="K21" i="1" s="1"/>
  <c r="L21" i="1" s="1"/>
  <c r="J20" i="1"/>
  <c r="I20" i="1"/>
  <c r="H20" i="1"/>
  <c r="K20" i="1" s="1"/>
  <c r="L20" i="1" s="1"/>
  <c r="J19" i="1"/>
  <c r="I19" i="1"/>
  <c r="H19" i="1"/>
  <c r="K19" i="1" s="1"/>
  <c r="L19" i="1" s="1"/>
  <c r="J18" i="1"/>
  <c r="I18" i="1"/>
  <c r="H18" i="1"/>
  <c r="K18" i="1" s="1"/>
  <c r="L18" i="1" s="1"/>
  <c r="J17" i="1"/>
  <c r="I17" i="1"/>
  <c r="H17" i="1"/>
  <c r="K17" i="1" s="1"/>
  <c r="L17" i="1" s="1"/>
  <c r="J16" i="1"/>
  <c r="I16" i="1"/>
  <c r="H16" i="1"/>
  <c r="K16" i="1" s="1"/>
  <c r="L16" i="1" s="1"/>
  <c r="J15" i="1"/>
  <c r="I15" i="1"/>
  <c r="H15" i="1"/>
  <c r="K15" i="1" s="1"/>
  <c r="L15" i="1" s="1"/>
  <c r="J14" i="1"/>
  <c r="I14" i="1"/>
  <c r="H14" i="1"/>
  <c r="K14" i="1" s="1"/>
  <c r="L14" i="1" s="1"/>
  <c r="J13" i="1"/>
  <c r="I13" i="1"/>
  <c r="H13" i="1"/>
  <c r="K13" i="1" s="1"/>
  <c r="L13" i="1" s="1"/>
  <c r="J26" i="4"/>
  <c r="I26" i="4"/>
  <c r="H26" i="4"/>
  <c r="J12" i="1"/>
  <c r="I12" i="1"/>
  <c r="H12" i="1"/>
  <c r="K12" i="1" s="1"/>
  <c r="L12" i="1" s="1"/>
  <c r="G28" i="4"/>
  <c r="F28" i="4"/>
  <c r="E28" i="4"/>
  <c r="G27" i="1"/>
  <c r="F27" i="1"/>
  <c r="E27" i="1"/>
  <c r="D28" i="4" l="1"/>
  <c r="J27" i="4"/>
  <c r="I27" i="4"/>
  <c r="H27" i="4"/>
  <c r="J24" i="4"/>
  <c r="I24" i="4"/>
  <c r="H24" i="4"/>
  <c r="J11" i="4"/>
  <c r="I11" i="4"/>
  <c r="H11" i="4"/>
  <c r="J10" i="4"/>
  <c r="I10" i="4"/>
  <c r="H10" i="4"/>
  <c r="K28" i="4" l="1"/>
  <c r="H28" i="4"/>
  <c r="H10" i="1"/>
  <c r="K10" i="1" s="1"/>
  <c r="L10" i="1" s="1"/>
  <c r="I10" i="1"/>
  <c r="J10" i="1"/>
  <c r="H11" i="1"/>
  <c r="K11" i="1" s="1"/>
  <c r="L11" i="1" s="1"/>
  <c r="I11" i="1"/>
  <c r="J11" i="1"/>
  <c r="H26" i="1"/>
  <c r="K26" i="1" s="1"/>
  <c r="L26" i="1" s="1"/>
  <c r="I26" i="1"/>
  <c r="J26" i="1"/>
  <c r="J9" i="1"/>
  <c r="I9" i="1"/>
  <c r="H9" i="1"/>
  <c r="D27" i="1"/>
  <c r="K9" i="1" l="1"/>
  <c r="K27" i="1" s="1"/>
  <c r="H27" i="1"/>
  <c r="K29" i="4"/>
  <c r="L9" i="1" l="1"/>
  <c r="K28" i="1"/>
</calcChain>
</file>

<file path=xl/sharedStrings.xml><?xml version="1.0" encoding="utf-8"?>
<sst xmlns="http://schemas.openxmlformats.org/spreadsheetml/2006/main" count="126" uniqueCount="55">
  <si>
    <t>Однородность совокупности значений  выявленных цен, используемых в расчете НМЦК</t>
  </si>
  <si>
    <t>Среднее квадратичное отклонение</t>
  </si>
  <si>
    <t>Единица измерения</t>
  </si>
  <si>
    <t>Наименование товаров, работ, услуг предмета государственной закупки</t>
  </si>
  <si>
    <t xml:space="preserve">Определение и обоснование начальной максимальной цены Контракта  проведено методом сопоставимых рыночных цен (анализ рынка) с направлением запросов о предоставлении ценовой информации и проведено в соответствии с Федеральным законом от 05.04.2013 №44-ФЗ «О контрактной системе в сфере закупок товаров, работ, услуг для обеспечения государственных и муниципальных нужд» и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                                    </t>
  </si>
  <si>
    <t>ИТОГО</t>
  </si>
  <si>
    <t>Обоснование начальной (максимальной) цены Контракта</t>
  </si>
  <si>
    <t>№ п/п</t>
  </si>
  <si>
    <t>Количество товара работ услуг</t>
  </si>
  <si>
    <t xml:space="preserve">в том числе НДС 22%, руб. </t>
  </si>
  <si>
    <t>#</t>
  </si>
  <si>
    <t>Ценовая информация в отношении товара, работы, услуги получена из коммерческих предложений, перечень которых приведён в таблице расчёта начальной максимальной цены контракта.</t>
  </si>
  <si>
    <t>Максимальное значение цены контракта составляет:</t>
  </si>
  <si>
    <t>Начальная сумма цен единиц товара составляет:</t>
  </si>
  <si>
    <t>Закупка на единицу ТРУ в соответствии с ч. 24 ст. 22 Закона № 44-ФЗ оплата поставки товара, выполнения работы или оказания услуги осуществляется по цене единицы товара, работы, услуги исходя из количества товара, поставка которого будет осуществлена в ходе исполнения контракта, объема фактически выполненной работы или оказанной услуги, но в размере, не превышающем максимального значения цены контракта указанного в извещении об осуществлении закупки и документации о закупке.</t>
  </si>
  <si>
    <t>КП1</t>
  </si>
  <si>
    <t>КП2</t>
  </si>
  <si>
    <t>КП3</t>
  </si>
  <si>
    <t>Приложение № 2 к Извещению</t>
  </si>
  <si>
    <r>
      <rPr>
        <i/>
        <sz val="16"/>
        <rFont val="Times New Roman"/>
        <family val="1"/>
        <charset val="204"/>
      </rPr>
      <t>Расчет цены контракта произведён по формуле:</t>
    </r>
    <r>
      <rPr>
        <sz val="16"/>
        <rFont val="Times New Roman"/>
        <family val="1"/>
        <charset val="204"/>
      </rPr>
      <t xml:space="preserve"> НМЦКрын = (</t>
    </r>
    <r>
      <rPr>
        <i/>
        <sz val="16"/>
        <rFont val="Times New Roman"/>
        <family val="1"/>
        <charset val="204"/>
      </rPr>
      <t>v/n</t>
    </r>
    <r>
      <rPr>
        <sz val="16"/>
        <rFont val="Times New Roman"/>
        <family val="1"/>
        <charset val="204"/>
      </rPr>
      <t xml:space="preserve">)*Σi=1 </t>
    </r>
    <r>
      <rPr>
        <i/>
        <sz val="16"/>
        <rFont val="Times New Roman"/>
        <family val="1"/>
        <charset val="204"/>
      </rPr>
      <t>ц</t>
    </r>
    <r>
      <rPr>
        <sz val="16"/>
        <rFont val="Times New Roman"/>
        <family val="1"/>
        <charset val="204"/>
      </rPr>
      <t xml:space="preserve">i; </t>
    </r>
    <r>
      <rPr>
        <i/>
        <sz val="16"/>
        <rFont val="Times New Roman"/>
        <family val="1"/>
        <charset val="204"/>
      </rPr>
      <t>где:</t>
    </r>
    <r>
      <rPr>
        <sz val="16"/>
        <rFont val="Times New Roman"/>
        <family val="1"/>
        <charset val="204"/>
      </rPr>
      <t xml:space="preserve"> НМЦКрын -</t>
    </r>
    <r>
      <rPr>
        <i/>
        <sz val="16"/>
        <rFont val="Times New Roman"/>
        <family val="1"/>
        <charset val="204"/>
      </rPr>
      <t xml:space="preserve"> начальная максимальная цена контракта определяемая методом сопоставимых рыночных цен (анализа рынка). v - количество (объем) закупаемого товара (работы, услуги); n - количество значений, используемых в расчете; i - номер источника ценовой информации; ц</t>
    </r>
    <r>
      <rPr>
        <i/>
        <vertAlign val="subscript"/>
        <sz val="16"/>
        <rFont val="Times New Roman"/>
        <family val="1"/>
        <charset val="204"/>
      </rPr>
      <t>i</t>
    </r>
    <r>
      <rPr>
        <i/>
        <sz val="16"/>
        <rFont val="Times New Roman"/>
        <family val="1"/>
        <charset val="204"/>
      </rPr>
      <t xml:space="preserve"> - цена единицы товара, работы, услуги, представленная в источнике с номером i. Валюта используемая для формирования цены Контракта и расчётов с поставщиками Российский рубль.</t>
    </r>
  </si>
  <si>
    <t>Приложение  № 2 к Извещению</t>
  </si>
  <si>
    <t>упаковка</t>
  </si>
  <si>
    <t>набор</t>
  </si>
  <si>
    <r>
      <t>Номер источника ценовой информации (ИЦИ №-</t>
    </r>
    <r>
      <rPr>
        <i/>
        <sz val="12"/>
        <rFont val="Times New Roman"/>
        <family val="1"/>
        <charset val="204"/>
      </rPr>
      <t>i</t>
    </r>
    <r>
      <rPr>
        <sz val="12"/>
        <rFont val="Times New Roman"/>
        <family val="1"/>
        <charset val="204"/>
      </rPr>
      <t xml:space="preserve">) и цена единицы товара (работы, услуги) представленная </t>
    </r>
    <r>
      <rPr>
        <i/>
        <sz val="12"/>
        <rFont val="Times New Roman"/>
        <family val="1"/>
        <charset val="204"/>
      </rPr>
      <t>i-тым</t>
    </r>
    <r>
      <rPr>
        <sz val="12"/>
        <rFont val="Times New Roman"/>
        <family val="1"/>
        <charset val="204"/>
      </rPr>
      <t xml:space="preserve"> ИЦИ(</t>
    </r>
    <r>
      <rPr>
        <i/>
        <sz val="12"/>
        <rFont val="Times New Roman"/>
        <family val="1"/>
        <charset val="204"/>
      </rPr>
      <t>ц</t>
    </r>
    <r>
      <rPr>
        <i/>
        <vertAlign val="subscript"/>
        <sz val="12"/>
        <rFont val="Times New Roman"/>
        <family val="1"/>
        <charset val="204"/>
      </rPr>
      <t>i</t>
    </r>
    <r>
      <rPr>
        <sz val="12"/>
        <rFont val="Times New Roman"/>
        <family val="1"/>
        <charset val="204"/>
      </rPr>
      <t>) руб.</t>
    </r>
  </si>
  <si>
    <r>
      <t>Расчет НМЦК по формуле:
НМЦК</t>
    </r>
    <r>
      <rPr>
        <vertAlign val="superscript"/>
        <sz val="12"/>
        <rFont val="Times New Roman"/>
        <family val="1"/>
        <charset val="204"/>
      </rPr>
      <t>рын</t>
    </r>
    <r>
      <rPr>
        <sz val="12"/>
        <rFont val="Times New Roman"/>
        <family val="1"/>
        <charset val="204"/>
      </rPr>
      <t xml:space="preserve">= </t>
    </r>
    <r>
      <rPr>
        <i/>
        <sz val="12"/>
        <rFont val="Times New Roman"/>
        <family val="1"/>
        <charset val="204"/>
      </rPr>
      <t>(v/n)</t>
    </r>
    <r>
      <rPr>
        <sz val="12"/>
        <rFont val="Times New Roman"/>
        <family val="1"/>
        <charset val="204"/>
      </rPr>
      <t>*Σ</t>
    </r>
    <r>
      <rPr>
        <vertAlign val="subscript"/>
        <sz val="12"/>
        <rFont val="Times New Roman"/>
        <family val="1"/>
        <charset val="204"/>
      </rPr>
      <t>i=1</t>
    </r>
    <r>
      <rPr>
        <i/>
        <sz val="12"/>
        <rFont val="Times New Roman"/>
        <family val="1"/>
        <charset val="204"/>
      </rPr>
      <t>ц</t>
    </r>
    <r>
      <rPr>
        <vertAlign val="subscript"/>
        <sz val="12"/>
        <rFont val="Times New Roman"/>
        <family val="1"/>
        <charset val="204"/>
      </rPr>
      <t>i</t>
    </r>
  </si>
  <si>
    <r>
      <t>Средняя арифметическая цена за единицу &lt;</t>
    </r>
    <r>
      <rPr>
        <i/>
        <sz val="12"/>
        <rFont val="Times New Roman"/>
        <family val="1"/>
        <charset val="204"/>
      </rPr>
      <t>ц</t>
    </r>
    <r>
      <rPr>
        <sz val="12"/>
        <rFont val="Times New Roman"/>
        <family val="1"/>
        <charset val="204"/>
      </rPr>
      <t>&gt;</t>
    </r>
  </si>
  <si>
    <r>
      <t xml:space="preserve">Коэффициент вариации цен </t>
    </r>
    <r>
      <rPr>
        <i/>
        <sz val="12"/>
        <rFont val="Times New Roman"/>
        <family val="1"/>
        <charset val="204"/>
      </rPr>
      <t>v</t>
    </r>
    <r>
      <rPr>
        <sz val="12"/>
        <rFont val="Times New Roman"/>
        <family val="1"/>
        <charset val="204"/>
      </rPr>
      <t>=</t>
    </r>
    <r>
      <rPr>
        <i/>
        <sz val="12"/>
        <rFont val="Times New Roman"/>
        <family val="1"/>
        <charset val="204"/>
      </rPr>
      <t>σ</t>
    </r>
    <r>
      <rPr>
        <sz val="12"/>
        <rFont val="Times New Roman"/>
        <family val="1"/>
        <charset val="204"/>
      </rPr>
      <t>/(&lt;</t>
    </r>
    <r>
      <rPr>
        <i/>
        <sz val="12"/>
        <rFont val="Times New Roman"/>
        <family val="1"/>
        <charset val="204"/>
      </rPr>
      <t>ц</t>
    </r>
    <r>
      <rPr>
        <sz val="12"/>
        <rFont val="Times New Roman"/>
        <family val="1"/>
        <charset val="204"/>
      </rPr>
      <t>&gt;)</t>
    </r>
    <r>
      <rPr>
        <i/>
        <sz val="12"/>
        <rFont val="Times New Roman"/>
        <family val="1"/>
        <charset val="204"/>
      </rPr>
      <t>*100</t>
    </r>
  </si>
  <si>
    <t>Диски бензилпенициллин 1 МЕ (BENZYLPENICILLIN 1 IU), 200 дисков</t>
  </si>
  <si>
    <t>Диск Ампициллин 2 мкг, 200 дисков</t>
  </si>
  <si>
    <t>Диск Меропенем 10 мкг, 200 дисков</t>
  </si>
  <si>
    <t>Диск Эритромицин 15 мкг, 200 дисков</t>
  </si>
  <si>
    <t>Диск Триметаприм 1,25 мкг+ Сульфаметоксазол 23,75 мкг, 200 дисков</t>
  </si>
  <si>
    <t>Суспензиальный раствор - 3 х 500 мл.</t>
  </si>
  <si>
    <t>Агар Мюллера-Хинтона, 500 г</t>
  </si>
  <si>
    <t>литр</t>
  </si>
  <si>
    <t>Основа дифференциального агара для листерий, 500г.</t>
  </si>
  <si>
    <t>Добавка обогатительная L.mono I (1уп.х5фл.)</t>
  </si>
  <si>
    <t>Селективная добавка L.mono I (1 уп.=5 фл.)</t>
  </si>
  <si>
    <t>штука</t>
  </si>
  <si>
    <t>Основа агара Байрд-Паркера сухая 0,25</t>
  </si>
  <si>
    <t>Эмульсия яичного желтка с теллуритом</t>
  </si>
  <si>
    <t>XLD-агар «Питательная среда для выделения и дифференциации патогенных энтеробактерий сухая» 0,25</t>
  </si>
  <si>
    <t>Висмут-сульфит-ГРМ-агар «Питательная среда для выделения сальмонелл сухая» 0,25</t>
  </si>
  <si>
    <t>ГРМ-агар «Питательный агар для культивирования микроорганизмов сухой» 0,25</t>
  </si>
  <si>
    <t>ГРМ-бульон «Питательный бульон для культивирования микроорганизмов сухой» 0,25</t>
  </si>
  <si>
    <t>Агар Эндо-ГРМ «Питательная среда для выделения энтеробактерий сухая» 0,25</t>
  </si>
  <si>
    <t>ОКПД2 20.59.52.140</t>
  </si>
  <si>
    <t>На основании проведенного анализа рынка, произведенных расчетов и в  соответствии с разъяснительным письмом Минфина России от 16.06.2017 № 24-01-10/37713, максимальное значение цены Контракта составляет: 411 572 (Четыреста одиннадцать тысяч пятьсот семьдесят два) рубля 71 копейка, в т.ч. НДС22% 74 218 (Семьдесят четыре тысячи двести восемнадцать) рублей 03 копейки</t>
  </si>
  <si>
    <t>411 572 (Четыреста одиннадцать тысяч пятьсот семьдесят два) рубля 71 копейка</t>
  </si>
  <si>
    <t xml:space="preserve"> Кровь баранья дефибринированная для питательных сред, стерильная</t>
  </si>
  <si>
    <t>Поставка расходных материалов для нужд ФБУЗ ФЦГиЭ Роспотребнадзора (Версия №2)</t>
  </si>
  <si>
    <t xml:space="preserve">Поставка расходных материалов для нужд ФБУЗ ФЦГиЭ Роспотребнадзора </t>
  </si>
  <si>
    <t>Миллилитр</t>
  </si>
  <si>
    <t>114 699 (Сто четырнадцать тысяч шестьсот девяносто девять) рублей 60 копеек</t>
  </si>
  <si>
    <t>На основании проведенного анализа рынка, произведенных расчетов и в  соответствии с разъяснительным письмом Минфина России от 16.06.2017 № 24-01-10/37713, начальная (максимальная) цена Контракта составляет:  411 572 (Четыреста одиннадцать тысяч пятьсот семьдесят два) рубля 71 копейка, в т.ч.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</si>
</sst>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6"/>
      <name val="Roboto"/>
      <charset val="204"/>
    </font>
    <font>
      <sz val="11"/>
      <name val="Roboto Condensed"/>
      <charset val="204"/>
    </font>
    <font>
      <sz val="12"/>
      <name val="Roboto Condensed"/>
      <charset val="204"/>
    </font>
    <font>
      <sz val="20"/>
      <name val="Roboto"/>
      <charset val="204"/>
    </font>
    <font>
      <b/>
      <sz val="12"/>
      <name val="Roboto Condensed"/>
      <charset val="204"/>
    </font>
    <font>
      <b/>
      <sz val="20"/>
      <name val="Roboto"/>
      <charset val="204"/>
    </font>
    <font>
      <sz val="12"/>
      <name val="Roboto"/>
      <charset val="204"/>
    </font>
    <font>
      <i/>
      <sz val="18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8"/>
      <name val="Roboto Condensed"/>
      <charset val="204"/>
    </font>
    <font>
      <b/>
      <sz val="14"/>
      <name val="Roboto Condensed"/>
      <charset val="204"/>
    </font>
    <font>
      <sz val="14"/>
      <color rgb="FF8E0000"/>
      <name val="Arial"/>
      <family val="2"/>
      <charset val="204"/>
    </font>
    <font>
      <b/>
      <sz val="14"/>
      <color rgb="FF8E0000"/>
      <name val="Arial"/>
      <family val="2"/>
      <charset val="204"/>
    </font>
    <font>
      <sz val="14"/>
      <name val="Arial"/>
      <family val="2"/>
      <charset val="204"/>
    </font>
    <font>
      <sz val="14"/>
      <name val="Roboto Condensed"/>
      <charset val="204"/>
    </font>
    <font>
      <b/>
      <sz val="16"/>
      <name val="Times New Roman"/>
      <family val="1"/>
      <charset val="204"/>
    </font>
    <font>
      <i/>
      <vertAlign val="subscript"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vertAlign val="sub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2"/>
      <color rgb="FF5C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5C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6FAF4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FEF8F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Alignment="0"/>
  </cellStyleXfs>
  <cellXfs count="104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4" fillId="0" borderId="0" xfId="0" applyFont="1" applyFill="1" applyBorder="1" applyAlignment="1">
      <alignment wrapText="1"/>
    </xf>
    <xf numFmtId="4" fontId="16" fillId="0" borderId="0" xfId="0" applyNumberFormat="1" applyFont="1" applyFill="1" applyBorder="1" applyAlignment="1">
      <alignment horizontal="right" vertical="center" wrapText="1" indent="1"/>
    </xf>
    <xf numFmtId="4" fontId="17" fillId="0" borderId="0" xfId="0" applyNumberFormat="1" applyFont="1" applyFill="1" applyBorder="1" applyAlignment="1">
      <alignment horizontal="right" vertical="center" wrapText="1" inden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center" wrapText="1"/>
    </xf>
    <xf numFmtId="0" fontId="14" fillId="0" borderId="0" xfId="0" applyFont="1" applyFill="1" applyAlignment="1">
      <alignment horizontal="justify" vertical="center" wrapText="1"/>
    </xf>
    <xf numFmtId="0" fontId="15" fillId="0" borderId="0" xfId="0" applyFont="1" applyFill="1" applyAlignment="1">
      <alignment horizontal="justify" vertical="center" wrapText="1"/>
    </xf>
    <xf numFmtId="0" fontId="18" fillId="0" borderId="0" xfId="0" applyFont="1" applyFill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wrapText="1"/>
    </xf>
    <xf numFmtId="0" fontId="1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0" xfId="0" applyFont="1" applyFill="1" applyAlignment="1">
      <alignment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justify" vertical="center" wrapText="1"/>
    </xf>
    <xf numFmtId="4" fontId="29" fillId="0" borderId="1" xfId="0" applyNumberFormat="1" applyFont="1" applyFill="1" applyBorder="1" applyAlignment="1">
      <alignment horizontal="center"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10" fontId="30" fillId="0" borderId="1" xfId="1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4" fontId="33" fillId="0" borderId="1" xfId="0" applyNumberFormat="1" applyFont="1" applyFill="1" applyBorder="1" applyAlignment="1">
      <alignment horizontal="center" vertical="center" wrapText="1"/>
    </xf>
    <xf numFmtId="4" fontId="31" fillId="0" borderId="1" xfId="2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4" fontId="33" fillId="3" borderId="1" xfId="0" applyNumberFormat="1" applyFont="1" applyFill="1" applyBorder="1" applyAlignment="1">
      <alignment horizontal="center" vertical="center" wrapText="1"/>
    </xf>
    <xf numFmtId="4" fontId="31" fillId="3" borderId="1" xfId="2" applyNumberFormat="1" applyFont="1" applyFill="1" applyBorder="1" applyAlignment="1">
      <alignment horizontal="center" vertical="center" wrapText="1"/>
    </xf>
    <xf numFmtId="4" fontId="33" fillId="4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" fontId="35" fillId="0" borderId="6" xfId="0" applyNumberFormat="1" applyFont="1" applyBorder="1" applyAlignment="1">
      <alignment horizontal="center" vertical="center" wrapText="1"/>
    </xf>
    <xf numFmtId="2" fontId="35" fillId="0" borderId="7" xfId="0" applyNumberFormat="1" applyFont="1" applyBorder="1" applyAlignment="1">
      <alignment horizontal="center" vertical="center" wrapText="1"/>
    </xf>
    <xf numFmtId="4" fontId="35" fillId="0" borderId="2" xfId="0" applyNumberFormat="1" applyFont="1" applyBorder="1" applyAlignment="1">
      <alignment horizontal="center" vertical="center"/>
    </xf>
    <xf numFmtId="4" fontId="35" fillId="0" borderId="1" xfId="0" applyNumberFormat="1" applyFont="1" applyBorder="1" applyAlignment="1">
      <alignment horizontal="center" vertical="center"/>
    </xf>
    <xf numFmtId="4" fontId="35" fillId="0" borderId="0" xfId="0" applyNumberFormat="1" applyFont="1" applyAlignment="1">
      <alignment horizontal="center" vertical="center"/>
    </xf>
    <xf numFmtId="4" fontId="35" fillId="0" borderId="7" xfId="0" applyNumberFormat="1" applyFont="1" applyBorder="1" applyAlignment="1">
      <alignment horizontal="center" vertical="center"/>
    </xf>
    <xf numFmtId="4" fontId="31" fillId="0" borderId="0" xfId="0" applyNumberFormat="1" applyFont="1" applyFill="1" applyBorder="1" applyAlignment="1">
      <alignment horizontal="center" vertical="center" wrapText="1"/>
    </xf>
    <xf numFmtId="4" fontId="33" fillId="0" borderId="0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justify" vertical="center" wrapText="1"/>
    </xf>
    <xf numFmtId="0" fontId="1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justify" vertical="center" wrapText="1"/>
    </xf>
    <xf numFmtId="0" fontId="24" fillId="0" borderId="1" xfId="0" applyFont="1" applyFill="1" applyBorder="1" applyAlignment="1">
      <alignment horizontal="center" vertical="center" wrapText="1"/>
    </xf>
    <xf numFmtId="2" fontId="24" fillId="0" borderId="0" xfId="2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4" fontId="33" fillId="0" borderId="2" xfId="0" applyNumberFormat="1" applyFont="1" applyFill="1" applyBorder="1" applyAlignment="1">
      <alignment horizontal="center" vertical="center" wrapText="1"/>
    </xf>
    <xf numFmtId="4" fontId="34" fillId="0" borderId="4" xfId="0" applyNumberFormat="1" applyFont="1" applyFill="1" applyBorder="1" applyAlignment="1">
      <alignment horizontal="center" vertical="center" wrapText="1"/>
    </xf>
    <xf numFmtId="4" fontId="3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" fontId="29" fillId="4" borderId="2" xfId="0" applyNumberFormat="1" applyFont="1" applyFill="1" applyBorder="1" applyAlignment="1">
      <alignment horizontal="center" vertical="center" wrapText="1"/>
    </xf>
    <xf numFmtId="4" fontId="29" fillId="4" borderId="4" xfId="0" applyNumberFormat="1" applyFont="1" applyFill="1" applyBorder="1" applyAlignment="1">
      <alignment horizontal="center" vertical="center" wrapText="1"/>
    </xf>
    <xf numFmtId="4" fontId="29" fillId="4" borderId="3" xfId="0" applyNumberFormat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2" fontId="24" fillId="0" borderId="1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colors>
    <mruColors>
      <color rgb="FF43FF98"/>
      <color rgb="FF5C0000"/>
      <color rgb="FFF9FBFD"/>
      <color rgb="FF740000"/>
      <color rgb="FFFEF8F4"/>
      <color rgb="FF9E0000"/>
      <color rgb="FF8E0000"/>
      <color rgb="FFF6FAF4"/>
      <color rgb="FFFFFFF3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23112</xdr:colOff>
      <xdr:row>8</xdr:row>
      <xdr:rowOff>756024</xdr:rowOff>
    </xdr:from>
    <xdr:to>
      <xdr:col>8</xdr:col>
      <xdr:colOff>1765300</xdr:colOff>
      <xdr:row>8</xdr:row>
      <xdr:rowOff>1372347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0987" y="6099549"/>
          <a:ext cx="1742188" cy="616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23112</xdr:colOff>
      <xdr:row>7</xdr:row>
      <xdr:rowOff>756024</xdr:rowOff>
    </xdr:from>
    <xdr:to>
      <xdr:col>8</xdr:col>
      <xdr:colOff>1765300</xdr:colOff>
      <xdr:row>7</xdr:row>
      <xdr:rowOff>1372347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6512" y="7410824"/>
          <a:ext cx="1742188" cy="616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42"/>
  <sheetViews>
    <sheetView tabSelected="1" view="pageBreakPreview" topLeftCell="A10" zoomScale="70" zoomScaleNormal="70" zoomScaleSheetLayoutView="70" workbookViewId="0">
      <selection activeCell="A30" sqref="A30:L30"/>
    </sheetView>
  </sheetViews>
  <sheetFormatPr defaultColWidth="9.140625" defaultRowHeight="15" x14ac:dyDescent="0.2"/>
  <cols>
    <col min="1" max="1" width="8" style="26" customWidth="1"/>
    <col min="2" max="2" width="62.42578125" style="26" customWidth="1"/>
    <col min="3" max="3" width="14" style="26" customWidth="1"/>
    <col min="4" max="4" width="13.28515625" style="26" customWidth="1"/>
    <col min="5" max="8" width="29.140625" style="26" customWidth="1"/>
    <col min="9" max="9" width="27" style="26" customWidth="1"/>
    <col min="10" max="10" width="19" style="42" customWidth="1"/>
    <col min="11" max="11" width="25.42578125" style="42" customWidth="1"/>
    <col min="12" max="12" width="28.28515625" style="42" customWidth="1"/>
    <col min="13" max="13" width="8.28515625" style="26" customWidth="1"/>
    <col min="14" max="14" width="8.28515625" style="14" customWidth="1"/>
    <col min="15" max="15" width="8.5703125" style="18" customWidth="1"/>
    <col min="16" max="16384" width="9.140625" style="26"/>
  </cols>
  <sheetData>
    <row r="1" spans="1:15" ht="51" customHeight="1" x14ac:dyDescent="0.3">
      <c r="A1" s="44"/>
      <c r="B1" s="44"/>
      <c r="C1" s="44"/>
      <c r="D1" s="44"/>
      <c r="E1" s="44"/>
      <c r="F1" s="44"/>
      <c r="G1" s="44"/>
      <c r="H1" s="44"/>
      <c r="I1" s="73" t="s">
        <v>20</v>
      </c>
      <c r="J1" s="74"/>
      <c r="K1" s="74"/>
      <c r="L1" s="74"/>
    </row>
    <row r="2" spans="1:15" ht="33.75" customHeight="1" x14ac:dyDescent="0.2">
      <c r="A2" s="75" t="s">
        <v>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27"/>
      <c r="N2" s="28"/>
    </row>
    <row r="3" spans="1:15" ht="33.75" customHeight="1" x14ac:dyDescent="0.2">
      <c r="A3" s="76" t="s">
        <v>51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29"/>
    </row>
    <row r="4" spans="1:15" ht="69" customHeight="1" x14ac:dyDescent="0.2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30"/>
      <c r="N4" s="31"/>
    </row>
    <row r="5" spans="1:15" ht="33.75" customHeight="1" x14ac:dyDescent="0.2">
      <c r="A5" s="78" t="s">
        <v>11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32"/>
      <c r="N5" s="33"/>
    </row>
    <row r="6" spans="1:15" ht="33.75" customHeight="1" x14ac:dyDescent="0.2">
      <c r="A6" s="78" t="s">
        <v>46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32"/>
      <c r="N6" s="33"/>
    </row>
    <row r="7" spans="1:15" ht="59.25" customHeight="1" x14ac:dyDescent="0.2">
      <c r="A7" s="71" t="s">
        <v>14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2"/>
      <c r="M7" s="32"/>
      <c r="N7" s="33"/>
    </row>
    <row r="8" spans="1:15" ht="109.5" customHeight="1" x14ac:dyDescent="0.2">
      <c r="A8" s="80" t="s">
        <v>7</v>
      </c>
      <c r="B8" s="80" t="s">
        <v>3</v>
      </c>
      <c r="C8" s="80" t="s">
        <v>2</v>
      </c>
      <c r="D8" s="80" t="s">
        <v>8</v>
      </c>
      <c r="E8" s="80" t="s">
        <v>23</v>
      </c>
      <c r="F8" s="80"/>
      <c r="G8" s="80"/>
      <c r="H8" s="80" t="s">
        <v>0</v>
      </c>
      <c r="I8" s="80"/>
      <c r="J8" s="80"/>
      <c r="K8" s="80" t="s">
        <v>24</v>
      </c>
      <c r="L8" s="81"/>
      <c r="M8" s="34"/>
    </row>
    <row r="9" spans="1:15" ht="118.5" customHeight="1" x14ac:dyDescent="0.2">
      <c r="A9" s="80"/>
      <c r="B9" s="80"/>
      <c r="C9" s="80"/>
      <c r="D9" s="80"/>
      <c r="E9" s="45" t="s">
        <v>15</v>
      </c>
      <c r="F9" s="45" t="s">
        <v>16</v>
      </c>
      <c r="G9" s="45" t="s">
        <v>17</v>
      </c>
      <c r="H9" s="45" t="s">
        <v>25</v>
      </c>
      <c r="I9" s="46" t="s">
        <v>1</v>
      </c>
      <c r="J9" s="45" t="s">
        <v>26</v>
      </c>
      <c r="K9" s="80"/>
      <c r="L9" s="81"/>
      <c r="M9" s="13"/>
    </row>
    <row r="10" spans="1:15" s="14" customFormat="1" ht="33" customHeight="1" x14ac:dyDescent="0.2">
      <c r="A10" s="45">
        <v>1</v>
      </c>
      <c r="B10" s="47" t="s">
        <v>27</v>
      </c>
      <c r="C10" s="62" t="s">
        <v>22</v>
      </c>
      <c r="D10" s="62">
        <v>1</v>
      </c>
      <c r="E10" s="63">
        <v>2162</v>
      </c>
      <c r="F10" s="64">
        <v>2227</v>
      </c>
      <c r="G10" s="64">
        <v>2271</v>
      </c>
      <c r="H10" s="48">
        <f>AVERAGE(E10:G10)</f>
        <v>2220</v>
      </c>
      <c r="I10" s="49">
        <f>STDEV(E10:G10)</f>
        <v>54.84</v>
      </c>
      <c r="J10" s="50">
        <f>STDEVA(E10:G10)/(SUM(E10:G10)/COUNTIF(E10:G10,"&gt;0"))</f>
        <v>2.47E-2</v>
      </c>
      <c r="K10" s="51">
        <f>E10</f>
        <v>2162</v>
      </c>
      <c r="L10" s="69"/>
      <c r="M10" s="13"/>
      <c r="O10" s="19"/>
    </row>
    <row r="11" spans="1:15" s="14" customFormat="1" ht="30.75" customHeight="1" x14ac:dyDescent="0.2">
      <c r="A11" s="45">
        <v>2</v>
      </c>
      <c r="B11" s="47" t="s">
        <v>28</v>
      </c>
      <c r="C11" s="62" t="s">
        <v>22</v>
      </c>
      <c r="D11" s="62">
        <v>1</v>
      </c>
      <c r="E11" s="63">
        <v>2162</v>
      </c>
      <c r="F11" s="64">
        <v>2227</v>
      </c>
      <c r="G11" s="64">
        <v>2271</v>
      </c>
      <c r="H11" s="48">
        <f t="shared" ref="H11:H27" si="0">AVERAGE(E11:G11)</f>
        <v>2220</v>
      </c>
      <c r="I11" s="49">
        <f t="shared" ref="I11:I27" si="1">STDEV(E11:G11)</f>
        <v>54.84</v>
      </c>
      <c r="J11" s="50">
        <f t="shared" ref="J11:J27" si="2">STDEVA(E11:G11)/(SUM(E11:G11)/COUNTIF(E11:G11,"&gt;0"))</f>
        <v>2.47E-2</v>
      </c>
      <c r="K11" s="51">
        <f t="shared" ref="K11:K27" si="3">E11</f>
        <v>2162</v>
      </c>
      <c r="L11" s="69"/>
      <c r="M11" s="13"/>
      <c r="O11" s="19"/>
    </row>
    <row r="12" spans="1:15" s="14" customFormat="1" ht="30.75" customHeight="1" x14ac:dyDescent="0.2">
      <c r="A12" s="62">
        <v>3</v>
      </c>
      <c r="B12" s="47" t="s">
        <v>29</v>
      </c>
      <c r="C12" s="62" t="s">
        <v>22</v>
      </c>
      <c r="D12" s="62">
        <v>1</v>
      </c>
      <c r="E12" s="63">
        <v>2162</v>
      </c>
      <c r="F12" s="64">
        <v>2227</v>
      </c>
      <c r="G12" s="64">
        <v>2271</v>
      </c>
      <c r="H12" s="48">
        <f t="shared" ref="H12:H23" si="4">AVERAGE(E12:G12)</f>
        <v>2220</v>
      </c>
      <c r="I12" s="49">
        <f t="shared" ref="I12:I23" si="5">STDEV(E12:G12)</f>
        <v>54.84</v>
      </c>
      <c r="J12" s="50">
        <f t="shared" ref="J12:J23" si="6">STDEVA(E12:G12)/(SUM(E12:G12)/COUNTIF(E12:G12,"&gt;0"))</f>
        <v>2.47E-2</v>
      </c>
      <c r="K12" s="51">
        <f t="shared" si="3"/>
        <v>2162</v>
      </c>
      <c r="L12" s="69"/>
      <c r="M12" s="13"/>
      <c r="O12" s="19"/>
    </row>
    <row r="13" spans="1:15" s="14" customFormat="1" ht="30.75" customHeight="1" x14ac:dyDescent="0.2">
      <c r="A13" s="62">
        <v>4</v>
      </c>
      <c r="B13" s="52" t="s">
        <v>30</v>
      </c>
      <c r="C13" s="62" t="s">
        <v>22</v>
      </c>
      <c r="D13" s="62">
        <v>1</v>
      </c>
      <c r="E13" s="63">
        <v>2162</v>
      </c>
      <c r="F13" s="64">
        <v>2227</v>
      </c>
      <c r="G13" s="64">
        <v>2271</v>
      </c>
      <c r="H13" s="48">
        <f t="shared" si="4"/>
        <v>2220</v>
      </c>
      <c r="I13" s="49">
        <f t="shared" si="5"/>
        <v>54.84</v>
      </c>
      <c r="J13" s="50">
        <f t="shared" si="6"/>
        <v>2.47E-2</v>
      </c>
      <c r="K13" s="51">
        <f t="shared" si="3"/>
        <v>2162</v>
      </c>
      <c r="L13" s="69"/>
      <c r="M13" s="13"/>
      <c r="O13" s="19"/>
    </row>
    <row r="14" spans="1:15" s="14" customFormat="1" ht="30.75" customHeight="1" x14ac:dyDescent="0.2">
      <c r="A14" s="62">
        <v>5</v>
      </c>
      <c r="B14" s="52" t="s">
        <v>31</v>
      </c>
      <c r="C14" s="62" t="s">
        <v>22</v>
      </c>
      <c r="D14" s="62">
        <v>1</v>
      </c>
      <c r="E14" s="63">
        <v>2064</v>
      </c>
      <c r="F14" s="64">
        <v>2126</v>
      </c>
      <c r="G14" s="64">
        <v>2168</v>
      </c>
      <c r="H14" s="48">
        <f t="shared" si="4"/>
        <v>2119.33</v>
      </c>
      <c r="I14" s="49">
        <f t="shared" si="5"/>
        <v>52.32</v>
      </c>
      <c r="J14" s="50">
        <f t="shared" si="6"/>
        <v>2.47E-2</v>
      </c>
      <c r="K14" s="51">
        <f t="shared" si="3"/>
        <v>2064</v>
      </c>
      <c r="L14" s="69"/>
      <c r="M14" s="13"/>
      <c r="O14" s="19"/>
    </row>
    <row r="15" spans="1:15" s="14" customFormat="1" ht="30.75" customHeight="1" x14ac:dyDescent="0.2">
      <c r="A15" s="62">
        <v>6</v>
      </c>
      <c r="B15" s="52" t="s">
        <v>32</v>
      </c>
      <c r="C15" s="62" t="s">
        <v>21</v>
      </c>
      <c r="D15" s="62">
        <v>1</v>
      </c>
      <c r="E15" s="65">
        <v>8193</v>
      </c>
      <c r="F15" s="66">
        <v>8439</v>
      </c>
      <c r="G15" s="66">
        <v>8603</v>
      </c>
      <c r="H15" s="48">
        <f t="shared" si="4"/>
        <v>8411.67</v>
      </c>
      <c r="I15" s="49">
        <f t="shared" si="5"/>
        <v>206.36</v>
      </c>
      <c r="J15" s="50">
        <f t="shared" si="6"/>
        <v>2.4500000000000001E-2</v>
      </c>
      <c r="K15" s="51">
        <f t="shared" si="3"/>
        <v>8193</v>
      </c>
      <c r="L15" s="69"/>
      <c r="M15" s="13"/>
      <c r="O15" s="19"/>
    </row>
    <row r="16" spans="1:15" s="14" customFormat="1" ht="30.75" customHeight="1" x14ac:dyDescent="0.2">
      <c r="A16" s="62">
        <v>7</v>
      </c>
      <c r="B16" s="52" t="s">
        <v>33</v>
      </c>
      <c r="C16" s="62" t="s">
        <v>21</v>
      </c>
      <c r="D16" s="62">
        <v>1</v>
      </c>
      <c r="E16" s="65">
        <v>8049.6</v>
      </c>
      <c r="F16" s="66">
        <v>8292</v>
      </c>
      <c r="G16" s="66">
        <v>8453</v>
      </c>
      <c r="H16" s="48">
        <f t="shared" si="4"/>
        <v>8264.8700000000008</v>
      </c>
      <c r="I16" s="49">
        <f t="shared" si="5"/>
        <v>203.06</v>
      </c>
      <c r="J16" s="50">
        <f t="shared" si="6"/>
        <v>2.46E-2</v>
      </c>
      <c r="K16" s="51">
        <f t="shared" si="3"/>
        <v>8049.6</v>
      </c>
      <c r="L16" s="69"/>
      <c r="M16" s="13"/>
      <c r="O16" s="19"/>
    </row>
    <row r="17" spans="1:15" s="14" customFormat="1" ht="30.75" customHeight="1" x14ac:dyDescent="0.2">
      <c r="A17" s="62">
        <v>8</v>
      </c>
      <c r="B17" s="52" t="s">
        <v>49</v>
      </c>
      <c r="C17" s="62" t="s">
        <v>52</v>
      </c>
      <c r="D17" s="62">
        <v>200</v>
      </c>
      <c r="E17" s="67">
        <v>8352</v>
      </c>
      <c r="F17" s="66">
        <v>8602.6</v>
      </c>
      <c r="G17" s="66">
        <v>8769.6</v>
      </c>
      <c r="H17" s="48">
        <f t="shared" si="4"/>
        <v>8574.73</v>
      </c>
      <c r="I17" s="49">
        <f t="shared" si="5"/>
        <v>210.19</v>
      </c>
      <c r="J17" s="50">
        <f t="shared" si="6"/>
        <v>2.4500000000000001E-2</v>
      </c>
      <c r="K17" s="51">
        <f t="shared" si="3"/>
        <v>8352</v>
      </c>
      <c r="L17" s="69"/>
      <c r="M17" s="13"/>
      <c r="O17" s="19"/>
    </row>
    <row r="18" spans="1:15" s="14" customFormat="1" ht="30.75" customHeight="1" x14ac:dyDescent="0.2">
      <c r="A18" s="62">
        <v>9</v>
      </c>
      <c r="B18" s="52" t="s">
        <v>35</v>
      </c>
      <c r="C18" s="62" t="s">
        <v>21</v>
      </c>
      <c r="D18" s="62">
        <v>1</v>
      </c>
      <c r="E18" s="65">
        <v>23054</v>
      </c>
      <c r="F18" s="66">
        <v>23747</v>
      </c>
      <c r="G18" s="66">
        <v>24208</v>
      </c>
      <c r="H18" s="48">
        <f t="shared" si="4"/>
        <v>23669.67</v>
      </c>
      <c r="I18" s="49">
        <f t="shared" si="5"/>
        <v>580.87</v>
      </c>
      <c r="J18" s="50">
        <f t="shared" si="6"/>
        <v>2.4500000000000001E-2</v>
      </c>
      <c r="K18" s="51">
        <f t="shared" si="3"/>
        <v>23054</v>
      </c>
      <c r="L18" s="69"/>
      <c r="M18" s="13"/>
      <c r="O18" s="19"/>
    </row>
    <row r="19" spans="1:15" s="14" customFormat="1" ht="30.75" customHeight="1" x14ac:dyDescent="0.2">
      <c r="A19" s="62">
        <v>10</v>
      </c>
      <c r="B19" s="52" t="s">
        <v>36</v>
      </c>
      <c r="C19" s="62" t="s">
        <v>21</v>
      </c>
      <c r="D19" s="62">
        <v>1</v>
      </c>
      <c r="E19" s="65">
        <v>13903</v>
      </c>
      <c r="F19" s="66">
        <v>14321</v>
      </c>
      <c r="G19" s="66">
        <v>14599</v>
      </c>
      <c r="H19" s="48">
        <f t="shared" si="4"/>
        <v>14274.33</v>
      </c>
      <c r="I19" s="49">
        <f t="shared" si="5"/>
        <v>350.34</v>
      </c>
      <c r="J19" s="50">
        <f t="shared" si="6"/>
        <v>2.4500000000000001E-2</v>
      </c>
      <c r="K19" s="51">
        <f t="shared" si="3"/>
        <v>13903</v>
      </c>
      <c r="L19" s="69"/>
      <c r="M19" s="13"/>
      <c r="O19" s="19"/>
    </row>
    <row r="20" spans="1:15" s="14" customFormat="1" ht="30.75" customHeight="1" x14ac:dyDescent="0.2">
      <c r="A20" s="62">
        <v>11</v>
      </c>
      <c r="B20" s="52" t="s">
        <v>37</v>
      </c>
      <c r="C20" s="62" t="s">
        <v>21</v>
      </c>
      <c r="D20" s="62">
        <v>1</v>
      </c>
      <c r="E20" s="65">
        <v>7304</v>
      </c>
      <c r="F20" s="66">
        <v>7524</v>
      </c>
      <c r="G20" s="66">
        <v>7670</v>
      </c>
      <c r="H20" s="48">
        <f t="shared" si="4"/>
        <v>7499.33</v>
      </c>
      <c r="I20" s="49">
        <f t="shared" si="5"/>
        <v>184.24</v>
      </c>
      <c r="J20" s="50">
        <f t="shared" si="6"/>
        <v>2.46E-2</v>
      </c>
      <c r="K20" s="51">
        <f t="shared" si="3"/>
        <v>7304</v>
      </c>
      <c r="L20" s="69"/>
      <c r="M20" s="13"/>
      <c r="O20" s="19"/>
    </row>
    <row r="21" spans="1:15" s="14" customFormat="1" ht="30.75" customHeight="1" x14ac:dyDescent="0.2">
      <c r="A21" s="62">
        <v>12</v>
      </c>
      <c r="B21" s="52" t="s">
        <v>39</v>
      </c>
      <c r="C21" s="62" t="s">
        <v>38</v>
      </c>
      <c r="D21" s="62">
        <v>1</v>
      </c>
      <c r="E21" s="67">
        <v>8835</v>
      </c>
      <c r="F21" s="66">
        <v>9101</v>
      </c>
      <c r="G21" s="66">
        <v>9277</v>
      </c>
      <c r="H21" s="48">
        <f t="shared" si="4"/>
        <v>9071</v>
      </c>
      <c r="I21" s="49">
        <f t="shared" si="5"/>
        <v>222.52</v>
      </c>
      <c r="J21" s="50">
        <f t="shared" si="6"/>
        <v>2.4500000000000001E-2</v>
      </c>
      <c r="K21" s="51">
        <f t="shared" si="3"/>
        <v>8835</v>
      </c>
      <c r="L21" s="69"/>
      <c r="M21" s="13"/>
      <c r="O21" s="19"/>
    </row>
    <row r="22" spans="1:15" s="14" customFormat="1" ht="30.75" customHeight="1" x14ac:dyDescent="0.2">
      <c r="A22" s="62">
        <v>13</v>
      </c>
      <c r="B22" s="52" t="s">
        <v>40</v>
      </c>
      <c r="C22" s="62" t="s">
        <v>21</v>
      </c>
      <c r="D22" s="62">
        <v>1</v>
      </c>
      <c r="E22" s="66">
        <v>14047</v>
      </c>
      <c r="F22" s="68">
        <v>14469</v>
      </c>
      <c r="G22" s="66">
        <v>14750</v>
      </c>
      <c r="H22" s="48">
        <f t="shared" si="4"/>
        <v>14422</v>
      </c>
      <c r="I22" s="49">
        <f t="shared" si="5"/>
        <v>353.85</v>
      </c>
      <c r="J22" s="50">
        <f t="shared" si="6"/>
        <v>2.4500000000000001E-2</v>
      </c>
      <c r="K22" s="51">
        <f t="shared" si="3"/>
        <v>14047</v>
      </c>
      <c r="L22" s="69"/>
      <c r="M22" s="13"/>
      <c r="O22" s="19"/>
    </row>
    <row r="23" spans="1:15" s="14" customFormat="1" ht="30.75" customHeight="1" x14ac:dyDescent="0.2">
      <c r="A23" s="62">
        <v>14</v>
      </c>
      <c r="B23" s="52" t="s">
        <v>41</v>
      </c>
      <c r="C23" s="62" t="s">
        <v>38</v>
      </c>
      <c r="D23" s="62">
        <v>1</v>
      </c>
      <c r="E23" s="66">
        <v>3872</v>
      </c>
      <c r="F23" s="66">
        <v>3989</v>
      </c>
      <c r="G23" s="66">
        <v>4066</v>
      </c>
      <c r="H23" s="48">
        <f t="shared" si="4"/>
        <v>3975.67</v>
      </c>
      <c r="I23" s="49">
        <f t="shared" si="5"/>
        <v>97.68</v>
      </c>
      <c r="J23" s="50">
        <f t="shared" si="6"/>
        <v>2.46E-2</v>
      </c>
      <c r="K23" s="51">
        <f t="shared" si="3"/>
        <v>3872</v>
      </c>
      <c r="L23" s="69"/>
      <c r="M23" s="13"/>
      <c r="O23" s="19"/>
    </row>
    <row r="24" spans="1:15" s="14" customFormat="1" ht="32.25" customHeight="1" x14ac:dyDescent="0.2">
      <c r="A24" s="45">
        <v>15</v>
      </c>
      <c r="B24" s="52" t="s">
        <v>42</v>
      </c>
      <c r="C24" s="62" t="s">
        <v>38</v>
      </c>
      <c r="D24" s="62">
        <v>1</v>
      </c>
      <c r="E24" s="67">
        <v>2411</v>
      </c>
      <c r="F24" s="66">
        <v>2484</v>
      </c>
      <c r="G24" s="67">
        <v>2532</v>
      </c>
      <c r="H24" s="48">
        <f t="shared" si="0"/>
        <v>2475.67</v>
      </c>
      <c r="I24" s="49">
        <f t="shared" si="1"/>
        <v>60.93</v>
      </c>
      <c r="J24" s="50">
        <f t="shared" si="2"/>
        <v>2.46E-2</v>
      </c>
      <c r="K24" s="51">
        <f t="shared" si="3"/>
        <v>2411</v>
      </c>
      <c r="L24" s="69"/>
      <c r="M24" s="13"/>
      <c r="O24" s="19"/>
    </row>
    <row r="25" spans="1:15" s="14" customFormat="1" ht="32.25" customHeight="1" x14ac:dyDescent="0.2">
      <c r="A25" s="62">
        <v>16</v>
      </c>
      <c r="B25" s="52" t="s">
        <v>43</v>
      </c>
      <c r="C25" s="62" t="s">
        <v>38</v>
      </c>
      <c r="D25" s="62">
        <v>1</v>
      </c>
      <c r="E25" s="66">
        <v>2165</v>
      </c>
      <c r="F25" s="66">
        <v>2230</v>
      </c>
      <c r="G25" s="66">
        <v>2274</v>
      </c>
      <c r="H25" s="48">
        <f t="shared" ref="H25" si="7">AVERAGE(E25:G25)</f>
        <v>2223</v>
      </c>
      <c r="I25" s="49">
        <f t="shared" ref="I25" si="8">STDEV(E25:G25)</f>
        <v>54.84</v>
      </c>
      <c r="J25" s="50">
        <f t="shared" ref="J25" si="9">STDEVA(E25:G25)/(SUM(E25:G25)/COUNTIF(E25:G25,"&gt;0"))</f>
        <v>2.47E-2</v>
      </c>
      <c r="K25" s="51">
        <f t="shared" si="3"/>
        <v>2165</v>
      </c>
      <c r="L25" s="69"/>
      <c r="M25" s="13"/>
      <c r="O25" s="19"/>
    </row>
    <row r="26" spans="1:15" s="14" customFormat="1" ht="30" customHeight="1" x14ac:dyDescent="0.2">
      <c r="A26" s="45">
        <v>17</v>
      </c>
      <c r="B26" s="52" t="s">
        <v>44</v>
      </c>
      <c r="C26" s="62" t="s">
        <v>38</v>
      </c>
      <c r="D26" s="62">
        <v>1</v>
      </c>
      <c r="E26" s="66">
        <v>1866</v>
      </c>
      <c r="F26" s="66">
        <v>1922</v>
      </c>
      <c r="G26" s="66">
        <v>1960</v>
      </c>
      <c r="H26" s="48">
        <f t="shared" ref="H26" si="10">AVERAGE(E26:G26)</f>
        <v>1916</v>
      </c>
      <c r="I26" s="49">
        <f t="shared" ref="I26" si="11">STDEV(E26:G26)</f>
        <v>47.29</v>
      </c>
      <c r="J26" s="50">
        <f t="shared" ref="J26" si="12">STDEVA(E26:G26)/(SUM(E26:G26)/COUNTIF(E26:G26,"&gt;0"))</f>
        <v>2.47E-2</v>
      </c>
      <c r="K26" s="51">
        <f t="shared" si="3"/>
        <v>1866</v>
      </c>
      <c r="L26" s="69"/>
      <c r="M26" s="13"/>
      <c r="O26" s="19"/>
    </row>
    <row r="27" spans="1:15" s="14" customFormat="1" ht="27.75" customHeight="1" x14ac:dyDescent="0.2">
      <c r="A27" s="45">
        <v>18</v>
      </c>
      <c r="B27" s="52" t="s">
        <v>45</v>
      </c>
      <c r="C27" s="62" t="s">
        <v>38</v>
      </c>
      <c r="D27" s="62">
        <v>1</v>
      </c>
      <c r="E27" s="66">
        <v>1936</v>
      </c>
      <c r="F27" s="66">
        <v>1995</v>
      </c>
      <c r="G27" s="66">
        <v>2033</v>
      </c>
      <c r="H27" s="48">
        <f t="shared" si="0"/>
        <v>1988</v>
      </c>
      <c r="I27" s="49">
        <f t="shared" si="1"/>
        <v>48.88</v>
      </c>
      <c r="J27" s="50">
        <f t="shared" si="2"/>
        <v>2.46E-2</v>
      </c>
      <c r="K27" s="51">
        <f t="shared" si="3"/>
        <v>1936</v>
      </c>
      <c r="L27" s="69"/>
      <c r="M27" s="13"/>
      <c r="O27" s="19"/>
    </row>
    <row r="28" spans="1:15" s="14" customFormat="1" ht="39.75" customHeight="1" x14ac:dyDescent="0.2">
      <c r="A28" s="82" t="s">
        <v>5</v>
      </c>
      <c r="B28" s="83"/>
      <c r="C28" s="84"/>
      <c r="D28" s="53">
        <f>SUM(D10:D27)</f>
        <v>217</v>
      </c>
      <c r="E28" s="54">
        <f>SUM(E10:E27)</f>
        <v>114699.6</v>
      </c>
      <c r="F28" s="54">
        <f>SUM(F10:F27)</f>
        <v>118149.6</v>
      </c>
      <c r="G28" s="54">
        <f>SUM(G10:G27)</f>
        <v>120446.6</v>
      </c>
      <c r="H28" s="54">
        <f>SUM(H10:H27)</f>
        <v>117765.27</v>
      </c>
      <c r="I28" s="55" t="s">
        <v>10</v>
      </c>
      <c r="J28" s="55" t="s">
        <v>10</v>
      </c>
      <c r="K28" s="54">
        <f>SUM(K10:K27)</f>
        <v>114699.6</v>
      </c>
      <c r="L28" s="70"/>
      <c r="M28" s="13"/>
      <c r="O28" s="20"/>
    </row>
    <row r="29" spans="1:15" ht="63.75" customHeight="1" x14ac:dyDescent="0.25">
      <c r="A29" s="80" t="s">
        <v>13</v>
      </c>
      <c r="B29" s="80"/>
      <c r="C29" s="80"/>
      <c r="D29" s="85" t="s">
        <v>53</v>
      </c>
      <c r="E29" s="86"/>
      <c r="F29" s="86"/>
      <c r="G29" s="86"/>
      <c r="H29" s="86"/>
      <c r="I29" s="86"/>
      <c r="J29" s="87"/>
      <c r="K29" s="54">
        <f>SUM(K10:K27)</f>
        <v>114699.6</v>
      </c>
      <c r="L29" s="70"/>
      <c r="N29" s="13"/>
    </row>
    <row r="30" spans="1:15" ht="83.25" customHeight="1" x14ac:dyDescent="0.2">
      <c r="A30" s="77" t="s">
        <v>19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35"/>
      <c r="N30" s="26"/>
    </row>
    <row r="31" spans="1:15" ht="114" customHeight="1" x14ac:dyDescent="0.25">
      <c r="A31" s="79" t="s">
        <v>54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36"/>
      <c r="N31" s="37"/>
    </row>
    <row r="32" spans="1:15" s="40" customFormat="1" ht="18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9"/>
      <c r="K32" s="39"/>
      <c r="L32" s="39"/>
      <c r="O32" s="22"/>
    </row>
    <row r="33" spans="10:15" s="40" customFormat="1" ht="18" x14ac:dyDescent="0.25">
      <c r="J33" s="41"/>
      <c r="K33" s="41"/>
      <c r="L33" s="41"/>
      <c r="O33" s="22"/>
    </row>
    <row r="34" spans="10:15" s="40" customFormat="1" ht="18" x14ac:dyDescent="0.25">
      <c r="J34" s="41"/>
      <c r="K34" s="41"/>
      <c r="L34" s="41"/>
      <c r="O34" s="22"/>
    </row>
    <row r="35" spans="10:15" s="40" customFormat="1" ht="18" x14ac:dyDescent="0.25">
      <c r="J35" s="41"/>
      <c r="K35" s="41"/>
      <c r="L35" s="41"/>
      <c r="O35" s="22"/>
    </row>
    <row r="36" spans="10:15" s="40" customFormat="1" ht="18" x14ac:dyDescent="0.25">
      <c r="J36" s="41"/>
      <c r="K36" s="41"/>
      <c r="L36" s="41"/>
      <c r="O36" s="22"/>
    </row>
    <row r="37" spans="10:15" s="40" customFormat="1" ht="18" x14ac:dyDescent="0.25">
      <c r="J37" s="41"/>
      <c r="K37" s="41"/>
      <c r="L37" s="41"/>
      <c r="O37" s="22"/>
    </row>
    <row r="38" spans="10:15" s="40" customFormat="1" ht="18" x14ac:dyDescent="0.25">
      <c r="J38" s="41"/>
      <c r="K38" s="41"/>
      <c r="L38" s="41"/>
      <c r="O38" s="22"/>
    </row>
    <row r="39" spans="10:15" s="40" customFormat="1" ht="18" x14ac:dyDescent="0.25">
      <c r="J39" s="41"/>
      <c r="K39" s="41"/>
      <c r="L39" s="41"/>
      <c r="O39" s="22"/>
    </row>
    <row r="40" spans="10:15" s="40" customFormat="1" ht="18" x14ac:dyDescent="0.25">
      <c r="J40" s="41"/>
      <c r="K40" s="41"/>
      <c r="L40" s="41"/>
      <c r="O40" s="22"/>
    </row>
    <row r="41" spans="10:15" s="40" customFormat="1" ht="18" x14ac:dyDescent="0.25">
      <c r="J41" s="41"/>
      <c r="K41" s="41"/>
      <c r="L41" s="41"/>
      <c r="O41" s="22"/>
    </row>
    <row r="42" spans="10:15" s="40" customFormat="1" ht="18" x14ac:dyDescent="0.25">
      <c r="J42" s="41"/>
      <c r="K42" s="41"/>
      <c r="L42" s="41"/>
      <c r="O42" s="22"/>
    </row>
  </sheetData>
  <mergeCells count="20">
    <mergeCell ref="A30:L30"/>
    <mergeCell ref="A31:L31"/>
    <mergeCell ref="E8:G8"/>
    <mergeCell ref="H8:J8"/>
    <mergeCell ref="K8:K9"/>
    <mergeCell ref="L8:L9"/>
    <mergeCell ref="A28:C28"/>
    <mergeCell ref="A29:C29"/>
    <mergeCell ref="D29:J29"/>
    <mergeCell ref="A8:A9"/>
    <mergeCell ref="B8:B9"/>
    <mergeCell ref="C8:C9"/>
    <mergeCell ref="D8:D9"/>
    <mergeCell ref="A7:L7"/>
    <mergeCell ref="I1:L1"/>
    <mergeCell ref="A2:L2"/>
    <mergeCell ref="A3:L3"/>
    <mergeCell ref="A4:L4"/>
    <mergeCell ref="A5:L5"/>
    <mergeCell ref="A6:L6"/>
  </mergeCells>
  <printOptions horizontalCentered="1"/>
  <pageMargins left="0" right="0" top="0.39370078740157483" bottom="0.39370078740157483" header="0" footer="0"/>
  <pageSetup paperSize="9" scale="41" orientation="landscape" r:id="rId1"/>
  <headerFooter>
    <oddFooter>&amp;L&amp;8&amp;D&amp;R&amp;8&amp;P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O41"/>
  <sheetViews>
    <sheetView view="pageBreakPreview" topLeftCell="A13" zoomScale="70" zoomScaleNormal="70" zoomScaleSheetLayoutView="70" workbookViewId="0">
      <selection sqref="A1:L30"/>
    </sheetView>
  </sheetViews>
  <sheetFormatPr defaultColWidth="9.140625" defaultRowHeight="15" x14ac:dyDescent="0.2"/>
  <cols>
    <col min="1" max="1" width="8" style="1" customWidth="1"/>
    <col min="2" max="2" width="67.5703125" style="1" customWidth="1"/>
    <col min="3" max="3" width="14" style="1" customWidth="1"/>
    <col min="4" max="4" width="13.28515625" style="1" customWidth="1"/>
    <col min="5" max="8" width="29.140625" style="1" customWidth="1"/>
    <col min="9" max="9" width="27" style="1" customWidth="1"/>
    <col min="10" max="10" width="19" style="3" customWidth="1"/>
    <col min="11" max="11" width="25.42578125" style="3" customWidth="1"/>
    <col min="12" max="12" width="22" style="3" customWidth="1"/>
    <col min="13" max="13" width="8.28515625" style="1" customWidth="1"/>
    <col min="14" max="14" width="8.28515625" style="2" customWidth="1"/>
    <col min="15" max="15" width="8.5703125" style="18" customWidth="1"/>
    <col min="16" max="16384" width="9.140625" style="1"/>
  </cols>
  <sheetData>
    <row r="1" spans="1:15" ht="51" customHeight="1" x14ac:dyDescent="0.25">
      <c r="A1" s="43"/>
      <c r="B1" s="43"/>
      <c r="C1" s="43"/>
      <c r="D1" s="43"/>
      <c r="E1" s="43"/>
      <c r="F1" s="43"/>
      <c r="G1" s="43"/>
      <c r="H1" s="43"/>
      <c r="I1" s="88" t="s">
        <v>18</v>
      </c>
      <c r="J1" s="89"/>
      <c r="K1" s="89"/>
      <c r="L1" s="89"/>
    </row>
    <row r="2" spans="1:15" ht="33.75" customHeight="1" x14ac:dyDescent="0.2">
      <c r="A2" s="92" t="s">
        <v>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4"/>
      <c r="N2" s="5"/>
    </row>
    <row r="3" spans="1:15" ht="33.75" customHeight="1" x14ac:dyDescent="0.2">
      <c r="A3" s="93" t="s">
        <v>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6"/>
    </row>
    <row r="4" spans="1:15" ht="68.25" customHeight="1" x14ac:dyDescent="0.2">
      <c r="A4" s="90" t="s">
        <v>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7"/>
      <c r="N4" s="8"/>
    </row>
    <row r="5" spans="1:15" ht="33.75" customHeight="1" x14ac:dyDescent="0.2">
      <c r="A5" s="91" t="s">
        <v>46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7"/>
      <c r="N5" s="8"/>
    </row>
    <row r="6" spans="1:15" ht="38.25" customHeight="1" x14ac:dyDescent="0.2">
      <c r="A6" s="102" t="s">
        <v>11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9"/>
      <c r="N6" s="10"/>
    </row>
    <row r="7" spans="1:15" ht="109.5" customHeight="1" x14ac:dyDescent="0.2">
      <c r="A7" s="95" t="s">
        <v>7</v>
      </c>
      <c r="B7" s="95" t="s">
        <v>3</v>
      </c>
      <c r="C7" s="95" t="s">
        <v>2</v>
      </c>
      <c r="D7" s="95" t="s">
        <v>8</v>
      </c>
      <c r="E7" s="95" t="s">
        <v>23</v>
      </c>
      <c r="F7" s="95"/>
      <c r="G7" s="95"/>
      <c r="H7" s="95" t="s">
        <v>0</v>
      </c>
      <c r="I7" s="95"/>
      <c r="J7" s="95"/>
      <c r="K7" s="95" t="s">
        <v>24</v>
      </c>
      <c r="L7" s="103" t="s">
        <v>9</v>
      </c>
      <c r="M7" s="11"/>
    </row>
    <row r="8" spans="1:15" ht="110.25" customHeight="1" x14ac:dyDescent="0.2">
      <c r="A8" s="95"/>
      <c r="B8" s="95"/>
      <c r="C8" s="95"/>
      <c r="D8" s="95"/>
      <c r="E8" s="56" t="s">
        <v>15</v>
      </c>
      <c r="F8" s="56" t="s">
        <v>16</v>
      </c>
      <c r="G8" s="56" t="s">
        <v>17</v>
      </c>
      <c r="H8" s="57" t="s">
        <v>25</v>
      </c>
      <c r="I8" s="58" t="s">
        <v>1</v>
      </c>
      <c r="J8" s="57" t="s">
        <v>26</v>
      </c>
      <c r="K8" s="95"/>
      <c r="L8" s="103"/>
      <c r="M8" s="12"/>
    </row>
    <row r="9" spans="1:15" s="14" customFormat="1" ht="42" customHeight="1" x14ac:dyDescent="0.2">
      <c r="A9" s="45">
        <v>1</v>
      </c>
      <c r="B9" s="47" t="s">
        <v>27</v>
      </c>
      <c r="C9" s="45" t="s">
        <v>22</v>
      </c>
      <c r="D9" s="45">
        <v>1</v>
      </c>
      <c r="E9" s="63">
        <v>2162</v>
      </c>
      <c r="F9" s="64">
        <v>2227</v>
      </c>
      <c r="G9" s="64">
        <v>2271</v>
      </c>
      <c r="H9" s="51">
        <f>AVERAGE(E9:G9)</f>
        <v>2220</v>
      </c>
      <c r="I9" s="49">
        <f>STDEV(E9:G9)</f>
        <v>54.84</v>
      </c>
      <c r="J9" s="50">
        <f>STDEVA(E9:G9)/(SUM(E9:G9)/COUNTIF(E9:G9,"&gt;0"))</f>
        <v>2.47E-2</v>
      </c>
      <c r="K9" s="51">
        <f>ROUND(D9*H9,2)</f>
        <v>2220</v>
      </c>
      <c r="L9" s="51">
        <f>K9*0.22/1.22</f>
        <v>400.33</v>
      </c>
      <c r="M9" s="13"/>
      <c r="O9" s="19"/>
    </row>
    <row r="10" spans="1:15" s="14" customFormat="1" ht="27.75" customHeight="1" x14ac:dyDescent="0.2">
      <c r="A10" s="45">
        <v>2</v>
      </c>
      <c r="B10" s="47" t="s">
        <v>28</v>
      </c>
      <c r="C10" s="62" t="s">
        <v>22</v>
      </c>
      <c r="D10" s="45">
        <v>1</v>
      </c>
      <c r="E10" s="63">
        <v>2162</v>
      </c>
      <c r="F10" s="64">
        <v>2227</v>
      </c>
      <c r="G10" s="64">
        <v>2271</v>
      </c>
      <c r="H10" s="51">
        <f t="shared" ref="H10:H26" si="0">AVERAGE(E10:G10)</f>
        <v>2220</v>
      </c>
      <c r="I10" s="49">
        <f t="shared" ref="I10:I26" si="1">STDEV(E10:G10)</f>
        <v>54.84</v>
      </c>
      <c r="J10" s="50">
        <f t="shared" ref="J10:J26" si="2">STDEVA(E10:G10)/(SUM(E10:G10)/COUNTIF(E10:G10,"&gt;0"))</f>
        <v>2.47E-2</v>
      </c>
      <c r="K10" s="51">
        <f t="shared" ref="K10:K26" si="3">ROUND(D10*H10,2)</f>
        <v>2220</v>
      </c>
      <c r="L10" s="51">
        <f t="shared" ref="L10:L26" si="4">K10*0.22/1.22</f>
        <v>400.33</v>
      </c>
      <c r="M10" s="13"/>
      <c r="O10" s="19"/>
    </row>
    <row r="11" spans="1:15" s="14" customFormat="1" ht="23.25" customHeight="1" x14ac:dyDescent="0.2">
      <c r="A11" s="45">
        <v>3</v>
      </c>
      <c r="B11" s="47" t="s">
        <v>29</v>
      </c>
      <c r="C11" s="62" t="s">
        <v>22</v>
      </c>
      <c r="D11" s="45">
        <v>1</v>
      </c>
      <c r="E11" s="63">
        <v>2162</v>
      </c>
      <c r="F11" s="64">
        <v>2227</v>
      </c>
      <c r="G11" s="64">
        <v>2271</v>
      </c>
      <c r="H11" s="51">
        <f t="shared" si="0"/>
        <v>2220</v>
      </c>
      <c r="I11" s="49">
        <f t="shared" si="1"/>
        <v>54.84</v>
      </c>
      <c r="J11" s="50">
        <f t="shared" si="2"/>
        <v>2.47E-2</v>
      </c>
      <c r="K11" s="51">
        <f t="shared" si="3"/>
        <v>2220</v>
      </c>
      <c r="L11" s="51">
        <f t="shared" si="4"/>
        <v>400.33</v>
      </c>
      <c r="M11" s="13"/>
      <c r="O11" s="19"/>
    </row>
    <row r="12" spans="1:15" s="14" customFormat="1" ht="25.5" customHeight="1" x14ac:dyDescent="0.2">
      <c r="A12" s="45">
        <v>4</v>
      </c>
      <c r="B12" s="52" t="s">
        <v>30</v>
      </c>
      <c r="C12" s="62" t="s">
        <v>22</v>
      </c>
      <c r="D12" s="45">
        <v>1</v>
      </c>
      <c r="E12" s="63">
        <v>2162</v>
      </c>
      <c r="F12" s="64">
        <v>2227</v>
      </c>
      <c r="G12" s="64">
        <v>2271</v>
      </c>
      <c r="H12" s="51">
        <f t="shared" ref="H12" si="5">AVERAGE(E12:G12)</f>
        <v>2220</v>
      </c>
      <c r="I12" s="49">
        <f t="shared" ref="I12" si="6">STDEV(E12:G12)</f>
        <v>54.84</v>
      </c>
      <c r="J12" s="50">
        <f t="shared" ref="J12" si="7">STDEVA(E12:G12)/(SUM(E12:G12)/COUNTIF(E12:G12,"&gt;0"))</f>
        <v>2.47E-2</v>
      </c>
      <c r="K12" s="51">
        <f t="shared" ref="K12" si="8">ROUND(D12*H12,2)</f>
        <v>2220</v>
      </c>
      <c r="L12" s="51">
        <f t="shared" ref="L12" si="9">K12*0.22/1.22</f>
        <v>400.33</v>
      </c>
      <c r="M12" s="13"/>
      <c r="O12" s="19"/>
    </row>
    <row r="13" spans="1:15" s="14" customFormat="1" ht="33" customHeight="1" x14ac:dyDescent="0.2">
      <c r="A13" s="62">
        <v>5</v>
      </c>
      <c r="B13" s="52" t="s">
        <v>31</v>
      </c>
      <c r="C13" s="62" t="s">
        <v>22</v>
      </c>
      <c r="D13" s="62">
        <v>1</v>
      </c>
      <c r="E13" s="63">
        <v>2064</v>
      </c>
      <c r="F13" s="64">
        <v>2126</v>
      </c>
      <c r="G13" s="64">
        <v>2168</v>
      </c>
      <c r="H13" s="51">
        <f>AVERAGE(E13:G13)</f>
        <v>2119.33</v>
      </c>
      <c r="I13" s="49">
        <f>STDEV(E13:G13)</f>
        <v>52.32</v>
      </c>
      <c r="J13" s="50">
        <f>STDEVA(E13:G13)/(SUM(E13:G13)/COUNTIF(E13:G13,"&gt;0"))</f>
        <v>2.47E-2</v>
      </c>
      <c r="K13" s="51">
        <f>ROUND(D13*H13,2)</f>
        <v>2119.33</v>
      </c>
      <c r="L13" s="51">
        <f>K13*0.22/1.22</f>
        <v>382.17</v>
      </c>
      <c r="M13" s="13"/>
      <c r="O13" s="19"/>
    </row>
    <row r="14" spans="1:15" s="14" customFormat="1" ht="24" customHeight="1" x14ac:dyDescent="0.2">
      <c r="A14" s="62">
        <v>6</v>
      </c>
      <c r="B14" s="52" t="s">
        <v>32</v>
      </c>
      <c r="C14" s="62" t="s">
        <v>21</v>
      </c>
      <c r="D14" s="62">
        <v>6</v>
      </c>
      <c r="E14" s="65">
        <v>8193</v>
      </c>
      <c r="F14" s="66">
        <v>8439</v>
      </c>
      <c r="G14" s="66">
        <v>8603</v>
      </c>
      <c r="H14" s="51">
        <f t="shared" ref="H14:H16" si="10">AVERAGE(E14:G14)</f>
        <v>8411.67</v>
      </c>
      <c r="I14" s="49">
        <f t="shared" ref="I14:I16" si="11">STDEV(E14:G14)</f>
        <v>206.36</v>
      </c>
      <c r="J14" s="50">
        <f t="shared" ref="J14:J15" si="12">STDEVA(E14:G14)/(SUM(E14:G14)/COUNTIF(E14:G14,"&gt;0"))</f>
        <v>2.4500000000000001E-2</v>
      </c>
      <c r="K14" s="51">
        <f t="shared" ref="K14:K16" si="13">ROUND(D14*H14,2)</f>
        <v>50470.02</v>
      </c>
      <c r="L14" s="51">
        <f t="shared" ref="L14:L16" si="14">K14*0.22/1.22</f>
        <v>9101.15</v>
      </c>
      <c r="M14" s="13"/>
      <c r="O14" s="19"/>
    </row>
    <row r="15" spans="1:15" s="14" customFormat="1" ht="24.75" customHeight="1" x14ac:dyDescent="0.2">
      <c r="A15" s="62">
        <v>7</v>
      </c>
      <c r="B15" s="52" t="s">
        <v>33</v>
      </c>
      <c r="C15" s="62" t="s">
        <v>21</v>
      </c>
      <c r="D15" s="62">
        <v>3</v>
      </c>
      <c r="E15" s="65">
        <v>8049.6</v>
      </c>
      <c r="F15" s="66">
        <v>8292</v>
      </c>
      <c r="G15" s="66">
        <v>8453</v>
      </c>
      <c r="H15" s="51">
        <f t="shared" si="10"/>
        <v>8264.8700000000008</v>
      </c>
      <c r="I15" s="49">
        <f t="shared" si="11"/>
        <v>203.06</v>
      </c>
      <c r="J15" s="50">
        <f t="shared" si="12"/>
        <v>2.46E-2</v>
      </c>
      <c r="K15" s="51">
        <f t="shared" si="13"/>
        <v>24794.61</v>
      </c>
      <c r="L15" s="51">
        <f t="shared" si="14"/>
        <v>4471.16</v>
      </c>
      <c r="M15" s="13"/>
      <c r="O15" s="19"/>
    </row>
    <row r="16" spans="1:15" s="14" customFormat="1" ht="47.25" customHeight="1" x14ac:dyDescent="0.2">
      <c r="A16" s="62">
        <v>8</v>
      </c>
      <c r="B16" s="52" t="s">
        <v>49</v>
      </c>
      <c r="C16" s="62" t="s">
        <v>34</v>
      </c>
      <c r="D16" s="62">
        <v>0.2</v>
      </c>
      <c r="E16" s="67">
        <v>41760</v>
      </c>
      <c r="F16" s="66">
        <v>43013</v>
      </c>
      <c r="G16" s="66">
        <v>43848</v>
      </c>
      <c r="H16" s="51">
        <f t="shared" si="10"/>
        <v>42873.67</v>
      </c>
      <c r="I16" s="49">
        <f t="shared" si="11"/>
        <v>1050.95</v>
      </c>
      <c r="J16" s="50">
        <f t="shared" ref="J16" si="15">STDEVA(E16:G16)/(SUM(E16:G16)/COUNTIF(E16:G16,"&gt;0"))</f>
        <v>2.4500000000000001E-2</v>
      </c>
      <c r="K16" s="51">
        <f t="shared" si="13"/>
        <v>8574.73</v>
      </c>
      <c r="L16" s="51">
        <f t="shared" si="14"/>
        <v>1546.26</v>
      </c>
      <c r="M16" s="13"/>
      <c r="O16" s="19"/>
    </row>
    <row r="17" spans="1:15" s="14" customFormat="1" ht="31.5" customHeight="1" x14ac:dyDescent="0.2">
      <c r="A17" s="62">
        <v>9</v>
      </c>
      <c r="B17" s="52" t="s">
        <v>35</v>
      </c>
      <c r="C17" s="62" t="s">
        <v>21</v>
      </c>
      <c r="D17" s="62">
        <v>2</v>
      </c>
      <c r="E17" s="65">
        <v>23054</v>
      </c>
      <c r="F17" s="66">
        <v>23747</v>
      </c>
      <c r="G17" s="66">
        <v>24208</v>
      </c>
      <c r="H17" s="51">
        <f>AVERAGE(E17:G17)</f>
        <v>23669.67</v>
      </c>
      <c r="I17" s="49">
        <f>STDEV(E17:G17)</f>
        <v>580.87</v>
      </c>
      <c r="J17" s="50">
        <f>STDEVA(E17:G17)/(SUM(E17:G17)/COUNTIF(E17:G17,"&gt;0"))</f>
        <v>2.4500000000000001E-2</v>
      </c>
      <c r="K17" s="51">
        <f>ROUND(D17*H17,2)</f>
        <v>47339.34</v>
      </c>
      <c r="L17" s="51">
        <f>K17*0.22/1.22</f>
        <v>8536.6</v>
      </c>
      <c r="M17" s="13"/>
      <c r="O17" s="19"/>
    </row>
    <row r="18" spans="1:15" s="14" customFormat="1" ht="28.5" customHeight="1" x14ac:dyDescent="0.2">
      <c r="A18" s="62">
        <v>10</v>
      </c>
      <c r="B18" s="52" t="s">
        <v>36</v>
      </c>
      <c r="C18" s="62" t="s">
        <v>21</v>
      </c>
      <c r="D18" s="62">
        <v>6</v>
      </c>
      <c r="E18" s="65">
        <v>13903</v>
      </c>
      <c r="F18" s="66">
        <v>14321</v>
      </c>
      <c r="G18" s="66">
        <v>14599</v>
      </c>
      <c r="H18" s="51">
        <f t="shared" ref="H18:H20" si="16">AVERAGE(E18:G18)</f>
        <v>14274.33</v>
      </c>
      <c r="I18" s="49">
        <f t="shared" ref="I18:I20" si="17">STDEV(E18:G18)</f>
        <v>350.34</v>
      </c>
      <c r="J18" s="50">
        <f t="shared" ref="J18:J19" si="18">STDEVA(E18:G18)/(SUM(E18:G18)/COUNTIF(E18:G18,"&gt;0"))</f>
        <v>2.4500000000000001E-2</v>
      </c>
      <c r="K18" s="51">
        <f t="shared" ref="K18:K20" si="19">ROUND(D18*H18,2)</f>
        <v>85645.98</v>
      </c>
      <c r="L18" s="51">
        <f t="shared" ref="L18:L20" si="20">K18*0.22/1.22</f>
        <v>15444.36</v>
      </c>
      <c r="M18" s="13"/>
      <c r="O18" s="19"/>
    </row>
    <row r="19" spans="1:15" s="14" customFormat="1" ht="27" customHeight="1" x14ac:dyDescent="0.2">
      <c r="A19" s="62">
        <v>11</v>
      </c>
      <c r="B19" s="52" t="s">
        <v>37</v>
      </c>
      <c r="C19" s="62" t="s">
        <v>21</v>
      </c>
      <c r="D19" s="62">
        <v>6</v>
      </c>
      <c r="E19" s="65">
        <v>7304</v>
      </c>
      <c r="F19" s="66">
        <v>7524</v>
      </c>
      <c r="G19" s="66">
        <v>7670</v>
      </c>
      <c r="H19" s="51">
        <f t="shared" si="16"/>
        <v>7499.33</v>
      </c>
      <c r="I19" s="49">
        <f t="shared" si="17"/>
        <v>184.24</v>
      </c>
      <c r="J19" s="50">
        <f t="shared" si="18"/>
        <v>2.46E-2</v>
      </c>
      <c r="K19" s="51">
        <f t="shared" si="19"/>
        <v>44995.98</v>
      </c>
      <c r="L19" s="51">
        <f t="shared" si="20"/>
        <v>8114.03</v>
      </c>
      <c r="M19" s="13"/>
      <c r="O19" s="19"/>
    </row>
    <row r="20" spans="1:15" s="14" customFormat="1" ht="27.75" customHeight="1" x14ac:dyDescent="0.2">
      <c r="A20" s="62">
        <v>12</v>
      </c>
      <c r="B20" s="52" t="s">
        <v>39</v>
      </c>
      <c r="C20" s="62" t="s">
        <v>38</v>
      </c>
      <c r="D20" s="62">
        <v>4</v>
      </c>
      <c r="E20" s="67">
        <v>8835</v>
      </c>
      <c r="F20" s="66">
        <v>9101</v>
      </c>
      <c r="G20" s="66">
        <v>9277</v>
      </c>
      <c r="H20" s="51">
        <f t="shared" si="16"/>
        <v>9071</v>
      </c>
      <c r="I20" s="49">
        <f t="shared" si="17"/>
        <v>222.52</v>
      </c>
      <c r="J20" s="50">
        <f t="shared" ref="J20" si="21">STDEVA(E20:G20)/(SUM(E20:G20)/COUNTIF(E20:G20,"&gt;0"))</f>
        <v>2.4500000000000001E-2</v>
      </c>
      <c r="K20" s="51">
        <f t="shared" si="19"/>
        <v>36284</v>
      </c>
      <c r="L20" s="51">
        <f t="shared" si="20"/>
        <v>6543.02</v>
      </c>
      <c r="M20" s="13"/>
      <c r="O20" s="19"/>
    </row>
    <row r="21" spans="1:15" s="14" customFormat="1" ht="33" customHeight="1" x14ac:dyDescent="0.2">
      <c r="A21" s="62">
        <v>13</v>
      </c>
      <c r="B21" s="52" t="s">
        <v>40</v>
      </c>
      <c r="C21" s="62" t="s">
        <v>21</v>
      </c>
      <c r="D21" s="62">
        <v>1</v>
      </c>
      <c r="E21" s="66">
        <v>14047</v>
      </c>
      <c r="F21" s="68">
        <v>14469</v>
      </c>
      <c r="G21" s="66">
        <v>14750</v>
      </c>
      <c r="H21" s="51">
        <f>AVERAGE(E21:G21)</f>
        <v>14422</v>
      </c>
      <c r="I21" s="49">
        <f>STDEV(E21:G21)</f>
        <v>353.85</v>
      </c>
      <c r="J21" s="50">
        <f>STDEVA(E21:G21)/(SUM(E21:G21)/COUNTIF(E21:G21,"&gt;0"))</f>
        <v>2.4500000000000001E-2</v>
      </c>
      <c r="K21" s="51">
        <f>ROUND(D21*H21,2)</f>
        <v>14422</v>
      </c>
      <c r="L21" s="51">
        <f>K21*0.22/1.22</f>
        <v>2600.69</v>
      </c>
      <c r="M21" s="13"/>
      <c r="O21" s="19"/>
    </row>
    <row r="22" spans="1:15" s="14" customFormat="1" ht="42" customHeight="1" x14ac:dyDescent="0.2">
      <c r="A22" s="62">
        <v>14</v>
      </c>
      <c r="B22" s="52" t="s">
        <v>41</v>
      </c>
      <c r="C22" s="62" t="s">
        <v>38</v>
      </c>
      <c r="D22" s="62">
        <v>4</v>
      </c>
      <c r="E22" s="66">
        <v>3872</v>
      </c>
      <c r="F22" s="66">
        <v>3989</v>
      </c>
      <c r="G22" s="66">
        <v>4066</v>
      </c>
      <c r="H22" s="51">
        <f t="shared" ref="H22:H24" si="22">AVERAGE(E22:G22)</f>
        <v>3975.67</v>
      </c>
      <c r="I22" s="49">
        <f t="shared" ref="I22:I24" si="23">STDEV(E22:G22)</f>
        <v>97.68</v>
      </c>
      <c r="J22" s="50">
        <f t="shared" ref="J22:J23" si="24">STDEVA(E22:G22)/(SUM(E22:G22)/COUNTIF(E22:G22,"&gt;0"))</f>
        <v>2.46E-2</v>
      </c>
      <c r="K22" s="51">
        <f t="shared" ref="K22:K24" si="25">ROUND(D22*H22,2)</f>
        <v>15902.68</v>
      </c>
      <c r="L22" s="51">
        <f t="shared" ref="L22:L24" si="26">K22*0.22/1.22</f>
        <v>2867.7</v>
      </c>
      <c r="M22" s="13"/>
      <c r="O22" s="19"/>
    </row>
    <row r="23" spans="1:15" s="14" customFormat="1" ht="42" customHeight="1" x14ac:dyDescent="0.2">
      <c r="A23" s="62">
        <v>15</v>
      </c>
      <c r="B23" s="52" t="s">
        <v>42</v>
      </c>
      <c r="C23" s="62" t="s">
        <v>38</v>
      </c>
      <c r="D23" s="62">
        <v>12</v>
      </c>
      <c r="E23" s="67">
        <v>2411</v>
      </c>
      <c r="F23" s="66">
        <v>2484</v>
      </c>
      <c r="G23" s="67">
        <v>2532</v>
      </c>
      <c r="H23" s="51">
        <f t="shared" si="22"/>
        <v>2475.67</v>
      </c>
      <c r="I23" s="49">
        <f t="shared" si="23"/>
        <v>60.93</v>
      </c>
      <c r="J23" s="50">
        <f t="shared" si="24"/>
        <v>2.46E-2</v>
      </c>
      <c r="K23" s="51">
        <f t="shared" si="25"/>
        <v>29708.04</v>
      </c>
      <c r="L23" s="51">
        <f t="shared" si="26"/>
        <v>5357.19</v>
      </c>
      <c r="M23" s="13"/>
      <c r="O23" s="19"/>
    </row>
    <row r="24" spans="1:15" s="14" customFormat="1" ht="42" customHeight="1" x14ac:dyDescent="0.2">
      <c r="A24" s="62">
        <v>16</v>
      </c>
      <c r="B24" s="52" t="s">
        <v>43</v>
      </c>
      <c r="C24" s="62" t="s">
        <v>38</v>
      </c>
      <c r="D24" s="62">
        <v>12</v>
      </c>
      <c r="E24" s="66">
        <v>2165</v>
      </c>
      <c r="F24" s="66">
        <v>2230</v>
      </c>
      <c r="G24" s="66">
        <v>2274</v>
      </c>
      <c r="H24" s="51">
        <f t="shared" si="22"/>
        <v>2223</v>
      </c>
      <c r="I24" s="49">
        <f t="shared" si="23"/>
        <v>54.84</v>
      </c>
      <c r="J24" s="50">
        <f t="shared" ref="J24" si="27">STDEVA(E24:G24)/(SUM(E24:G24)/COUNTIF(E24:G24,"&gt;0"))</f>
        <v>2.47E-2</v>
      </c>
      <c r="K24" s="51">
        <f t="shared" si="25"/>
        <v>26676</v>
      </c>
      <c r="L24" s="51">
        <f t="shared" si="26"/>
        <v>4810.43</v>
      </c>
      <c r="M24" s="13"/>
      <c r="O24" s="19"/>
    </row>
    <row r="25" spans="1:15" s="14" customFormat="1" ht="38.25" customHeight="1" x14ac:dyDescent="0.2">
      <c r="A25" s="62">
        <v>17</v>
      </c>
      <c r="B25" s="52" t="s">
        <v>44</v>
      </c>
      <c r="C25" s="62" t="s">
        <v>38</v>
      </c>
      <c r="D25" s="62">
        <v>2</v>
      </c>
      <c r="E25" s="66">
        <v>1866</v>
      </c>
      <c r="F25" s="66">
        <v>1922</v>
      </c>
      <c r="G25" s="66">
        <v>1960</v>
      </c>
      <c r="H25" s="51">
        <f t="shared" ref="H25" si="28">AVERAGE(E25:G25)</f>
        <v>1916</v>
      </c>
      <c r="I25" s="49">
        <f t="shared" ref="I25" si="29">STDEV(E25:G25)</f>
        <v>47.29</v>
      </c>
      <c r="J25" s="50">
        <f t="shared" ref="J25" si="30">STDEVA(E25:G25)/(SUM(E25:G25)/COUNTIF(E25:G25,"&gt;0"))</f>
        <v>2.47E-2</v>
      </c>
      <c r="K25" s="51">
        <f t="shared" ref="K25" si="31">ROUND(D25*H25,2)</f>
        <v>3832</v>
      </c>
      <c r="L25" s="51">
        <f t="shared" ref="L25" si="32">K25*0.22/1.22</f>
        <v>691.02</v>
      </c>
      <c r="M25" s="13"/>
      <c r="O25" s="19"/>
    </row>
    <row r="26" spans="1:15" s="14" customFormat="1" ht="33" customHeight="1" x14ac:dyDescent="0.2">
      <c r="A26" s="45">
        <v>18</v>
      </c>
      <c r="B26" s="52" t="s">
        <v>45</v>
      </c>
      <c r="C26" s="62" t="s">
        <v>38</v>
      </c>
      <c r="D26" s="45">
        <v>6</v>
      </c>
      <c r="E26" s="66">
        <v>1936</v>
      </c>
      <c r="F26" s="66">
        <v>1995</v>
      </c>
      <c r="G26" s="66">
        <v>2033</v>
      </c>
      <c r="H26" s="51">
        <f t="shared" si="0"/>
        <v>1988</v>
      </c>
      <c r="I26" s="49">
        <f t="shared" si="1"/>
        <v>48.88</v>
      </c>
      <c r="J26" s="50">
        <f t="shared" si="2"/>
        <v>2.46E-2</v>
      </c>
      <c r="K26" s="51">
        <f t="shared" si="3"/>
        <v>11928</v>
      </c>
      <c r="L26" s="51">
        <f t="shared" si="4"/>
        <v>2150.9499999999998</v>
      </c>
      <c r="M26" s="13"/>
      <c r="O26" s="19"/>
    </row>
    <row r="27" spans="1:15" s="2" customFormat="1" ht="39.75" customHeight="1" x14ac:dyDescent="0.2">
      <c r="A27" s="99" t="s">
        <v>5</v>
      </c>
      <c r="B27" s="100"/>
      <c r="C27" s="101"/>
      <c r="D27" s="56">
        <f>SUM(D9:D26)</f>
        <v>69.2</v>
      </c>
      <c r="E27" s="59">
        <f>SUM(E9:E26)</f>
        <v>148107.6</v>
      </c>
      <c r="F27" s="59">
        <f>SUM(F9:F26)</f>
        <v>152560</v>
      </c>
      <c r="G27" s="59">
        <f>SUM(G9:G26)</f>
        <v>155525</v>
      </c>
      <c r="H27" s="54">
        <f>SUM(H9:H26)</f>
        <v>152064.21</v>
      </c>
      <c r="I27" s="60" t="s">
        <v>10</v>
      </c>
      <c r="J27" s="60" t="s">
        <v>10</v>
      </c>
      <c r="K27" s="59">
        <f>SUM(K9:K26)</f>
        <v>411572.71</v>
      </c>
      <c r="L27" s="59">
        <v>74218.03</v>
      </c>
      <c r="M27" s="12"/>
      <c r="O27" s="20"/>
    </row>
    <row r="28" spans="1:15" ht="63.75" customHeight="1" x14ac:dyDescent="0.2">
      <c r="A28" s="94" t="s">
        <v>12</v>
      </c>
      <c r="B28" s="94"/>
      <c r="C28" s="94"/>
      <c r="D28" s="96" t="s">
        <v>48</v>
      </c>
      <c r="E28" s="97"/>
      <c r="F28" s="97"/>
      <c r="G28" s="97"/>
      <c r="H28" s="97"/>
      <c r="I28" s="97"/>
      <c r="J28" s="98"/>
      <c r="K28" s="61">
        <f>SUM(K9:K26)</f>
        <v>411572.71</v>
      </c>
      <c r="L28" s="61">
        <v>74218.03</v>
      </c>
      <c r="N28" s="12"/>
    </row>
    <row r="29" spans="1:15" ht="83.25" customHeight="1" x14ac:dyDescent="0.2">
      <c r="A29" s="90" t="s">
        <v>19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15"/>
      <c r="N29" s="1"/>
    </row>
    <row r="30" spans="1:15" ht="61.5" customHeight="1" x14ac:dyDescent="0.2">
      <c r="A30" s="79" t="s">
        <v>47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16"/>
      <c r="N30" s="17"/>
    </row>
    <row r="31" spans="1:15" s="21" customFormat="1" ht="18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4"/>
      <c r="K31" s="24"/>
      <c r="L31" s="24"/>
      <c r="O31" s="22"/>
    </row>
    <row r="32" spans="1:15" s="21" customFormat="1" ht="18" x14ac:dyDescent="0.25">
      <c r="J32" s="25"/>
      <c r="K32" s="25"/>
      <c r="L32" s="25"/>
      <c r="O32" s="22"/>
    </row>
    <row r="33" spans="10:15" s="21" customFormat="1" ht="18" x14ac:dyDescent="0.25">
      <c r="J33" s="25"/>
      <c r="K33" s="25"/>
      <c r="L33" s="25"/>
      <c r="O33" s="22"/>
    </row>
    <row r="34" spans="10:15" s="21" customFormat="1" ht="18" x14ac:dyDescent="0.25">
      <c r="J34" s="25"/>
      <c r="K34" s="25"/>
      <c r="L34" s="25"/>
      <c r="O34" s="22"/>
    </row>
    <row r="35" spans="10:15" s="21" customFormat="1" ht="18" x14ac:dyDescent="0.25">
      <c r="J35" s="25"/>
      <c r="K35" s="25"/>
      <c r="L35" s="25"/>
      <c r="O35" s="22"/>
    </row>
    <row r="36" spans="10:15" s="21" customFormat="1" ht="18" x14ac:dyDescent="0.25">
      <c r="J36" s="25"/>
      <c r="K36" s="25"/>
      <c r="L36" s="25"/>
      <c r="O36" s="22"/>
    </row>
    <row r="37" spans="10:15" s="21" customFormat="1" ht="18" x14ac:dyDescent="0.25">
      <c r="J37" s="25"/>
      <c r="K37" s="25"/>
      <c r="L37" s="25"/>
      <c r="O37" s="22"/>
    </row>
    <row r="38" spans="10:15" s="21" customFormat="1" ht="18" x14ac:dyDescent="0.25">
      <c r="J38" s="25"/>
      <c r="K38" s="25"/>
      <c r="L38" s="25"/>
      <c r="O38" s="22"/>
    </row>
    <row r="39" spans="10:15" s="21" customFormat="1" ht="18" x14ac:dyDescent="0.25">
      <c r="J39" s="25"/>
      <c r="K39" s="25"/>
      <c r="L39" s="25"/>
      <c r="O39" s="22"/>
    </row>
    <row r="40" spans="10:15" s="21" customFormat="1" ht="18" x14ac:dyDescent="0.25">
      <c r="J40" s="25"/>
      <c r="K40" s="25"/>
      <c r="L40" s="25"/>
      <c r="O40" s="22"/>
    </row>
    <row r="41" spans="10:15" s="21" customFormat="1" ht="18" x14ac:dyDescent="0.25">
      <c r="J41" s="25"/>
      <c r="K41" s="25"/>
      <c r="L41" s="25"/>
      <c r="O41" s="22"/>
    </row>
  </sheetData>
  <mergeCells count="19">
    <mergeCell ref="A6:L6"/>
    <mergeCell ref="L7:L8"/>
    <mergeCell ref="C7:C8"/>
    <mergeCell ref="I1:L1"/>
    <mergeCell ref="A29:L29"/>
    <mergeCell ref="A5:L5"/>
    <mergeCell ref="A30:L30"/>
    <mergeCell ref="A4:L4"/>
    <mergeCell ref="A2:L2"/>
    <mergeCell ref="A3:L3"/>
    <mergeCell ref="A28:C28"/>
    <mergeCell ref="K7:K8"/>
    <mergeCell ref="H7:J7"/>
    <mergeCell ref="A7:A8"/>
    <mergeCell ref="B7:B8"/>
    <mergeCell ref="D7:D8"/>
    <mergeCell ref="E7:G7"/>
    <mergeCell ref="D28:J28"/>
    <mergeCell ref="A27:C27"/>
  </mergeCells>
  <printOptions horizontalCentered="1"/>
  <pageMargins left="0" right="0" top="0.39370078740157483" bottom="0.39370078740157483" header="0" footer="0"/>
  <pageSetup paperSize="9" scale="41" orientation="landscape" r:id="rId1"/>
  <headerFooter>
    <oddFooter>&amp;L&amp;8&amp;D&amp;R&amp;8&amp;P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МЗЦК</vt:lpstr>
      <vt:lpstr>РНМЦК</vt:lpstr>
      <vt:lpstr>МЗЦК!Область_печати</vt:lpstr>
      <vt:lpstr>РНМЦК!Область_печати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2026-09-09T12:40:32Z</cp:lastPrinted>
  <dcterms:created xsi:type="dcterms:W3CDTF">2025-03-19T12:10:12Z</dcterms:created>
  <dcterms:modified xsi:type="dcterms:W3CDTF">2026-09-23T10:17:28Z</dcterms:modified>
</cp:coreProperties>
</file>