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БЕРЕЗКА 2026\ТЭН 86Адля аквадистилятора  Аптека ТБ-1\"/>
    </mc:Choice>
  </mc:AlternateContent>
  <bookViews>
    <workbookView xWindow="120" yWindow="45" windowWidth="19440" windowHeight="11460" activeTab="2"/>
  </bookViews>
  <sheets>
    <sheet name="Заявка" sheetId="4" r:id="rId1"/>
    <sheet name="Обоснование НМЦК" sheetId="2" r:id="rId2"/>
    <sheet name="Расчет НМЦК" sheetId="1" r:id="rId3"/>
    <sheet name="Лист3" sheetId="3" r:id="rId4"/>
  </sheets>
  <definedNames>
    <definedName name="_xlnm._FilterDatabase" localSheetId="2" hidden="1">'Расчет НМЦК'!$B$5:$B$35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L7" i="1" l="1"/>
  <c r="G7" i="1"/>
  <c r="H7" i="1" s="1"/>
  <c r="F7" i="1"/>
  <c r="L6" i="1"/>
  <c r="G6" i="1"/>
  <c r="H6" i="1" s="1"/>
  <c r="F6" i="1"/>
  <c r="A12" i="1" l="1"/>
  <c r="B12" i="2" l="1"/>
  <c r="G34" i="4" l="1"/>
  <c r="G33" i="4"/>
  <c r="A15" i="2" l="1"/>
  <c r="A10" i="2"/>
  <c r="H3" i="2" l="1"/>
  <c r="K2" i="1"/>
  <c r="F8" i="1" l="1"/>
  <c r="H8" i="1" s="1"/>
  <c r="G8" i="1"/>
  <c r="K8" i="1"/>
  <c r="F9" i="1"/>
  <c r="H9" i="1" s="1"/>
  <c r="G9" i="1"/>
  <c r="K9" i="1"/>
  <c r="F10" i="1"/>
  <c r="H10" i="1" s="1"/>
  <c r="G10" i="1"/>
  <c r="K10" i="1"/>
  <c r="F11" i="1"/>
  <c r="H11" i="1" s="1"/>
  <c r="G11" i="1"/>
  <c r="K11" i="1"/>
  <c r="F12" i="1"/>
  <c r="G12" i="1"/>
  <c r="H12" i="1"/>
  <c r="K12" i="1"/>
  <c r="F13" i="1"/>
  <c r="H13" i="1" s="1"/>
  <c r="G13" i="1"/>
  <c r="K13" i="1"/>
  <c r="F14" i="1"/>
  <c r="H14" i="1" s="1"/>
  <c r="G14" i="1"/>
  <c r="K14" i="1"/>
  <c r="F15" i="1"/>
  <c r="H15" i="1" s="1"/>
  <c r="G15" i="1"/>
  <c r="K15" i="1"/>
  <c r="F16" i="1"/>
  <c r="H16" i="1" s="1"/>
  <c r="G16" i="1"/>
  <c r="K16" i="1"/>
  <c r="F17" i="1"/>
  <c r="H17" i="1" s="1"/>
  <c r="G17" i="1"/>
  <c r="K17" i="1"/>
  <c r="F18" i="1"/>
  <c r="H18" i="1" s="1"/>
  <c r="G18" i="1"/>
  <c r="K18" i="1"/>
  <c r="F19" i="1"/>
  <c r="H19" i="1" s="1"/>
  <c r="G19" i="1"/>
  <c r="K19" i="1"/>
  <c r="F20" i="1"/>
  <c r="H20" i="1" s="1"/>
  <c r="G20" i="1"/>
  <c r="K20" i="1"/>
  <c r="F21" i="1"/>
  <c r="H21" i="1" s="1"/>
  <c r="G21" i="1"/>
  <c r="K21" i="1"/>
  <c r="F22" i="1"/>
  <c r="H22" i="1" s="1"/>
  <c r="G22" i="1"/>
  <c r="K22" i="1"/>
  <c r="F23" i="1"/>
  <c r="H23" i="1" s="1"/>
  <c r="G23" i="1"/>
  <c r="K23" i="1"/>
  <c r="F24" i="1"/>
  <c r="H24" i="1" s="1"/>
  <c r="G24" i="1"/>
  <c r="K24" i="1"/>
  <c r="F25" i="1"/>
  <c r="H25" i="1" s="1"/>
  <c r="G25" i="1"/>
  <c r="K25" i="1"/>
  <c r="F26" i="1"/>
  <c r="H26" i="1" s="1"/>
  <c r="G26" i="1"/>
  <c r="K26" i="1"/>
  <c r="F27" i="1"/>
  <c r="H27" i="1" s="1"/>
  <c r="G27" i="1"/>
  <c r="K27" i="1"/>
  <c r="F28" i="1"/>
  <c r="H28" i="1" s="1"/>
  <c r="G28" i="1"/>
  <c r="K28" i="1"/>
  <c r="F29" i="1"/>
  <c r="H29" i="1" s="1"/>
  <c r="G29" i="1"/>
  <c r="K29" i="1"/>
  <c r="F30" i="1"/>
  <c r="H30" i="1" s="1"/>
  <c r="G30" i="1"/>
  <c r="K30" i="1"/>
  <c r="F31" i="1"/>
  <c r="H31" i="1" s="1"/>
  <c r="G31" i="1"/>
  <c r="K31" i="1"/>
  <c r="F32" i="1"/>
  <c r="H32" i="1" s="1"/>
  <c r="G32" i="1"/>
  <c r="K32" i="1"/>
  <c r="F33" i="1"/>
  <c r="H33" i="1" s="1"/>
  <c r="G33" i="1"/>
  <c r="K33" i="1"/>
  <c r="L28" i="1" l="1"/>
  <c r="A28" i="1"/>
  <c r="L24" i="1"/>
  <c r="A24" i="1"/>
  <c r="L16" i="1"/>
  <c r="A16" i="1"/>
  <c r="L12" i="1"/>
  <c r="L32" i="1"/>
  <c r="A32" i="1"/>
  <c r="L29" i="1"/>
  <c r="A29" i="1"/>
  <c r="L21" i="1"/>
  <c r="A21" i="1"/>
  <c r="L30" i="1"/>
  <c r="A30" i="1"/>
  <c r="L26" i="1"/>
  <c r="A26" i="1"/>
  <c r="L22" i="1"/>
  <c r="A22" i="1"/>
  <c r="L18" i="1"/>
  <c r="A18" i="1"/>
  <c r="L14" i="1"/>
  <c r="A14" i="1"/>
  <c r="L20" i="1"/>
  <c r="A20" i="1"/>
  <c r="L33" i="1"/>
  <c r="A33" i="1"/>
  <c r="L25" i="1"/>
  <c r="A25" i="1"/>
  <c r="L17" i="1"/>
  <c r="A17" i="1"/>
  <c r="L13" i="1"/>
  <c r="A13" i="1"/>
  <c r="L31" i="1"/>
  <c r="A31" i="1"/>
  <c r="L27" i="1"/>
  <c r="A27" i="1"/>
  <c r="L23" i="1"/>
  <c r="A23" i="1"/>
  <c r="L19" i="1"/>
  <c r="A19" i="1"/>
  <c r="L15" i="1"/>
  <c r="A15" i="1"/>
  <c r="L11" i="1"/>
  <c r="L9" i="1"/>
  <c r="L10" i="1"/>
  <c r="L8" i="1"/>
  <c r="A8" i="1"/>
  <c r="A9" i="1" s="1"/>
  <c r="A10" i="1" s="1"/>
  <c r="A11" i="1" s="1"/>
  <c r="K34" i="1"/>
  <c r="G34" i="1"/>
  <c r="F34" i="1"/>
  <c r="H34" i="1" s="1"/>
  <c r="L34" i="1" l="1"/>
  <c r="D45" i="1" s="1"/>
  <c r="A34" i="1"/>
  <c r="E45" i="1" l="1"/>
  <c r="H42" i="1"/>
  <c r="H43" i="1"/>
</calcChain>
</file>

<file path=xl/sharedStrings.xml><?xml version="1.0" encoding="utf-8"?>
<sst xmlns="http://schemas.openxmlformats.org/spreadsheetml/2006/main" count="170" uniqueCount="130">
  <si>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</si>
  <si>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</si>
  <si>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</si>
  <si>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</si>
  <si>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чел.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</si>
  <si>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</si>
  <si>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</si>
  <si>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</si>
  <si>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</si>
  <si>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</si>
  <si>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Обоснование начальной (максимальной) цены контракта</t>
  </si>
  <si>
    <t>Предмет закупки:</t>
  </si>
  <si>
    <t>ИКЗ закупки:</t>
  </si>
  <si>
    <t>Основные характеристики объекта закупки:</t>
  </si>
  <si>
    <t xml:space="preserve">Используемый метод определения НМЦК  с обоснованием: </t>
  </si>
  <si>
    <t>Врио начальника ФКУЗ МСЧ-24 ФСИН России</t>
  </si>
  <si>
    <t>А.М. Петров</t>
  </si>
  <si>
    <r>
      <t xml:space="preserve">Используемый метод определения НМЦК:  </t>
    </r>
    <r>
      <rPr>
        <sz val="12"/>
        <color indexed="8"/>
        <rFont val="Times New Roman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</si>
  <si>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>Таблица №1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</si>
  <si>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</si>
  <si>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Расчет начальной (максимальной) цены контракта</t>
  </si>
  <si>
    <t>Поставка энергоснабжения</t>
  </si>
  <si>
    <t xml:space="preserve">Контракт заключается с единственным поставщиком в основании с п.29 ч.1 ст.93 Федерального закона от 05.04.2013 №44-ФЗ «О контрактной системе в сфере закупок товаров, работ, услуг, для обеспечения государственных и муниципальных нужд».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
</t>
  </si>
  <si>
    <t>Оказание услуг водоотведения</t>
  </si>
  <si>
    <t>Поставка холодного водоснабжения</t>
  </si>
  <si>
    <t>Услуга по поставке электрой энергии.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</si>
  <si>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услуги..</t>
  </si>
  <si>
    <t>Цена контракта:</t>
  </si>
  <si>
    <t>Поставка тепловой энергии и горячей воды</t>
  </si>
  <si>
    <t>Услуга по водоотведению.
Цена контракта является твердой и определяется на весь срок действия контракта.</t>
  </si>
  <si>
    <t>Оказание услуг по вызову и размещению отходов</t>
  </si>
  <si>
    <t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</si>
  <si>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Услуга по по вызову и размещению отходов.
Цена контракта является твердой и определяется на весь срок действия контракта.</t>
  </si>
  <si>
    <t>Оказание услуг по проведению компьютерно-томографических исследований</t>
  </si>
  <si>
    <t>Услуга  по проведению компьютерно-томографических исследований.
Цена контракта является твердой и определяется на весь срок действия контракта.</t>
  </si>
  <si>
    <t>Поставка продуктов питания</t>
  </si>
  <si>
    <t>Поставка  тепловой энергии и горячей воды.
Цена контракта является твердой и определяется на весь срок действия контракта.</t>
  </si>
  <si>
    <t>Поставке  тепловой энергии и горячей воды.
Цена контракта является твердой и определяется на весь срок действия контракта.</t>
  </si>
  <si>
    <t>Поставке холодного водоснаюжения.
Цена контракта является твердой и определяется на весь срок действия контракта.</t>
  </si>
  <si>
    <t>Продукты питания</t>
  </si>
  <si>
    <t>Контракт заключается с единственным поставщиком в соответствии с п. 11 ч. 1 ст. 93 Федерального закона РФ от 05.04.2013 № 44-ФЗ
Начальная (максимальная) цена контракта определялась затратным методом,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 Начальная (максимальная) цена контракта включает в себя все расходы исполнителя, налоги, сборы и другие обязательные платежи.</t>
  </si>
  <si>
    <t>Оказание услуг по проведению магнитно-резонансных исследований</t>
  </si>
  <si>
    <t>Услуга  по проведению магнитно-резонансных исследований.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</si>
  <si>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</t>
  </si>
  <si>
    <t xml:space="preserve">Поставка тепловой энергии и горячей воды </t>
  </si>
  <si>
    <t>Оказании услуг по проведению лабораторных исследований</t>
  </si>
  <si>
    <t>Услуга  по проведению лабораторных исследований.
Цена контракта является твердой и определяется на весь срок действия контракта.</t>
  </si>
  <si>
    <t>Оказание услуг по обучению среднего медицинского персонала</t>
  </si>
  <si>
    <t>Услуга  по обучению среднего медицинского персонала.
Цена контракта является твердой и определяется на весь срок действия контракта.</t>
  </si>
  <si>
    <t xml:space="preserve">Поставка продуктов питания </t>
  </si>
  <si>
    <t>Оказание услуг по обучению врачебного персонала</t>
  </si>
  <si>
    <t>Услуга  по обучению врачебного персонала.
Цена контракта является твердой и определяется на весь срок действия контракта.</t>
  </si>
  <si>
    <t>Утверждаю:</t>
  </si>
  <si>
    <t>Согласованно:</t>
  </si>
  <si>
    <t>Г.Л. Кирьянова</t>
  </si>
  <si>
    <t xml:space="preserve">Руководителю контрактной </t>
  </si>
  <si>
    <t xml:space="preserve">службы ФКУЗ МСЧ-24 </t>
  </si>
  <si>
    <t>ФСИН России</t>
  </si>
  <si>
    <t>Г.Л. Кирьяновой</t>
  </si>
  <si>
    <t>Заявка на осуществление закупки</t>
  </si>
  <si>
    <t xml:space="preserve">    Заявка на осуществление закупки товаров, работ, услуг для государственных нужд путем проведения аукциона.</t>
  </si>
  <si>
    <t xml:space="preserve">    Прошу Вашего разрешения на осуществление закупки в соответствии с нижеприведенными условиями:</t>
  </si>
  <si>
    <t>№
п/п</t>
  </si>
  <si>
    <t>Содержание пункта заявки</t>
  </si>
  <si>
    <t>Заполняет инициатор закупки</t>
  </si>
  <si>
    <t>1.</t>
  </si>
  <si>
    <t>2.</t>
  </si>
  <si>
    <t>3.</t>
  </si>
  <si>
    <t>4.</t>
  </si>
  <si>
    <t>5.</t>
  </si>
  <si>
    <t>8.</t>
  </si>
  <si>
    <t>9.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</si>
  <si>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</si>
  <si>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</si>
  <si>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</si>
  <si>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</si>
  <si>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</si>
  <si>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</si>
  <si>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</si>
  <si>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</si>
  <si>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</si>
  <si>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</si>
  <si>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</si>
  <si>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Наименование заказчика</t>
  </si>
  <si>
    <t>ФКУЗ МСЧ-24 ФСИН России</t>
  </si>
  <si>
    <t>Наименование объекта закупки (наименование лотов при  необходимости)</t>
  </si>
  <si>
    <t>Описание объекта закупки, требования к качеству, техническим характеристикам товара, работ, услуг, требования и тд., в соответствии со ст. 33 Закона № 44-ФЗ</t>
  </si>
  <si>
    <t>Используемый способ определения поставщика</t>
  </si>
  <si>
    <t>Место и сроки (периоды) поставки товаров (работ, услуг)</t>
  </si>
  <si>
    <t>Место: Красноярский край, г. Красноярск, ул. Маерчака, д.48
Сроки:  в течение 10 (десять) рабочих дней   после подписания Государственного контракта.</t>
  </si>
  <si>
    <t>Электронный аукцион</t>
  </si>
  <si>
    <t>Порядок оплаты: (полностью расписать, с учетом авансового платежа и документов, представленных к оплате; сроки предоставления документов и т.д)</t>
  </si>
  <si>
    <t>Оплата производится в безналичной форме. Перечисление денежных средств осуществляется в течение 30 (тридцати) рабочих дней.</t>
  </si>
  <si>
    <t>Срок действия контракта</t>
  </si>
  <si>
    <t>до 31 декадря 2018</t>
  </si>
  <si>
    <t>Код бюджетной классификации</t>
  </si>
  <si>
    <t>320 0901 42 3 08 90059 244</t>
  </si>
  <si>
    <t>Платежные документы /перечень/</t>
  </si>
  <si>
    <t>Счет – фактура, Товарная накладная</t>
  </si>
  <si>
    <t xml:space="preserve">Требования к гарантийному сроку </t>
  </si>
  <si>
    <t>Информация об осуществлении закупки у субъектов малого предпринимательства</t>
  </si>
  <si>
    <t>Запреты/ ограничения при размещении закупки</t>
  </si>
  <si>
    <t>Источник финансирования заказа и статья расходов.</t>
  </si>
  <si>
    <t>Федеральный бюджет</t>
  </si>
  <si>
    <t>Начальная (максимальная) цена контракта</t>
  </si>
  <si>
    <t xml:space="preserve">5% - </t>
  </si>
  <si>
    <t>Необходимость установления в документации о закупке требования об обеспечении исполнения контракта</t>
  </si>
  <si>
    <t xml:space="preserve">1% - </t>
  </si>
  <si>
    <t>Контактное лицо Контрактной службы, ответственное за информацию, содержащуюся в заявке на закупку</t>
  </si>
  <si>
    <t>И.Г. Чуруксаева</t>
  </si>
  <si>
    <t>Главный бухгалтер</t>
  </si>
  <si>
    <t>Инициатор закупки</t>
  </si>
  <si>
    <t>Н.В. Якимова</t>
  </si>
  <si>
    <t xml:space="preserve">Якимова Наталья Владимировна
тел.  8(3912)205057
</t>
  </si>
  <si>
    <t>Код товаров (работ, услуг), являющихся предметом закупки, по КТРУ, ОКПД2</t>
  </si>
  <si>
    <t>19.</t>
  </si>
  <si>
    <t>Поставщик (подрядчик, исполнитель) в случае осуществления закупки у единственного поставщика (подрядчика, исполнителя)</t>
  </si>
  <si>
    <t>Количество товаров (объем работ, услуг)/единица измерения</t>
  </si>
  <si>
    <t xml:space="preserve">18  12463050796246301001  17  001  0000  223  </t>
  </si>
  <si>
    <t>Инспектор ОМСМТиИО</t>
  </si>
  <si>
    <t>Дьяков А.А.</t>
  </si>
  <si>
    <t>шт</t>
  </si>
  <si>
    <t>Печь для обжига стоматологического фарфора в комплекте с вакумным насосом                                               КТРУ 32.50.22.140-00000001</t>
  </si>
  <si>
    <t>ст.лейтенант вн. службы</t>
  </si>
  <si>
    <t>Цена за 1 ед., используемая для расчета минимальной цены договора</t>
  </si>
  <si>
    <t>ТЭН 86A10/2,7-J-220B для аквадистилятора АЭ-25 МО инв № 11013404502                           ОКПД2  27.90.33.110</t>
  </si>
  <si>
    <t>тел. 8 (391) 2498070</t>
  </si>
  <si>
    <t>Ответ на запрос ценовой инф-и 
КП №1
вход. 806 от 26.05.2026</t>
  </si>
  <si>
    <t>Ответ на запрос ценовой инф-и 
КП №2
вход. 807 от 26.05.2026</t>
  </si>
  <si>
    <t>Ответ на запрос ценовой инф-и 
КП №3
вход. 808  от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</si>
</sst>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₽&quot;;[Red]\-#,##0.00\ &quot;₽&quot;"/>
    <numFmt numFmtId="164" formatCode="#,##0.00&quot;р.&quot;"/>
    <numFmt numFmtId="165" formatCode="0.000"/>
    <numFmt numFmtId="166" formatCode="[$-F800]dddd\,\ mmmm\ dd\,\ yyyy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/>
    <xf numFmtId="2" fontId="1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10" fontId="3" fillId="0" borderId="0" xfId="0" applyNumberFormat="1" applyFont="1" applyBorder="1" applyAlignment="1">
      <alignment horizontal="center" vertical="center" wrapText="1"/>
    </xf>
    <xf numFmtId="0" fontId="5" fillId="0" borderId="0" xfId="0" quotePrefix="1" applyFont="1"/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0" fontId="3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9" fontId="3" fillId="0" borderId="0" xfId="0" applyNumberFormat="1" applyFont="1" applyAlignment="1">
      <alignment wrapText="1"/>
    </xf>
    <xf numFmtId="9" fontId="3" fillId="0" borderId="0" xfId="0" applyNumberFormat="1" applyFont="1"/>
    <xf numFmtId="0" fontId="3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0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5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9" fillId="0" borderId="0" xfId="0" applyFont="1" applyAlignment="1">
      <alignment horizontal="left"/>
    </xf>
    <xf numFmtId="0" fontId="7" fillId="0" borderId="0" xfId="0" applyFont="1"/>
    <xf numFmtId="0" fontId="16" fillId="0" borderId="0" xfId="0" applyFont="1"/>
    <xf numFmtId="2" fontId="15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10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7" xfId="0" applyFont="1" applyBorder="1" applyAlignment="1">
      <alignment horizontal="right"/>
    </xf>
    <xf numFmtId="0" fontId="11" fillId="0" borderId="19" xfId="0" applyFont="1" applyBorder="1" applyAlignment="1">
      <alignment horizontal="right" vertical="top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8" fillId="0" borderId="0" xfId="0" applyFont="1"/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2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8" fontId="18" fillId="0" borderId="12" xfId="0" applyNumberFormat="1" applyFont="1" applyBorder="1" applyAlignment="1">
      <alignment horizontal="center" vertical="center"/>
    </xf>
    <xf numFmtId="8" fontId="18" fillId="0" borderId="13" xfId="0" applyNumberFormat="1" applyFont="1" applyBorder="1" applyAlignment="1">
      <alignment horizontal="center" vertical="center"/>
    </xf>
    <xf numFmtId="8" fontId="18" fillId="0" borderId="14" xfId="0" applyNumberFormat="1" applyFont="1" applyBorder="1" applyAlignment="1">
      <alignment horizontal="center" vertical="center"/>
    </xf>
    <xf numFmtId="8" fontId="11" fillId="0" borderId="11" xfId="0" applyNumberFormat="1" applyFont="1" applyBorder="1" applyAlignment="1">
      <alignment horizontal="left"/>
    </xf>
    <xf numFmtId="8" fontId="11" fillId="0" borderId="18" xfId="0" applyNumberFormat="1" applyFont="1" applyBorder="1" applyAlignment="1">
      <alignment horizontal="left"/>
    </xf>
    <xf numFmtId="8" fontId="11" fillId="0" borderId="10" xfId="0" applyNumberFormat="1" applyFont="1" applyBorder="1" applyAlignment="1">
      <alignment horizontal="left" vertical="top"/>
    </xf>
    <xf numFmtId="8" fontId="11" fillId="0" borderId="20" xfId="0" applyNumberFormat="1" applyFont="1" applyBorder="1" applyAlignment="1">
      <alignment horizontal="left" vertical="top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wrapText="1" shrinkToFit="1"/>
    </xf>
    <xf numFmtId="0" fontId="11" fillId="0" borderId="13" xfId="0" applyFont="1" applyBorder="1" applyAlignment="1">
      <alignment horizontal="left" wrapText="1" shrinkToFit="1"/>
    </xf>
    <xf numFmtId="0" fontId="11" fillId="0" borderId="14" xfId="0" applyFont="1" applyBorder="1" applyAlignment="1">
      <alignment horizontal="left" wrapText="1" shrinkToFit="1"/>
    </xf>
    <xf numFmtId="0" fontId="11" fillId="0" borderId="1" xfId="0" applyFont="1" applyBorder="1" applyAlignment="1">
      <alignment horizontal="left" wrapText="1" shrinkToFit="1"/>
    </xf>
    <xf numFmtId="0" fontId="11" fillId="0" borderId="1" xfId="0" applyFont="1" applyBorder="1" applyAlignment="1">
      <alignment horizontal="left" shrinkToFit="1"/>
    </xf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/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172899</xdr:colOff>
      <xdr:row>16</xdr:row>
      <xdr:rowOff>153864</xdr:rowOff>
    </xdr:from>
    <xdr:to>
      <xdr:col>6</xdr:col>
      <xdr:colOff>456595</xdr:colOff>
      <xdr:row>19</xdr:row>
      <xdr:rowOff>151219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7" r="7478" b="8594"/>
        <a:stretch/>
      </xdr:blipFill>
      <xdr:spPr bwMode="auto">
        <a:xfrm>
          <a:off x="3301495" y="5480537"/>
          <a:ext cx="891831" cy="56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141183</xdr:colOff>
      <xdr:row>43</xdr:row>
      <xdr:rowOff>5042</xdr:rowOff>
    </xdr:from>
    <xdr:to>
      <xdr:col>3</xdr:col>
      <xdr:colOff>1304924</xdr:colOff>
      <xdr:row>45</xdr:row>
      <xdr:rowOff>57149</xdr:rowOff>
    </xdr:to>
    <xdr:sp macro="" textlink="">
      <xdr:nvSpPr>
        <xdr:cNvPr id="1025" name="Rectangle 2"/>
        <xdr:cNvSpPr>
          <a:spLocks noChangeArrowheads="1"/>
        </xdr:cNvSpPr>
      </xdr:nvSpPr>
      <xdr:spPr bwMode="auto">
        <a:xfrm>
          <a:off x="141183" y="21188642"/>
          <a:ext cx="4668941" cy="452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 результате проведенного расчета НМЦК, рассчитанная заказчиком методом сопоставимых рыночных цен (анализа рынка) составила :</a:t>
          </a:r>
        </a:p>
      </xdr:txBody>
    </xdr:sp>
    <xdr:clientData/>
  </xdr:twoCellAnchor>
  <xdr:twoCellAnchor>
    <xdr:from>
      <xdr:col>0</xdr:col>
      <xdr:colOff>200025</xdr:colOff>
      <xdr:row>35</xdr:row>
      <xdr:rowOff>38100</xdr:rowOff>
    </xdr:from>
    <xdr:to>
      <xdr:col>4</xdr:col>
      <xdr:colOff>123825</xdr:colOff>
      <xdr:row>39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цена единицы.</a:t>
          </a: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39</xdr:row>
      <xdr:rowOff>115542</xdr:rowOff>
    </xdr:from>
    <xdr:to>
      <xdr:col>3</xdr:col>
      <xdr:colOff>866775</xdr:colOff>
      <xdr:row>40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39</xdr:row>
      <xdr:rowOff>19050</xdr:rowOff>
    </xdr:from>
    <xdr:to>
      <xdr:col>4</xdr:col>
      <xdr:colOff>1009651</xdr:colOff>
      <xdr:row>41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35</xdr:row>
      <xdr:rowOff>123825</xdr:rowOff>
    </xdr:from>
    <xdr:to>
      <xdr:col>5</xdr:col>
      <xdr:colOff>180974</xdr:colOff>
      <xdr:row>37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41</xdr:row>
      <xdr:rowOff>125068</xdr:rowOff>
    </xdr:from>
    <xdr:to>
      <xdr:col>3</xdr:col>
      <xdr:colOff>857250</xdr:colOff>
      <xdr:row>42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41</xdr:row>
      <xdr:rowOff>0</xdr:rowOff>
    </xdr:from>
    <xdr:to>
      <xdr:col>5</xdr:col>
      <xdr:colOff>123825</xdr:colOff>
      <xdr:row>43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31" zoomScale="130" zoomScaleNormal="130" workbookViewId="0">
      <selection activeCell="E8" sqref="E8"/>
    </sheetView>
  </sheetViews>
  <sheetFormatPr defaultRowHeight="15.75" x14ac:dyDescent="0.25"/>
  <cols>
    <col min="1" max="1" width="2" style="30" customWidth="1"/>
    <col min="2" max="2" width="3.5703125" style="30" customWidth="1"/>
    <col min="3" max="4" width="9.140625" style="30"/>
    <col min="5" max="5" width="16.28515625" style="30" customWidth="1"/>
    <col min="6" max="9" width="9.140625" style="30"/>
    <col min="10" max="10" width="10.42578125" style="30" customWidth="1"/>
    <col min="11" max="16384" width="9.140625" style="30"/>
  </cols>
  <sheetData>
    <row r="1" spans="2:10" x14ac:dyDescent="0.25">
      <c r="C1" s="30" t="s">
        <v>52</v>
      </c>
      <c r="H1" s="45" t="s">
        <v>53</v>
      </c>
    </row>
    <row r="2" spans="2:10" x14ac:dyDescent="0.25">
      <c r="B2" s="44"/>
      <c r="C2" s="44"/>
      <c r="D2" s="44" t="s">
        <v>16</v>
      </c>
      <c r="E2" s="44"/>
      <c r="G2" s="44"/>
      <c r="H2" s="44"/>
      <c r="I2" s="49" t="s">
        <v>54</v>
      </c>
      <c r="J2" s="44"/>
    </row>
    <row r="5" spans="2:10" x14ac:dyDescent="0.25">
      <c r="I5" s="46" t="s">
        <v>55</v>
      </c>
    </row>
    <row r="6" spans="2:10" x14ac:dyDescent="0.25">
      <c r="I6" s="46" t="s">
        <v>56</v>
      </c>
    </row>
    <row r="7" spans="2:10" x14ac:dyDescent="0.25">
      <c r="I7" s="46" t="s">
        <v>57</v>
      </c>
    </row>
    <row r="8" spans="2:10" x14ac:dyDescent="0.25">
      <c r="I8" s="43" t="s">
        <v>58</v>
      </c>
    </row>
    <row r="11" spans="2:10" ht="16.5" x14ac:dyDescent="0.25">
      <c r="F11" s="47" t="s">
        <v>59</v>
      </c>
    </row>
    <row r="13" spans="2:10" ht="30.75" customHeight="1" x14ac:dyDescent="0.25">
      <c r="B13" s="104" t="s">
        <v>60</v>
      </c>
      <c r="C13" s="104"/>
      <c r="D13" s="104"/>
      <c r="E13" s="104"/>
      <c r="F13" s="104"/>
      <c r="G13" s="104"/>
      <c r="H13" s="104"/>
      <c r="I13" s="104"/>
      <c r="J13" s="104"/>
    </row>
    <row r="14" spans="2:10" ht="33" customHeight="1" x14ac:dyDescent="0.25">
      <c r="B14" s="104" t="s">
        <v>61</v>
      </c>
      <c r="C14" s="104"/>
      <c r="D14" s="104"/>
      <c r="E14" s="104"/>
      <c r="F14" s="104"/>
      <c r="G14" s="104"/>
      <c r="H14" s="104"/>
      <c r="I14" s="104"/>
      <c r="J14" s="104"/>
    </row>
    <row r="16" spans="2:10" ht="44.25" customHeight="1" x14ac:dyDescent="0.25">
      <c r="B16" s="48" t="s">
        <v>62</v>
      </c>
      <c r="C16" s="105" t="s">
        <v>63</v>
      </c>
      <c r="D16" s="105"/>
      <c r="E16" s="105"/>
      <c r="F16" s="106" t="s">
        <v>64</v>
      </c>
      <c r="G16" s="105"/>
      <c r="H16" s="105"/>
      <c r="I16" s="105"/>
      <c r="J16" s="105"/>
    </row>
    <row r="17" spans="2:10" x14ac:dyDescent="0.25">
      <c r="B17" s="52" t="s">
        <v>65</v>
      </c>
      <c r="C17" s="86" t="s">
        <v>83</v>
      </c>
      <c r="D17" s="86"/>
      <c r="E17" s="86"/>
      <c r="F17" s="87" t="s">
        <v>84</v>
      </c>
      <c r="G17" s="88"/>
      <c r="H17" s="88"/>
      <c r="I17" s="88"/>
      <c r="J17" s="89"/>
    </row>
    <row r="18" spans="2:10" ht="45.75" customHeight="1" x14ac:dyDescent="0.25">
      <c r="B18" s="52" t="s">
        <v>66</v>
      </c>
      <c r="C18" s="99" t="s">
        <v>85</v>
      </c>
      <c r="D18" s="100"/>
      <c r="E18" s="101"/>
      <c r="F18" s="86"/>
      <c r="G18" s="86"/>
      <c r="H18" s="86"/>
      <c r="I18" s="86"/>
      <c r="J18" s="86"/>
    </row>
    <row r="19" spans="2:10" ht="33" customHeight="1" x14ac:dyDescent="0.25">
      <c r="B19" s="52" t="s">
        <v>67</v>
      </c>
      <c r="C19" s="102" t="s">
        <v>117</v>
      </c>
      <c r="D19" s="103"/>
      <c r="E19" s="103"/>
      <c r="F19" s="86"/>
      <c r="G19" s="86"/>
      <c r="H19" s="86"/>
      <c r="I19" s="86"/>
      <c r="J19" s="86"/>
    </row>
    <row r="20" spans="2:10" ht="45.75" customHeight="1" x14ac:dyDescent="0.25">
      <c r="B20" s="52" t="s">
        <v>68</v>
      </c>
      <c r="C20" s="102" t="s">
        <v>114</v>
      </c>
      <c r="D20" s="103"/>
      <c r="E20" s="103"/>
      <c r="F20" s="86"/>
      <c r="G20" s="86"/>
      <c r="H20" s="86"/>
      <c r="I20" s="86"/>
      <c r="J20" s="86"/>
    </row>
    <row r="21" spans="2:10" ht="92.25" customHeight="1" x14ac:dyDescent="0.25">
      <c r="B21" s="52" t="s">
        <v>69</v>
      </c>
      <c r="C21" s="99" t="s">
        <v>86</v>
      </c>
      <c r="D21" s="100"/>
      <c r="E21" s="101"/>
      <c r="F21" s="86"/>
      <c r="G21" s="86"/>
      <c r="H21" s="86"/>
      <c r="I21" s="86"/>
      <c r="J21" s="86"/>
    </row>
    <row r="22" spans="2:10" ht="30" customHeight="1" x14ac:dyDescent="0.25">
      <c r="B22" s="52" t="s">
        <v>72</v>
      </c>
      <c r="C22" s="83" t="s">
        <v>87</v>
      </c>
      <c r="D22" s="84"/>
      <c r="E22" s="85"/>
      <c r="F22" s="87" t="s">
        <v>90</v>
      </c>
      <c r="G22" s="88"/>
      <c r="H22" s="88"/>
      <c r="I22" s="88"/>
      <c r="J22" s="89"/>
    </row>
    <row r="23" spans="2:10" ht="78" customHeight="1" x14ac:dyDescent="0.25">
      <c r="B23" s="52" t="s">
        <v>73</v>
      </c>
      <c r="C23" s="95" t="s">
        <v>88</v>
      </c>
      <c r="D23" s="96"/>
      <c r="E23" s="97"/>
      <c r="F23" s="90" t="s">
        <v>89</v>
      </c>
      <c r="G23" s="86"/>
      <c r="H23" s="86"/>
      <c r="I23" s="86"/>
      <c r="J23" s="86"/>
    </row>
    <row r="24" spans="2:10" ht="77.25" customHeight="1" x14ac:dyDescent="0.25">
      <c r="B24" s="52" t="s">
        <v>70</v>
      </c>
      <c r="C24" s="90" t="s">
        <v>91</v>
      </c>
      <c r="D24" s="86"/>
      <c r="E24" s="86"/>
      <c r="F24" s="95" t="s">
        <v>92</v>
      </c>
      <c r="G24" s="96"/>
      <c r="H24" s="96"/>
      <c r="I24" s="96"/>
      <c r="J24" s="97"/>
    </row>
    <row r="25" spans="2:10" x14ac:dyDescent="0.25">
      <c r="B25" s="52" t="s">
        <v>71</v>
      </c>
      <c r="C25" s="86" t="s">
        <v>93</v>
      </c>
      <c r="D25" s="86"/>
      <c r="E25" s="86"/>
      <c r="F25" s="91" t="s">
        <v>94</v>
      </c>
      <c r="G25" s="91"/>
      <c r="H25" s="91"/>
      <c r="I25" s="91"/>
      <c r="J25" s="91"/>
    </row>
    <row r="26" spans="2:10" ht="29.25" customHeight="1" x14ac:dyDescent="0.25">
      <c r="B26" s="52" t="s">
        <v>74</v>
      </c>
      <c r="C26" s="83" t="s">
        <v>97</v>
      </c>
      <c r="D26" s="84"/>
      <c r="E26" s="85"/>
      <c r="F26" s="87" t="s">
        <v>98</v>
      </c>
      <c r="G26" s="88"/>
      <c r="H26" s="88"/>
      <c r="I26" s="88"/>
      <c r="J26" s="89"/>
    </row>
    <row r="27" spans="2:10" ht="30" customHeight="1" x14ac:dyDescent="0.25">
      <c r="B27" s="52" t="s">
        <v>75</v>
      </c>
      <c r="C27" s="83" t="s">
        <v>99</v>
      </c>
      <c r="D27" s="84"/>
      <c r="E27" s="85"/>
      <c r="F27" s="86"/>
      <c r="G27" s="86"/>
      <c r="H27" s="86"/>
      <c r="I27" s="86"/>
      <c r="J27" s="86"/>
    </row>
    <row r="28" spans="2:10" ht="63" customHeight="1" x14ac:dyDescent="0.25">
      <c r="B28" s="52" t="s">
        <v>76</v>
      </c>
      <c r="C28" s="83" t="s">
        <v>100</v>
      </c>
      <c r="D28" s="84"/>
      <c r="E28" s="85"/>
      <c r="F28" s="86"/>
      <c r="G28" s="86"/>
      <c r="H28" s="86"/>
      <c r="I28" s="86"/>
      <c r="J28" s="86"/>
    </row>
    <row r="29" spans="2:10" ht="32.25" customHeight="1" x14ac:dyDescent="0.25">
      <c r="B29" s="52" t="s">
        <v>77</v>
      </c>
      <c r="C29" s="83" t="s">
        <v>101</v>
      </c>
      <c r="D29" s="84"/>
      <c r="E29" s="85"/>
      <c r="F29" s="86"/>
      <c r="G29" s="86"/>
      <c r="H29" s="86"/>
      <c r="I29" s="86"/>
      <c r="J29" s="86"/>
    </row>
    <row r="30" spans="2:10" ht="30.75" customHeight="1" x14ac:dyDescent="0.25">
      <c r="B30" s="52" t="s">
        <v>78</v>
      </c>
      <c r="C30" s="90" t="s">
        <v>102</v>
      </c>
      <c r="D30" s="90"/>
      <c r="E30" s="90"/>
      <c r="F30" s="91" t="s">
        <v>103</v>
      </c>
      <c r="G30" s="91"/>
      <c r="H30" s="91"/>
      <c r="I30" s="91"/>
      <c r="J30" s="91"/>
    </row>
    <row r="31" spans="2:10" ht="18" customHeight="1" x14ac:dyDescent="0.25">
      <c r="B31" s="52" t="s">
        <v>79</v>
      </c>
      <c r="C31" s="90" t="s">
        <v>95</v>
      </c>
      <c r="D31" s="90"/>
      <c r="E31" s="90"/>
      <c r="F31" s="98" t="s">
        <v>96</v>
      </c>
      <c r="G31" s="98"/>
      <c r="H31" s="98"/>
      <c r="I31" s="98"/>
      <c r="J31" s="98"/>
    </row>
    <row r="32" spans="2:10" ht="30.75" customHeight="1" x14ac:dyDescent="0.25">
      <c r="B32" s="53" t="s">
        <v>80</v>
      </c>
      <c r="C32" s="83" t="s">
        <v>104</v>
      </c>
      <c r="D32" s="84"/>
      <c r="E32" s="85"/>
      <c r="F32" s="76">
        <v>23536.240000000002</v>
      </c>
      <c r="G32" s="77"/>
      <c r="H32" s="77"/>
      <c r="I32" s="77"/>
      <c r="J32" s="78"/>
    </row>
    <row r="33" spans="2:10" ht="18" customHeight="1" x14ac:dyDescent="0.25">
      <c r="B33" s="70" t="s">
        <v>81</v>
      </c>
      <c r="C33" s="72" t="s">
        <v>106</v>
      </c>
      <c r="D33" s="73"/>
      <c r="E33" s="73"/>
      <c r="F33" s="50" t="s">
        <v>105</v>
      </c>
      <c r="G33" s="79">
        <f>F32*0.05</f>
        <v>1176.8120000000001</v>
      </c>
      <c r="H33" s="79"/>
      <c r="I33" s="79"/>
      <c r="J33" s="80"/>
    </row>
    <row r="34" spans="2:10" ht="43.5" customHeight="1" x14ac:dyDescent="0.25">
      <c r="B34" s="71"/>
      <c r="C34" s="74"/>
      <c r="D34" s="75"/>
      <c r="E34" s="75"/>
      <c r="F34" s="51" t="s">
        <v>107</v>
      </c>
      <c r="G34" s="81">
        <f>F32*0.01</f>
        <v>235.36240000000001</v>
      </c>
      <c r="H34" s="81"/>
      <c r="I34" s="81"/>
      <c r="J34" s="82"/>
    </row>
    <row r="35" spans="2:10" ht="76.5" customHeight="1" x14ac:dyDescent="0.25">
      <c r="B35" s="52" t="s">
        <v>82</v>
      </c>
      <c r="C35" s="83" t="s">
        <v>108</v>
      </c>
      <c r="D35" s="84"/>
      <c r="E35" s="85"/>
      <c r="F35" s="92" t="s">
        <v>113</v>
      </c>
      <c r="G35" s="93"/>
      <c r="H35" s="93"/>
      <c r="I35" s="93"/>
      <c r="J35" s="94"/>
    </row>
    <row r="36" spans="2:10" ht="63" customHeight="1" x14ac:dyDescent="0.25">
      <c r="B36" s="52" t="s">
        <v>115</v>
      </c>
      <c r="C36" s="83" t="s">
        <v>116</v>
      </c>
      <c r="D36" s="84"/>
      <c r="E36" s="85"/>
      <c r="F36" s="86"/>
      <c r="G36" s="86"/>
      <c r="H36" s="86"/>
      <c r="I36" s="86"/>
      <c r="J36" s="86"/>
    </row>
    <row r="39" spans="2:10" x14ac:dyDescent="0.25">
      <c r="B39" s="30" t="s">
        <v>110</v>
      </c>
      <c r="I39" s="30" t="s">
        <v>109</v>
      </c>
    </row>
    <row r="42" spans="2:10" x14ac:dyDescent="0.25">
      <c r="B42" s="30" t="s">
        <v>111</v>
      </c>
      <c r="I42" s="54" t="s">
        <v>112</v>
      </c>
    </row>
  </sheetData>
  <mergeCells count="44">
    <mergeCell ref="B13:J13"/>
    <mergeCell ref="B14:J14"/>
    <mergeCell ref="C16:E16"/>
    <mergeCell ref="F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C23:E23"/>
    <mergeCell ref="F23:J23"/>
    <mergeCell ref="C24:E24"/>
    <mergeCell ref="F24:J24"/>
    <mergeCell ref="C25:E25"/>
    <mergeCell ref="F25:J25"/>
    <mergeCell ref="C31:E31"/>
    <mergeCell ref="F31:J31"/>
    <mergeCell ref="F36:J36"/>
    <mergeCell ref="C35:E35"/>
    <mergeCell ref="C36:E36"/>
    <mergeCell ref="C26:E26"/>
    <mergeCell ref="F26:J26"/>
    <mergeCell ref="C30:E30"/>
    <mergeCell ref="F30:J30"/>
    <mergeCell ref="F35:J35"/>
    <mergeCell ref="C27:E27"/>
    <mergeCell ref="F27:J27"/>
    <mergeCell ref="C28:E28"/>
    <mergeCell ref="F28:J28"/>
    <mergeCell ref="C29:E29"/>
    <mergeCell ref="F29:J29"/>
    <mergeCell ref="B33:B34"/>
    <mergeCell ref="C33:E34"/>
    <mergeCell ref="F32:J32"/>
    <mergeCell ref="G33:J33"/>
    <mergeCell ref="G34:J34"/>
    <mergeCell ref="C32:E3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>
      <selection activeCell="A7" sqref="A7:I7"/>
    </sheetView>
  </sheetViews>
  <sheetFormatPr defaultRowHeight="15" x14ac:dyDescent="0.25"/>
  <cols>
    <col min="1" max="1" width="10.42578125" style="27" bestFit="1" customWidth="1"/>
    <col min="2" max="16384" width="9.140625" style="27"/>
  </cols>
  <sheetData>
    <row r="1" spans="1:9" ht="15.75" x14ac:dyDescent="0.25">
      <c r="E1" s="29" t="s">
        <v>10</v>
      </c>
    </row>
    <row r="2" spans="1:9" ht="15.75" x14ac:dyDescent="0.25">
      <c r="E2" s="30"/>
    </row>
    <row r="3" spans="1:9" x14ac:dyDescent="0.25">
      <c r="H3" s="108">
        <f ca="1">TODAY()</f>
        <v>46168</v>
      </c>
      <c r="I3" s="108"/>
    </row>
    <row r="4" spans="1:9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1" t="s">
        <v>12</v>
      </c>
      <c r="B5" s="40"/>
      <c r="C5" s="109" t="s">
        <v>118</v>
      </c>
      <c r="D5" s="109"/>
      <c r="E5" s="109"/>
      <c r="F5" s="109"/>
      <c r="G5" s="109"/>
      <c r="H5" s="109"/>
      <c r="I5" s="40"/>
    </row>
    <row r="6" spans="1:9" x14ac:dyDescent="0.25">
      <c r="A6" s="41" t="s">
        <v>11</v>
      </c>
      <c r="B6" s="40"/>
      <c r="C6" s="40"/>
      <c r="D6" s="40"/>
      <c r="E6" s="40"/>
      <c r="F6" s="40"/>
      <c r="G6" s="40"/>
      <c r="H6" s="40"/>
      <c r="I6" s="40"/>
    </row>
    <row r="7" spans="1:9" x14ac:dyDescent="0.25">
      <c r="A7" s="107" t="s">
        <v>49</v>
      </c>
      <c r="B7" s="107"/>
      <c r="C7" s="107"/>
      <c r="D7" s="107"/>
      <c r="E7" s="107"/>
      <c r="F7" s="107"/>
      <c r="G7" s="107"/>
      <c r="H7" s="107"/>
      <c r="I7" s="107"/>
    </row>
    <row r="8" spans="1:9" x14ac:dyDescent="0.25">
      <c r="A8" s="40"/>
      <c r="B8" s="40"/>
      <c r="C8" s="40"/>
      <c r="D8" s="40"/>
      <c r="E8" s="40"/>
      <c r="F8" s="40"/>
      <c r="G8" s="40"/>
      <c r="H8" s="40"/>
      <c r="I8" s="40"/>
    </row>
    <row r="9" spans="1:9" x14ac:dyDescent="0.25">
      <c r="A9" s="28" t="s">
        <v>13</v>
      </c>
    </row>
    <row r="10" spans="1:9" ht="40.5" customHeight="1" x14ac:dyDescent="0.25">
      <c r="A10" s="110" t="str">
        <f>INDEX(Лист3!C:C,MATCH(A7,Лист3!B:B,0))</f>
        <v>Продукты питания</v>
      </c>
      <c r="B10" s="110"/>
      <c r="C10" s="110"/>
      <c r="D10" s="110"/>
      <c r="E10" s="110"/>
      <c r="F10" s="110"/>
      <c r="G10" s="110"/>
      <c r="H10" s="110"/>
      <c r="I10" s="110"/>
    </row>
    <row r="11" spans="1:9" x14ac:dyDescent="0.25">
      <c r="A11" s="39" t="s">
        <v>27</v>
      </c>
      <c r="B11" s="34"/>
      <c r="E11" s="34"/>
      <c r="F11" s="34"/>
      <c r="G11" s="34"/>
      <c r="H11" s="34"/>
      <c r="I11" s="34"/>
    </row>
    <row r="12" spans="1:9" ht="31.5" customHeight="1" x14ac:dyDescent="0.25">
      <c r="A12" s="42">
        <v>158652.5</v>
      </c>
      <c r="B12" s="110" t="str">
        <f>TEXT(TRUNC(TEXT(A12,n0)),"# ##0")&amp;" ("&amp;SUBSTITUTE(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")&amp;"рубл"&amp;VLOOKUP(MOD(MAX(MOD(MID(TEXT(A12,n0),11,2)-11,100),9),10),{0,"ь ";1,"я ";4,"ей "},2)," рубл",") рубл")&amp;RIGHT(TEXT(A12,n0),2)&amp; "0 коп."</f>
        <v>158 652 (Сто пятьдесят восемь тысяч шестьсот пятьдесят два) рубля ,50 коп.</v>
      </c>
      <c r="C12" s="110"/>
      <c r="D12" s="110"/>
      <c r="E12" s="110"/>
      <c r="F12" s="110"/>
      <c r="G12" s="110"/>
      <c r="H12" s="110"/>
      <c r="I12" s="110"/>
    </row>
    <row r="13" spans="1:9" x14ac:dyDescent="0.25">
      <c r="A13" s="35"/>
    </row>
    <row r="14" spans="1:9" x14ac:dyDescent="0.25">
      <c r="A14" s="28" t="s">
        <v>14</v>
      </c>
    </row>
    <row r="15" spans="1:9" ht="189.75" customHeight="1" x14ac:dyDescent="0.25">
      <c r="A15" s="110" t="str">
        <f>INDEX(Лист3!D:D,MATCH(A7,Лист3!B:B,0))</f>
        <v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v>
      </c>
      <c r="B15" s="110"/>
      <c r="C15" s="110"/>
      <c r="D15" s="110"/>
      <c r="E15" s="110"/>
      <c r="F15" s="110"/>
      <c r="G15" s="110"/>
      <c r="H15" s="110"/>
      <c r="I15" s="110"/>
    </row>
    <row r="18" spans="1:8" x14ac:dyDescent="0.25">
      <c r="A18" s="27" t="s">
        <v>15</v>
      </c>
      <c r="H18" s="27" t="s">
        <v>16</v>
      </c>
    </row>
  </sheetData>
  <mergeCells count="6">
    <mergeCell ref="A7:I7"/>
    <mergeCell ref="H3:I3"/>
    <mergeCell ref="C5:H5"/>
    <mergeCell ref="A10:I10"/>
    <mergeCell ref="A15:I15"/>
    <mergeCell ref="B12:I1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Лист3!$B:$B</xm:f>
          </x14:formula1>
          <xm:sqref>A7:I7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397"/>
  <sheetViews>
    <sheetView tabSelected="1" zoomScaleNormal="100" workbookViewId="0">
      <selection activeCell="Q37" sqref="Q37"/>
    </sheetView>
  </sheetViews>
  <sheetFormatPr defaultRowHeight="15" x14ac:dyDescent="0.25"/>
  <cols>
    <col min="1" max="1" width="5.140625" style="1" customWidth="1"/>
    <col min="2" max="2" width="27.7109375" style="1" customWidth="1"/>
    <col min="3" max="5" width="19.7109375" style="1" customWidth="1"/>
    <col min="6" max="6" width="13.42578125" style="1" customWidth="1"/>
    <col min="7" max="7" width="15.7109375" style="1" customWidth="1"/>
    <col min="8" max="8" width="14.7109375" style="1" customWidth="1"/>
    <col min="9" max="9" width="6.85546875" style="1" customWidth="1"/>
    <col min="10" max="10" width="9.42578125" style="1" customWidth="1"/>
    <col min="11" max="11" width="15.42578125" style="1" customWidth="1"/>
    <col min="12" max="12" width="13.140625" style="1" customWidth="1"/>
    <col min="13" max="16384" width="9.140625" style="1"/>
  </cols>
  <sheetData>
    <row r="1" spans="1:19" ht="33.75" customHeight="1" x14ac:dyDescent="0.25">
      <c r="D1" s="112" t="s">
        <v>20</v>
      </c>
      <c r="E1" s="113"/>
      <c r="F1" s="113"/>
      <c r="G1" s="113"/>
      <c r="H1" s="113"/>
      <c r="I1" s="113"/>
      <c r="J1" s="111"/>
      <c r="K1" s="111"/>
      <c r="L1" s="111"/>
    </row>
    <row r="2" spans="1:19" x14ac:dyDescent="0.25">
      <c r="D2" s="3"/>
      <c r="E2" s="3"/>
      <c r="F2" s="3"/>
      <c r="G2" s="3"/>
      <c r="H2" s="3"/>
      <c r="I2" s="3"/>
      <c r="J2" s="3"/>
      <c r="K2" s="116">
        <f ca="1">TODAY()</f>
        <v>46168</v>
      </c>
      <c r="L2" s="116"/>
      <c r="M2" s="3"/>
      <c r="N2" s="3"/>
      <c r="O2" s="3"/>
      <c r="P2" s="3"/>
      <c r="Q2" s="3"/>
      <c r="R2" s="3"/>
      <c r="S2" s="3"/>
    </row>
    <row r="3" spans="1:19" ht="87.75" customHeight="1" x14ac:dyDescent="0.25">
      <c r="A3" s="114" t="s">
        <v>17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3"/>
      <c r="N3" s="3"/>
      <c r="O3" s="3"/>
      <c r="P3" s="3"/>
      <c r="Q3" s="3"/>
      <c r="R3" s="3"/>
      <c r="S3" s="3"/>
    </row>
    <row r="4" spans="1:19" ht="15.75" thickBot="1" x14ac:dyDescent="0.3">
      <c r="F4" s="8"/>
      <c r="G4" s="8"/>
      <c r="H4" s="8"/>
      <c r="L4" s="1" t="s">
        <v>18</v>
      </c>
    </row>
    <row r="5" spans="1:19" ht="96.75" customHeight="1" thickBot="1" x14ac:dyDescent="0.3">
      <c r="A5" s="55" t="s">
        <v>5</v>
      </c>
      <c r="B5" s="56" t="s">
        <v>1</v>
      </c>
      <c r="C5" s="57" t="s">
        <v>127</v>
      </c>
      <c r="D5" s="57" t="s">
        <v>128</v>
      </c>
      <c r="E5" s="57" t="s">
        <v>129</v>
      </c>
      <c r="F5" s="16" t="s">
        <v>0</v>
      </c>
      <c r="G5" s="16" t="s">
        <v>2</v>
      </c>
      <c r="H5" s="16" t="s">
        <v>6</v>
      </c>
      <c r="I5" s="16" t="s">
        <v>8</v>
      </c>
      <c r="J5" s="16" t="s">
        <v>9</v>
      </c>
      <c r="K5" s="16" t="s">
        <v>124</v>
      </c>
      <c r="L5" s="17" t="s">
        <v>7</v>
      </c>
    </row>
    <row r="6" spans="1:19" s="59" customFormat="1" ht="96.75" customHeight="1" x14ac:dyDescent="0.25">
      <c r="A6" s="63"/>
      <c r="B6" s="64" t="s">
        <v>125</v>
      </c>
      <c r="C6" s="65">
        <v>2594</v>
      </c>
      <c r="D6" s="65">
        <v>3631</v>
      </c>
      <c r="E6" s="65">
        <v>3000</v>
      </c>
      <c r="F6" s="65">
        <f>AVERAGE(C6:E6)</f>
        <v>3075</v>
      </c>
      <c r="G6" s="66">
        <f>STDEVA(C6:E6)</f>
        <v>522.55238971800713</v>
      </c>
      <c r="H6" s="67">
        <f>IF(G6&gt;0,STDEVA(C6:E6)/(SUM(C6:E6)/COUNTIF(C6:E6,"&gt;0")),0)</f>
        <v>0.16993573649366087</v>
      </c>
      <c r="I6" s="68" t="s">
        <v>121</v>
      </c>
      <c r="J6" s="68">
        <v>6</v>
      </c>
      <c r="K6" s="65">
        <v>2594</v>
      </c>
      <c r="L6" s="65">
        <f>J6*K6</f>
        <v>15564</v>
      </c>
    </row>
    <row r="7" spans="1:19" ht="105" hidden="1" customHeight="1" thickBot="1" x14ac:dyDescent="0.3">
      <c r="A7" s="58">
        <v>1</v>
      </c>
      <c r="B7" s="60" t="s">
        <v>122</v>
      </c>
      <c r="C7" s="61">
        <v>257145</v>
      </c>
      <c r="D7" s="61">
        <v>244800</v>
      </c>
      <c r="E7" s="61">
        <v>244800</v>
      </c>
      <c r="F7" s="65">
        <f>AVERAGE(C7:E7)</f>
        <v>248915</v>
      </c>
      <c r="G7" s="66">
        <f>STDEVA(C7:E7)</f>
        <v>7127.3890731459296</v>
      </c>
      <c r="H7" s="67">
        <f>IF(G7&gt;0,STDEVA(C7:E7)/(SUM(C7:E7)/COUNTIF(C7:E7,"&gt;0")),0)</f>
        <v>2.8633827102207299E-2</v>
      </c>
      <c r="I7" s="68" t="s">
        <v>121</v>
      </c>
      <c r="J7" s="68">
        <v>1</v>
      </c>
      <c r="K7" s="65">
        <v>244800</v>
      </c>
      <c r="L7" s="65">
        <f>J7*K7</f>
        <v>244800</v>
      </c>
    </row>
    <row r="8" spans="1:19" s="24" customFormat="1" ht="45.75" hidden="1" customHeight="1" x14ac:dyDescent="0.25">
      <c r="A8" s="11" t="str">
        <f>IF(K8&gt;0,A7+1,"")</f>
        <v/>
      </c>
      <c r="B8" s="32"/>
      <c r="C8" s="33">
        <v>0</v>
      </c>
      <c r="D8" s="33">
        <v>0</v>
      </c>
      <c r="E8" s="33">
        <v>0</v>
      </c>
      <c r="F8" s="12">
        <f t="shared" ref="F8:F26" si="0">AVERAGE(C8:E8)</f>
        <v>0</v>
      </c>
      <c r="G8" s="12">
        <f t="shared" ref="G8:G26" si="1">STDEVA(C8:E8)</f>
        <v>0</v>
      </c>
      <c r="H8" s="31">
        <f t="shared" ref="H8:H26" si="2">IF(F8&gt;0,STDEVA(C8:E8)/(SUM(C8:E8)/COUNTIF(C8:E8,"&gt;0")),0)</f>
        <v>0</v>
      </c>
      <c r="I8" s="11" t="s">
        <v>4</v>
      </c>
      <c r="J8" s="11">
        <v>1</v>
      </c>
      <c r="K8" s="26">
        <f t="shared" ref="K8:K26" si="3">ROUND(AVERAGE(C8:E8),2)</f>
        <v>0</v>
      </c>
      <c r="L8" s="26">
        <f t="shared" ref="L8:L26" si="4">J8*K8</f>
        <v>0</v>
      </c>
    </row>
    <row r="9" spans="1:19" s="24" customFormat="1" ht="45.75" hidden="1" customHeight="1" x14ac:dyDescent="0.25">
      <c r="A9" s="11" t="str">
        <f t="shared" ref="A9:A34" si="5">IF(K9&gt;0,A8+1,"")</f>
        <v/>
      </c>
      <c r="B9" s="32"/>
      <c r="C9" s="33">
        <v>0</v>
      </c>
      <c r="D9" s="33">
        <v>0</v>
      </c>
      <c r="E9" s="33">
        <v>0</v>
      </c>
      <c r="F9" s="12">
        <f t="shared" si="0"/>
        <v>0</v>
      </c>
      <c r="G9" s="12">
        <f t="shared" si="1"/>
        <v>0</v>
      </c>
      <c r="H9" s="31">
        <f t="shared" si="2"/>
        <v>0</v>
      </c>
      <c r="I9" s="11" t="s">
        <v>4</v>
      </c>
      <c r="J9" s="11">
        <v>1</v>
      </c>
      <c r="K9" s="26">
        <f t="shared" si="3"/>
        <v>0</v>
      </c>
      <c r="L9" s="26">
        <f t="shared" si="4"/>
        <v>0</v>
      </c>
    </row>
    <row r="10" spans="1:19" s="24" customFormat="1" ht="45.75" hidden="1" customHeight="1" x14ac:dyDescent="0.25">
      <c r="A10" s="11" t="str">
        <f t="shared" si="5"/>
        <v/>
      </c>
      <c r="B10" s="32"/>
      <c r="C10" s="33">
        <v>0</v>
      </c>
      <c r="D10" s="33">
        <v>0</v>
      </c>
      <c r="E10" s="33">
        <v>0</v>
      </c>
      <c r="F10" s="12">
        <f t="shared" si="0"/>
        <v>0</v>
      </c>
      <c r="G10" s="12">
        <f t="shared" si="1"/>
        <v>0</v>
      </c>
      <c r="H10" s="31">
        <f t="shared" si="2"/>
        <v>0</v>
      </c>
      <c r="I10" s="11" t="s">
        <v>4</v>
      </c>
      <c r="J10" s="11">
        <v>1</v>
      </c>
      <c r="K10" s="26">
        <f t="shared" si="3"/>
        <v>0</v>
      </c>
      <c r="L10" s="26">
        <f t="shared" si="4"/>
        <v>0</v>
      </c>
    </row>
    <row r="11" spans="1:19" s="24" customFormat="1" ht="45.75" hidden="1" customHeight="1" x14ac:dyDescent="0.25">
      <c r="A11" s="11" t="str">
        <f t="shared" si="5"/>
        <v/>
      </c>
      <c r="B11" s="32"/>
      <c r="C11" s="33">
        <v>0</v>
      </c>
      <c r="D11" s="33">
        <v>0</v>
      </c>
      <c r="E11" s="33">
        <v>0</v>
      </c>
      <c r="F11" s="12">
        <f t="shared" si="0"/>
        <v>0</v>
      </c>
      <c r="G11" s="12">
        <f t="shared" si="1"/>
        <v>0</v>
      </c>
      <c r="H11" s="31">
        <f t="shared" si="2"/>
        <v>0</v>
      </c>
      <c r="I11" s="11" t="s">
        <v>4</v>
      </c>
      <c r="J11" s="11">
        <v>1</v>
      </c>
      <c r="K11" s="26">
        <f t="shared" si="3"/>
        <v>0</v>
      </c>
      <c r="L11" s="26">
        <f t="shared" si="4"/>
        <v>0</v>
      </c>
    </row>
    <row r="12" spans="1:19" s="24" customFormat="1" ht="45.75" hidden="1" customHeight="1" x14ac:dyDescent="0.25">
      <c r="A12" s="11" t="e">
        <f>A8:L</f>
        <v>#NAME?</v>
      </c>
      <c r="B12" s="32"/>
      <c r="C12" s="33">
        <v>0</v>
      </c>
      <c r="D12" s="33">
        <v>0</v>
      </c>
      <c r="E12" s="33">
        <v>0</v>
      </c>
      <c r="F12" s="12">
        <f t="shared" si="0"/>
        <v>0</v>
      </c>
      <c r="G12" s="12">
        <f t="shared" si="1"/>
        <v>0</v>
      </c>
      <c r="H12" s="31">
        <f t="shared" si="2"/>
        <v>0</v>
      </c>
      <c r="I12" s="11" t="s">
        <v>4</v>
      </c>
      <c r="J12" s="11">
        <v>1</v>
      </c>
      <c r="K12" s="26">
        <f t="shared" si="3"/>
        <v>0</v>
      </c>
      <c r="L12" s="26">
        <f t="shared" si="4"/>
        <v>0</v>
      </c>
    </row>
    <row r="13" spans="1:19" s="24" customFormat="1" ht="45.75" hidden="1" customHeight="1" x14ac:dyDescent="0.25">
      <c r="A13" s="11" t="str">
        <f t="shared" si="5"/>
        <v/>
      </c>
      <c r="B13" s="32"/>
      <c r="C13" s="33">
        <v>0</v>
      </c>
      <c r="D13" s="33">
        <v>0</v>
      </c>
      <c r="E13" s="33">
        <v>0</v>
      </c>
      <c r="F13" s="12">
        <f t="shared" si="0"/>
        <v>0</v>
      </c>
      <c r="G13" s="12">
        <f t="shared" si="1"/>
        <v>0</v>
      </c>
      <c r="H13" s="31">
        <f t="shared" si="2"/>
        <v>0</v>
      </c>
      <c r="I13" s="11" t="s">
        <v>4</v>
      </c>
      <c r="J13" s="11">
        <v>1</v>
      </c>
      <c r="K13" s="26">
        <f t="shared" si="3"/>
        <v>0</v>
      </c>
      <c r="L13" s="26">
        <f t="shared" si="4"/>
        <v>0</v>
      </c>
    </row>
    <row r="14" spans="1:19" s="24" customFormat="1" ht="45.75" hidden="1" customHeight="1" x14ac:dyDescent="0.25">
      <c r="A14" s="11" t="str">
        <f t="shared" si="5"/>
        <v/>
      </c>
      <c r="B14" s="32"/>
      <c r="C14" s="33">
        <v>0</v>
      </c>
      <c r="D14" s="33">
        <v>0</v>
      </c>
      <c r="E14" s="33">
        <v>0</v>
      </c>
      <c r="F14" s="12">
        <f t="shared" si="0"/>
        <v>0</v>
      </c>
      <c r="G14" s="12">
        <f t="shared" si="1"/>
        <v>0</v>
      </c>
      <c r="H14" s="31">
        <f t="shared" si="2"/>
        <v>0</v>
      </c>
      <c r="I14" s="11" t="s">
        <v>4</v>
      </c>
      <c r="J14" s="11">
        <v>1</v>
      </c>
      <c r="K14" s="26">
        <f t="shared" si="3"/>
        <v>0</v>
      </c>
      <c r="L14" s="26">
        <f t="shared" si="4"/>
        <v>0</v>
      </c>
    </row>
    <row r="15" spans="1:19" s="24" customFormat="1" ht="45.75" hidden="1" customHeight="1" x14ac:dyDescent="0.25">
      <c r="A15" s="11" t="str">
        <f t="shared" si="5"/>
        <v/>
      </c>
      <c r="B15" s="32"/>
      <c r="C15" s="33">
        <v>0</v>
      </c>
      <c r="D15" s="33">
        <v>0</v>
      </c>
      <c r="E15" s="33">
        <v>0</v>
      </c>
      <c r="F15" s="12">
        <f t="shared" si="0"/>
        <v>0</v>
      </c>
      <c r="G15" s="12">
        <f t="shared" si="1"/>
        <v>0</v>
      </c>
      <c r="H15" s="31">
        <f t="shared" si="2"/>
        <v>0</v>
      </c>
      <c r="I15" s="11" t="s">
        <v>4</v>
      </c>
      <c r="J15" s="11">
        <v>1</v>
      </c>
      <c r="K15" s="26">
        <f t="shared" si="3"/>
        <v>0</v>
      </c>
      <c r="L15" s="26">
        <f t="shared" si="4"/>
        <v>0</v>
      </c>
    </row>
    <row r="16" spans="1:19" s="24" customFormat="1" ht="45.75" hidden="1" customHeight="1" x14ac:dyDescent="0.25">
      <c r="A16" s="11" t="str">
        <f t="shared" si="5"/>
        <v/>
      </c>
      <c r="B16" s="32"/>
      <c r="C16" s="33">
        <v>0</v>
      </c>
      <c r="D16" s="33">
        <v>0</v>
      </c>
      <c r="E16" s="33">
        <v>0</v>
      </c>
      <c r="F16" s="12">
        <f t="shared" si="0"/>
        <v>0</v>
      </c>
      <c r="G16" s="12">
        <f t="shared" si="1"/>
        <v>0</v>
      </c>
      <c r="H16" s="31">
        <f t="shared" si="2"/>
        <v>0</v>
      </c>
      <c r="I16" s="11" t="s">
        <v>4</v>
      </c>
      <c r="J16" s="11">
        <v>1</v>
      </c>
      <c r="K16" s="26">
        <f t="shared" si="3"/>
        <v>0</v>
      </c>
      <c r="L16" s="26">
        <f t="shared" si="4"/>
        <v>0</v>
      </c>
    </row>
    <row r="17" spans="1:12" s="24" customFormat="1" ht="45.75" hidden="1" customHeight="1" x14ac:dyDescent="0.25">
      <c r="A17" s="11" t="str">
        <f t="shared" si="5"/>
        <v/>
      </c>
      <c r="B17" s="32"/>
      <c r="C17" s="33">
        <v>0</v>
      </c>
      <c r="D17" s="33">
        <v>0</v>
      </c>
      <c r="E17" s="33">
        <v>0</v>
      </c>
      <c r="F17" s="12">
        <f t="shared" si="0"/>
        <v>0</v>
      </c>
      <c r="G17" s="12">
        <f t="shared" si="1"/>
        <v>0</v>
      </c>
      <c r="H17" s="31">
        <f t="shared" si="2"/>
        <v>0</v>
      </c>
      <c r="I17" s="11" t="s">
        <v>4</v>
      </c>
      <c r="J17" s="11">
        <v>1</v>
      </c>
      <c r="K17" s="26">
        <f t="shared" si="3"/>
        <v>0</v>
      </c>
      <c r="L17" s="26">
        <f t="shared" si="4"/>
        <v>0</v>
      </c>
    </row>
    <row r="18" spans="1:12" s="24" customFormat="1" ht="45.75" hidden="1" customHeight="1" x14ac:dyDescent="0.25">
      <c r="A18" s="11" t="str">
        <f t="shared" si="5"/>
        <v/>
      </c>
      <c r="B18" s="32"/>
      <c r="C18" s="33">
        <v>0</v>
      </c>
      <c r="D18" s="33">
        <v>0</v>
      </c>
      <c r="E18" s="33">
        <v>0</v>
      </c>
      <c r="F18" s="12">
        <f t="shared" si="0"/>
        <v>0</v>
      </c>
      <c r="G18" s="12">
        <f t="shared" si="1"/>
        <v>0</v>
      </c>
      <c r="H18" s="31">
        <f t="shared" si="2"/>
        <v>0</v>
      </c>
      <c r="I18" s="11" t="s">
        <v>4</v>
      </c>
      <c r="J18" s="11">
        <v>1</v>
      </c>
      <c r="K18" s="26">
        <f t="shared" si="3"/>
        <v>0</v>
      </c>
      <c r="L18" s="26">
        <f t="shared" si="4"/>
        <v>0</v>
      </c>
    </row>
    <row r="19" spans="1:12" s="24" customFormat="1" ht="45.75" hidden="1" customHeight="1" x14ac:dyDescent="0.25">
      <c r="A19" s="11" t="str">
        <f t="shared" si="5"/>
        <v/>
      </c>
      <c r="B19" s="32"/>
      <c r="C19" s="33">
        <v>0</v>
      </c>
      <c r="D19" s="33">
        <v>0</v>
      </c>
      <c r="E19" s="33">
        <v>0</v>
      </c>
      <c r="F19" s="12">
        <f t="shared" si="0"/>
        <v>0</v>
      </c>
      <c r="G19" s="12">
        <f t="shared" si="1"/>
        <v>0</v>
      </c>
      <c r="H19" s="31">
        <f t="shared" si="2"/>
        <v>0</v>
      </c>
      <c r="I19" s="11" t="s">
        <v>4</v>
      </c>
      <c r="J19" s="11">
        <v>1</v>
      </c>
      <c r="K19" s="26">
        <f t="shared" si="3"/>
        <v>0</v>
      </c>
      <c r="L19" s="26">
        <f t="shared" si="4"/>
        <v>0</v>
      </c>
    </row>
    <row r="20" spans="1:12" s="24" customFormat="1" ht="45.75" hidden="1" customHeight="1" x14ac:dyDescent="0.25">
      <c r="A20" s="11" t="str">
        <f t="shared" si="5"/>
        <v/>
      </c>
      <c r="B20" s="32"/>
      <c r="C20" s="33">
        <v>0</v>
      </c>
      <c r="D20" s="33">
        <v>0</v>
      </c>
      <c r="E20" s="33">
        <v>0</v>
      </c>
      <c r="F20" s="12">
        <f t="shared" si="0"/>
        <v>0</v>
      </c>
      <c r="G20" s="12">
        <f t="shared" si="1"/>
        <v>0</v>
      </c>
      <c r="H20" s="31">
        <f t="shared" si="2"/>
        <v>0</v>
      </c>
      <c r="I20" s="11" t="s">
        <v>4</v>
      </c>
      <c r="J20" s="11">
        <v>1</v>
      </c>
      <c r="K20" s="26">
        <f t="shared" si="3"/>
        <v>0</v>
      </c>
      <c r="L20" s="26">
        <f t="shared" si="4"/>
        <v>0</v>
      </c>
    </row>
    <row r="21" spans="1:12" s="24" customFormat="1" ht="45.75" hidden="1" customHeight="1" x14ac:dyDescent="0.25">
      <c r="A21" s="11" t="str">
        <f t="shared" si="5"/>
        <v/>
      </c>
      <c r="B21" s="32"/>
      <c r="C21" s="33">
        <v>0</v>
      </c>
      <c r="D21" s="33">
        <v>0</v>
      </c>
      <c r="E21" s="33">
        <v>0</v>
      </c>
      <c r="F21" s="12">
        <f t="shared" si="0"/>
        <v>0</v>
      </c>
      <c r="G21" s="12">
        <f t="shared" si="1"/>
        <v>0</v>
      </c>
      <c r="H21" s="31">
        <f t="shared" si="2"/>
        <v>0</v>
      </c>
      <c r="I21" s="11" t="s">
        <v>4</v>
      </c>
      <c r="J21" s="11">
        <v>1</v>
      </c>
      <c r="K21" s="26">
        <f t="shared" si="3"/>
        <v>0</v>
      </c>
      <c r="L21" s="26">
        <f t="shared" si="4"/>
        <v>0</v>
      </c>
    </row>
    <row r="22" spans="1:12" s="24" customFormat="1" ht="45.75" hidden="1" customHeight="1" x14ac:dyDescent="0.25">
      <c r="A22" s="11" t="str">
        <f t="shared" si="5"/>
        <v/>
      </c>
      <c r="B22" s="32"/>
      <c r="C22" s="33">
        <v>0</v>
      </c>
      <c r="D22" s="33">
        <v>0</v>
      </c>
      <c r="E22" s="33">
        <v>0</v>
      </c>
      <c r="F22" s="12">
        <f t="shared" si="0"/>
        <v>0</v>
      </c>
      <c r="G22" s="12">
        <f t="shared" si="1"/>
        <v>0</v>
      </c>
      <c r="H22" s="31">
        <f t="shared" si="2"/>
        <v>0</v>
      </c>
      <c r="I22" s="11" t="s">
        <v>4</v>
      </c>
      <c r="J22" s="11">
        <v>1</v>
      </c>
      <c r="K22" s="26">
        <f t="shared" si="3"/>
        <v>0</v>
      </c>
      <c r="L22" s="26">
        <f t="shared" si="4"/>
        <v>0</v>
      </c>
    </row>
    <row r="23" spans="1:12" s="24" customFormat="1" ht="45.75" hidden="1" customHeight="1" x14ac:dyDescent="0.25">
      <c r="A23" s="11" t="str">
        <f t="shared" si="5"/>
        <v/>
      </c>
      <c r="B23" s="32"/>
      <c r="C23" s="33">
        <v>0</v>
      </c>
      <c r="D23" s="33">
        <v>0</v>
      </c>
      <c r="E23" s="33">
        <v>0</v>
      </c>
      <c r="F23" s="12">
        <f t="shared" si="0"/>
        <v>0</v>
      </c>
      <c r="G23" s="12">
        <f t="shared" si="1"/>
        <v>0</v>
      </c>
      <c r="H23" s="31">
        <f t="shared" si="2"/>
        <v>0</v>
      </c>
      <c r="I23" s="11" t="s">
        <v>4</v>
      </c>
      <c r="J23" s="11">
        <v>1</v>
      </c>
      <c r="K23" s="26">
        <f t="shared" si="3"/>
        <v>0</v>
      </c>
      <c r="L23" s="26">
        <f t="shared" si="4"/>
        <v>0</v>
      </c>
    </row>
    <row r="24" spans="1:12" s="24" customFormat="1" ht="45.75" hidden="1" customHeight="1" x14ac:dyDescent="0.25">
      <c r="A24" s="11" t="str">
        <f t="shared" si="5"/>
        <v/>
      </c>
      <c r="B24" s="32"/>
      <c r="C24" s="33">
        <v>0</v>
      </c>
      <c r="D24" s="33">
        <v>0</v>
      </c>
      <c r="E24" s="33">
        <v>0</v>
      </c>
      <c r="F24" s="12">
        <f t="shared" si="0"/>
        <v>0</v>
      </c>
      <c r="G24" s="12">
        <f t="shared" si="1"/>
        <v>0</v>
      </c>
      <c r="H24" s="31">
        <f t="shared" si="2"/>
        <v>0</v>
      </c>
      <c r="I24" s="11" t="s">
        <v>4</v>
      </c>
      <c r="J24" s="11">
        <v>1</v>
      </c>
      <c r="K24" s="26">
        <f t="shared" si="3"/>
        <v>0</v>
      </c>
      <c r="L24" s="26">
        <f t="shared" si="4"/>
        <v>0</v>
      </c>
    </row>
    <row r="25" spans="1:12" s="24" customFormat="1" ht="45.75" hidden="1" customHeight="1" x14ac:dyDescent="0.25">
      <c r="A25" s="11" t="str">
        <f t="shared" si="5"/>
        <v/>
      </c>
      <c r="B25" s="32"/>
      <c r="C25" s="33">
        <v>0</v>
      </c>
      <c r="D25" s="33">
        <v>0</v>
      </c>
      <c r="E25" s="33">
        <v>0</v>
      </c>
      <c r="F25" s="12">
        <f t="shared" si="0"/>
        <v>0</v>
      </c>
      <c r="G25" s="12">
        <f t="shared" si="1"/>
        <v>0</v>
      </c>
      <c r="H25" s="31">
        <f t="shared" si="2"/>
        <v>0</v>
      </c>
      <c r="I25" s="11" t="s">
        <v>4</v>
      </c>
      <c r="J25" s="11">
        <v>1</v>
      </c>
      <c r="K25" s="26">
        <f t="shared" si="3"/>
        <v>0</v>
      </c>
      <c r="L25" s="26">
        <f t="shared" si="4"/>
        <v>0</v>
      </c>
    </row>
    <row r="26" spans="1:12" s="24" customFormat="1" ht="45.75" hidden="1" customHeight="1" x14ac:dyDescent="0.25">
      <c r="A26" s="11" t="str">
        <f t="shared" si="5"/>
        <v/>
      </c>
      <c r="B26" s="32"/>
      <c r="C26" s="33">
        <v>0</v>
      </c>
      <c r="D26" s="33">
        <v>0</v>
      </c>
      <c r="E26" s="33">
        <v>0</v>
      </c>
      <c r="F26" s="12">
        <f t="shared" si="0"/>
        <v>0</v>
      </c>
      <c r="G26" s="12">
        <f t="shared" si="1"/>
        <v>0</v>
      </c>
      <c r="H26" s="31">
        <f t="shared" si="2"/>
        <v>0</v>
      </c>
      <c r="I26" s="11" t="s">
        <v>4</v>
      </c>
      <c r="J26" s="11">
        <v>1</v>
      </c>
      <c r="K26" s="26">
        <f t="shared" si="3"/>
        <v>0</v>
      </c>
      <c r="L26" s="26">
        <f t="shared" si="4"/>
        <v>0</v>
      </c>
    </row>
    <row r="27" spans="1:12" s="24" customFormat="1" ht="45.75" hidden="1" customHeight="1" x14ac:dyDescent="0.25">
      <c r="A27" s="11" t="str">
        <f t="shared" si="5"/>
        <v/>
      </c>
      <c r="B27" s="32"/>
      <c r="C27" s="33">
        <v>0</v>
      </c>
      <c r="D27" s="33">
        <v>0</v>
      </c>
      <c r="E27" s="33">
        <v>0</v>
      </c>
      <c r="F27" s="12">
        <f t="shared" ref="F27:F33" si="6">AVERAGE(C27:E27)</f>
        <v>0</v>
      </c>
      <c r="G27" s="12">
        <f t="shared" ref="G27:G33" si="7">STDEVA(C27:E27)</f>
        <v>0</v>
      </c>
      <c r="H27" s="31">
        <f t="shared" ref="H27:H33" si="8">IF(F27&gt;0,STDEVA(C27:E27)/(SUM(C27:E27)/COUNTIF(C27:E27,"&gt;0")),0)</f>
        <v>0</v>
      </c>
      <c r="I27" s="11" t="s">
        <v>4</v>
      </c>
      <c r="J27" s="11">
        <v>1</v>
      </c>
      <c r="K27" s="26">
        <f t="shared" ref="K27:K33" si="9">ROUND(AVERAGE(C27:E27),2)</f>
        <v>0</v>
      </c>
      <c r="L27" s="26">
        <f t="shared" ref="L27:L33" si="10">J27*K27</f>
        <v>0</v>
      </c>
    </row>
    <row r="28" spans="1:12" s="24" customFormat="1" ht="45.75" hidden="1" customHeight="1" x14ac:dyDescent="0.25">
      <c r="A28" s="11" t="str">
        <f t="shared" si="5"/>
        <v/>
      </c>
      <c r="B28" s="32"/>
      <c r="C28" s="33">
        <v>0</v>
      </c>
      <c r="D28" s="33">
        <v>0</v>
      </c>
      <c r="E28" s="33">
        <v>0</v>
      </c>
      <c r="F28" s="12">
        <f t="shared" si="6"/>
        <v>0</v>
      </c>
      <c r="G28" s="12">
        <f t="shared" si="7"/>
        <v>0</v>
      </c>
      <c r="H28" s="31">
        <f t="shared" si="8"/>
        <v>0</v>
      </c>
      <c r="I28" s="11" t="s">
        <v>4</v>
      </c>
      <c r="J28" s="11">
        <v>1</v>
      </c>
      <c r="K28" s="26">
        <f t="shared" si="9"/>
        <v>0</v>
      </c>
      <c r="L28" s="26">
        <f t="shared" si="10"/>
        <v>0</v>
      </c>
    </row>
    <row r="29" spans="1:12" s="24" customFormat="1" ht="45.75" hidden="1" customHeight="1" x14ac:dyDescent="0.25">
      <c r="A29" s="11" t="str">
        <f t="shared" si="5"/>
        <v/>
      </c>
      <c r="B29" s="32"/>
      <c r="C29" s="33">
        <v>0</v>
      </c>
      <c r="D29" s="33">
        <v>0</v>
      </c>
      <c r="E29" s="33">
        <v>0</v>
      </c>
      <c r="F29" s="12">
        <f t="shared" si="6"/>
        <v>0</v>
      </c>
      <c r="G29" s="12">
        <f t="shared" si="7"/>
        <v>0</v>
      </c>
      <c r="H29" s="31">
        <f t="shared" si="8"/>
        <v>0</v>
      </c>
      <c r="I29" s="11" t="s">
        <v>4</v>
      </c>
      <c r="J29" s="11">
        <v>1</v>
      </c>
      <c r="K29" s="26">
        <f t="shared" si="9"/>
        <v>0</v>
      </c>
      <c r="L29" s="26">
        <f t="shared" si="10"/>
        <v>0</v>
      </c>
    </row>
    <row r="30" spans="1:12" s="24" customFormat="1" ht="45.75" hidden="1" customHeight="1" x14ac:dyDescent="0.25">
      <c r="A30" s="11" t="str">
        <f t="shared" si="5"/>
        <v/>
      </c>
      <c r="B30" s="32"/>
      <c r="C30" s="33">
        <v>0</v>
      </c>
      <c r="D30" s="33">
        <v>0</v>
      </c>
      <c r="E30" s="33">
        <v>0</v>
      </c>
      <c r="F30" s="12">
        <f t="shared" si="6"/>
        <v>0</v>
      </c>
      <c r="G30" s="12">
        <f t="shared" si="7"/>
        <v>0</v>
      </c>
      <c r="H30" s="31">
        <f t="shared" si="8"/>
        <v>0</v>
      </c>
      <c r="I30" s="11" t="s">
        <v>4</v>
      </c>
      <c r="J30" s="11">
        <v>1</v>
      </c>
      <c r="K30" s="26">
        <f t="shared" si="9"/>
        <v>0</v>
      </c>
      <c r="L30" s="26">
        <f t="shared" si="10"/>
        <v>0</v>
      </c>
    </row>
    <row r="31" spans="1:12" s="24" customFormat="1" ht="45.75" hidden="1" customHeight="1" x14ac:dyDescent="0.25">
      <c r="A31" s="11" t="str">
        <f t="shared" si="5"/>
        <v/>
      </c>
      <c r="B31" s="32"/>
      <c r="C31" s="33">
        <v>0</v>
      </c>
      <c r="D31" s="33">
        <v>0</v>
      </c>
      <c r="E31" s="33">
        <v>0</v>
      </c>
      <c r="F31" s="12">
        <f t="shared" si="6"/>
        <v>0</v>
      </c>
      <c r="G31" s="12">
        <f t="shared" si="7"/>
        <v>0</v>
      </c>
      <c r="H31" s="31">
        <f t="shared" si="8"/>
        <v>0</v>
      </c>
      <c r="I31" s="11" t="s">
        <v>4</v>
      </c>
      <c r="J31" s="11">
        <v>1</v>
      </c>
      <c r="K31" s="26">
        <f t="shared" si="9"/>
        <v>0</v>
      </c>
      <c r="L31" s="26">
        <f t="shared" si="10"/>
        <v>0</v>
      </c>
    </row>
    <row r="32" spans="1:12" s="24" customFormat="1" ht="45.75" hidden="1" customHeight="1" x14ac:dyDescent="0.25">
      <c r="A32" s="11" t="str">
        <f t="shared" si="5"/>
        <v/>
      </c>
      <c r="B32" s="32"/>
      <c r="C32" s="33">
        <v>0</v>
      </c>
      <c r="D32" s="33">
        <v>0</v>
      </c>
      <c r="E32" s="33">
        <v>0</v>
      </c>
      <c r="F32" s="12">
        <f t="shared" si="6"/>
        <v>0</v>
      </c>
      <c r="G32" s="12">
        <f t="shared" si="7"/>
        <v>0</v>
      </c>
      <c r="H32" s="31">
        <f t="shared" si="8"/>
        <v>0</v>
      </c>
      <c r="I32" s="11" t="s">
        <v>4</v>
      </c>
      <c r="J32" s="11">
        <v>1</v>
      </c>
      <c r="K32" s="26">
        <f t="shared" si="9"/>
        <v>0</v>
      </c>
      <c r="L32" s="26">
        <f t="shared" si="10"/>
        <v>0</v>
      </c>
    </row>
    <row r="33" spans="1:12" s="24" customFormat="1" ht="0.75" hidden="1" customHeight="1" x14ac:dyDescent="0.25">
      <c r="A33" s="11" t="str">
        <f t="shared" si="5"/>
        <v/>
      </c>
      <c r="B33" s="32"/>
      <c r="C33" s="33">
        <v>0</v>
      </c>
      <c r="D33" s="33">
        <v>0</v>
      </c>
      <c r="E33" s="33">
        <v>0</v>
      </c>
      <c r="F33" s="12">
        <f t="shared" si="6"/>
        <v>0</v>
      </c>
      <c r="G33" s="12">
        <f t="shared" si="7"/>
        <v>0</v>
      </c>
      <c r="H33" s="31">
        <f t="shared" si="8"/>
        <v>0</v>
      </c>
      <c r="I33" s="11" t="s">
        <v>4</v>
      </c>
      <c r="J33" s="11">
        <v>1</v>
      </c>
      <c r="K33" s="26">
        <f t="shared" si="9"/>
        <v>0</v>
      </c>
      <c r="L33" s="26">
        <f t="shared" si="10"/>
        <v>0</v>
      </c>
    </row>
    <row r="34" spans="1:12" ht="0.75" customHeight="1" x14ac:dyDescent="0.25">
      <c r="A34" s="11" t="str">
        <f t="shared" si="5"/>
        <v/>
      </c>
      <c r="B34" s="32"/>
      <c r="C34" s="33">
        <v>0</v>
      </c>
      <c r="D34" s="33">
        <v>0</v>
      </c>
      <c r="E34" s="33">
        <v>0</v>
      </c>
      <c r="F34" s="12">
        <f>AVERAGE(C34:E34)</f>
        <v>0</v>
      </c>
      <c r="G34" s="12">
        <f>STDEVA(C34:E34)</f>
        <v>0</v>
      </c>
      <c r="H34" s="31">
        <f>IF(F34&gt;0,STDEVA(C34:E34)/(SUM(C34:E34)/COUNTIF(C34:E34,"&gt;0")),0)</f>
        <v>0</v>
      </c>
      <c r="I34" s="11" t="s">
        <v>4</v>
      </c>
      <c r="J34" s="11">
        <v>1</v>
      </c>
      <c r="K34" s="26">
        <f>ROUND(AVERAGE(C34:E34),2)</f>
        <v>0</v>
      </c>
      <c r="L34" s="26">
        <f>J34*K34</f>
        <v>0</v>
      </c>
    </row>
    <row r="35" spans="1:12" ht="18" customHeight="1" thickBot="1" x14ac:dyDescent="0.3">
      <c r="A35" s="13"/>
      <c r="B35" s="14"/>
      <c r="C35" s="14"/>
      <c r="D35" s="14"/>
      <c r="E35" s="14"/>
      <c r="F35" s="14"/>
      <c r="G35" s="14"/>
      <c r="H35" s="15"/>
      <c r="I35" s="14"/>
      <c r="J35" s="14"/>
      <c r="K35" s="18" t="s">
        <v>3</v>
      </c>
      <c r="L35" s="19">
        <v>15564</v>
      </c>
    </row>
    <row r="36" spans="1:12" ht="15.75" x14ac:dyDescent="0.25">
      <c r="H36" s="4"/>
      <c r="K36" s="2"/>
      <c r="L36" s="6"/>
    </row>
    <row r="37" spans="1:12" ht="15.75" x14ac:dyDescent="0.25">
      <c r="H37" s="4"/>
      <c r="K37" s="2"/>
      <c r="L37" s="6"/>
    </row>
    <row r="38" spans="1:12" ht="15.75" x14ac:dyDescent="0.25">
      <c r="H38" s="4"/>
      <c r="K38" s="2"/>
      <c r="L38" s="6"/>
    </row>
    <row r="39" spans="1:12" ht="15.75" x14ac:dyDescent="0.25">
      <c r="H39" s="4"/>
      <c r="K39" s="2"/>
      <c r="L39" s="6"/>
    </row>
    <row r="40" spans="1:12" ht="15.75" x14ac:dyDescent="0.25">
      <c r="H40" s="4"/>
      <c r="K40" s="2"/>
      <c r="L40" s="6"/>
    </row>
    <row r="41" spans="1:12" ht="15.75" x14ac:dyDescent="0.25">
      <c r="H41" s="4"/>
      <c r="K41" s="2"/>
      <c r="L41" s="6"/>
    </row>
    <row r="42" spans="1:12" ht="15.75" x14ac:dyDescent="0.25">
      <c r="G42" s="22">
        <v>0.01</v>
      </c>
      <c r="H42" s="25">
        <f>D45*0.01</f>
        <v>155.64000000000001</v>
      </c>
      <c r="K42" s="2"/>
      <c r="L42" s="6"/>
    </row>
    <row r="43" spans="1:12" ht="15.75" x14ac:dyDescent="0.25">
      <c r="G43" s="23">
        <v>0.05</v>
      </c>
      <c r="H43" s="25">
        <f>D45*0.05</f>
        <v>778.2</v>
      </c>
      <c r="K43" s="2"/>
      <c r="L43" s="6"/>
    </row>
    <row r="44" spans="1:12" ht="15.75" x14ac:dyDescent="0.25">
      <c r="H44" s="4"/>
      <c r="K44" s="2"/>
      <c r="L44" s="6"/>
    </row>
    <row r="45" spans="1:12" ht="15.75" customHeight="1" x14ac:dyDescent="0.25">
      <c r="D45" s="7">
        <f>(L35)</f>
        <v>15564</v>
      </c>
      <c r="E45" s="10" t="str">
        <f>TEXT(TRUNC(TEXT(D45,n0)),"# ##0")&amp;" ("&amp;SUBSTITUTE(SUBSTITUTE(PROPER(INDEX(n_4,MID(TEXT(D45,n0),1,1)+1)&amp;INDEX(n0x,MID(TEXT(D45,n0),2,1)+1,MID(TEXT(D45,n0),3,1)+1)&amp;IF(-MID(TEXT(D45,n0),1,3),"миллиард"&amp;VLOOKUP(MID(TEXT(D45,n0),3,1)*AND(MID(TEXT(D45,n0),2,1)-1),мил,2),"")&amp;INDEX(n_4,MID(TEXT(D45,n0),4,1)+1)&amp;INDEX(n0x,MID(TEXT(D45,n0),5,1)+1,MID(TEXT(D45,n0),6,1)+1)&amp;IF(-MID(TEXT(D45,n0),4,3),"миллион"&amp;VLOOKUP(MID(TEXT(D45,n0),6,1)*AND(MID(TEXT(D45,n0),5,1)-1),мил,2),"")&amp;INDEX(n_4,MID(TEXT(D45,n0),7,1)+1)&amp;INDEX(n1x,MID(TEXT(D45,n0),8,1)+1,MID(TEXT(D45,n0),9,1)+1)&amp;IF(-MID(TEXT(D45,n0),7,3),VLOOKUP(MID(TEXT(D45,n0),9,1)*AND(MID(TEXT(D45,n0),8,1)-1),тыс,2),"")&amp;INDEX(n_4,MID(TEXT(D45,n0),10,1)+1)&amp;INDEX(n0x,MID(TEXT(D45,n0),11,1)+1,MID(TEXT(D45,n0),12,1)+1)),"z"," ")&amp;IF(TRUNC(TEXT(D45,n0)),"","Ноль ")&amp;"рубл"&amp;VLOOKUP(MOD(MAX(MOD(MID(TEXT(D45,n0),11,2)-11,100),9),10),{0,"ь ";1,"я ";4,"ей "},2)," рубл",") рубл")&amp;RIGHT(TEXT(D45,n0),2)&amp;" коп."</f>
        <v>15 564 (Пятнадцать тысяч пятьсот шестьдесят четыре) рубля ,0 коп.</v>
      </c>
      <c r="H45" s="4"/>
      <c r="K45" s="2"/>
      <c r="L45" s="6"/>
    </row>
    <row r="46" spans="1:12" ht="15.75" x14ac:dyDescent="0.25">
      <c r="B46" s="20"/>
      <c r="E46" s="10"/>
      <c r="F46" s="21"/>
      <c r="G46" s="21"/>
      <c r="H46" s="21"/>
      <c r="I46" s="21"/>
      <c r="J46" s="21"/>
      <c r="K46" s="21"/>
    </row>
    <row r="47" spans="1:12" ht="15.75" x14ac:dyDescent="0.25">
      <c r="B47" s="5" t="s">
        <v>126</v>
      </c>
      <c r="E47" s="10"/>
      <c r="F47" s="8"/>
      <c r="G47" s="9"/>
      <c r="H47" s="8"/>
      <c r="I47" s="8"/>
      <c r="J47" s="8"/>
      <c r="K47" s="8"/>
    </row>
    <row r="48" spans="1:12" s="27" customFormat="1" ht="15.75" x14ac:dyDescent="0.25">
      <c r="B48" s="62" t="s">
        <v>119</v>
      </c>
      <c r="H48" s="62"/>
    </row>
    <row r="49" spans="2:8" s="27" customFormat="1" ht="15.75" x14ac:dyDescent="0.25">
      <c r="B49" s="69" t="s">
        <v>123</v>
      </c>
      <c r="H49" s="62" t="s">
        <v>120</v>
      </c>
    </row>
    <row r="50" spans="2:8" x14ac:dyDescent="0.25">
      <c r="H50" s="4"/>
    </row>
    <row r="51" spans="2:8" x14ac:dyDescent="0.25">
      <c r="H51" s="4"/>
    </row>
    <row r="52" spans="2:8" x14ac:dyDescent="0.25">
      <c r="H52" s="4"/>
    </row>
    <row r="53" spans="2:8" x14ac:dyDescent="0.25">
      <c r="H53" s="4"/>
    </row>
    <row r="54" spans="2:8" x14ac:dyDescent="0.25">
      <c r="H54" s="4"/>
    </row>
    <row r="55" spans="2:8" x14ac:dyDescent="0.25">
      <c r="H55" s="4"/>
    </row>
    <row r="56" spans="2:8" x14ac:dyDescent="0.25">
      <c r="H56" s="4"/>
    </row>
    <row r="57" spans="2:8" x14ac:dyDescent="0.25">
      <c r="H57" s="4"/>
    </row>
    <row r="58" spans="2:8" x14ac:dyDescent="0.25">
      <c r="H58" s="4"/>
    </row>
    <row r="59" spans="2:8" x14ac:dyDescent="0.25">
      <c r="H59" s="4"/>
    </row>
    <row r="60" spans="2:8" x14ac:dyDescent="0.25">
      <c r="H60" s="4"/>
    </row>
    <row r="61" spans="2:8" x14ac:dyDescent="0.25">
      <c r="H61" s="4"/>
    </row>
    <row r="62" spans="2:8" x14ac:dyDescent="0.25">
      <c r="H62" s="4"/>
    </row>
    <row r="63" spans="2:8" x14ac:dyDescent="0.25">
      <c r="H63" s="4"/>
    </row>
    <row r="64" spans="2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  <row r="378" spans="8:8" x14ac:dyDescent="0.25">
      <c r="H378" s="4"/>
    </row>
    <row r="379" spans="8:8" x14ac:dyDescent="0.25">
      <c r="H379" s="4"/>
    </row>
    <row r="380" spans="8:8" x14ac:dyDescent="0.25">
      <c r="H380" s="4"/>
    </row>
    <row r="381" spans="8:8" x14ac:dyDescent="0.25">
      <c r="H381" s="4"/>
    </row>
    <row r="382" spans="8:8" x14ac:dyDescent="0.25">
      <c r="H382" s="4"/>
    </row>
    <row r="383" spans="8:8" x14ac:dyDescent="0.25">
      <c r="H383" s="4"/>
    </row>
    <row r="384" spans="8:8" x14ac:dyDescent="0.25">
      <c r="H384" s="4"/>
    </row>
    <row r="385" spans="8:8" x14ac:dyDescent="0.25">
      <c r="H385" s="4"/>
    </row>
    <row r="386" spans="8:8" x14ac:dyDescent="0.25">
      <c r="H386" s="4"/>
    </row>
    <row r="387" spans="8:8" x14ac:dyDescent="0.25">
      <c r="H387" s="4"/>
    </row>
    <row r="388" spans="8:8" x14ac:dyDescent="0.25">
      <c r="H388" s="4"/>
    </row>
    <row r="389" spans="8:8" x14ac:dyDescent="0.25">
      <c r="H389" s="4"/>
    </row>
    <row r="390" spans="8:8" x14ac:dyDescent="0.25">
      <c r="H390" s="4"/>
    </row>
    <row r="391" spans="8:8" x14ac:dyDescent="0.25">
      <c r="H391" s="4"/>
    </row>
    <row r="392" spans="8:8" x14ac:dyDescent="0.25">
      <c r="H392" s="4"/>
    </row>
    <row r="393" spans="8:8" x14ac:dyDescent="0.25">
      <c r="H393" s="4"/>
    </row>
    <row r="394" spans="8:8" x14ac:dyDescent="0.25">
      <c r="H394" s="4"/>
    </row>
    <row r="395" spans="8:8" x14ac:dyDescent="0.25">
      <c r="H395" s="4"/>
    </row>
    <row r="396" spans="8:8" x14ac:dyDescent="0.25">
      <c r="H396" s="4"/>
    </row>
    <row r="397" spans="8:8" x14ac:dyDescent="0.25">
      <c r="H397" s="4"/>
    </row>
  </sheetData>
  <autoFilter ref="B5:B35">
    <filterColumn colId="0">
      <customFilters>
        <customFilter operator="notEqual" val=" "/>
      </customFilters>
    </filterColumn>
  </autoFilter>
  <mergeCells count="4">
    <mergeCell ref="J1:L1"/>
    <mergeCell ref="D1:I1"/>
    <mergeCell ref="A3:L3"/>
    <mergeCell ref="K2:L2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8" fitToHeight="2" orientation="landscape" r:id="rId1"/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topLeftCell="A17" workbookViewId="0">
      <selection activeCell="C17" sqref="C17"/>
    </sheetView>
  </sheetViews>
  <sheetFormatPr defaultRowHeight="15" x14ac:dyDescent="0.25"/>
  <cols>
    <col min="1" max="1" width="4" customWidth="1"/>
    <col min="2" max="2" width="33.28515625" style="36" customWidth="1"/>
    <col min="3" max="3" width="53.140625" style="36" customWidth="1"/>
    <col min="4" max="4" width="76.5703125" style="38" customWidth="1"/>
  </cols>
  <sheetData>
    <row r="4" spans="2:4" ht="195" x14ac:dyDescent="0.25">
      <c r="B4" s="36" t="s">
        <v>28</v>
      </c>
      <c r="C4" s="36" t="s">
        <v>36</v>
      </c>
      <c r="D4" s="37" t="s">
        <v>19</v>
      </c>
    </row>
    <row r="5" spans="2:4" ht="150" x14ac:dyDescent="0.25">
      <c r="B5" s="36" t="s">
        <v>44</v>
      </c>
      <c r="C5" s="36" t="s">
        <v>36</v>
      </c>
      <c r="D5" s="37" t="s">
        <v>43</v>
      </c>
    </row>
    <row r="6" spans="2:4" ht="195" x14ac:dyDescent="0.25">
      <c r="B6" s="36" t="s">
        <v>21</v>
      </c>
      <c r="C6" s="36" t="s">
        <v>25</v>
      </c>
      <c r="D6" s="37" t="s">
        <v>22</v>
      </c>
    </row>
    <row r="7" spans="2:4" ht="150" x14ac:dyDescent="0.25">
      <c r="B7" s="36" t="s">
        <v>23</v>
      </c>
      <c r="C7" s="36" t="s">
        <v>29</v>
      </c>
      <c r="D7" s="37" t="s">
        <v>26</v>
      </c>
    </row>
    <row r="8" spans="2:4" ht="150" x14ac:dyDescent="0.25">
      <c r="B8" s="36" t="s">
        <v>24</v>
      </c>
      <c r="C8" s="36" t="s">
        <v>38</v>
      </c>
      <c r="D8" s="37" t="s">
        <v>26</v>
      </c>
    </row>
    <row r="9" spans="2:4" ht="210" x14ac:dyDescent="0.25">
      <c r="B9" s="36" t="s">
        <v>30</v>
      </c>
      <c r="C9" s="36" t="s">
        <v>32</v>
      </c>
      <c r="D9" s="37" t="s">
        <v>31</v>
      </c>
    </row>
    <row r="10" spans="2:4" ht="210" x14ac:dyDescent="0.25">
      <c r="B10" s="36" t="s">
        <v>33</v>
      </c>
      <c r="C10" s="36" t="s">
        <v>34</v>
      </c>
      <c r="D10" s="37" t="s">
        <v>31</v>
      </c>
    </row>
    <row r="11" spans="2:4" ht="150" x14ac:dyDescent="0.25">
      <c r="B11" s="36" t="s">
        <v>28</v>
      </c>
      <c r="C11" s="36" t="s">
        <v>37</v>
      </c>
      <c r="D11" s="37" t="s">
        <v>26</v>
      </c>
    </row>
    <row r="12" spans="2:4" ht="150" x14ac:dyDescent="0.25">
      <c r="B12" s="36" t="s">
        <v>35</v>
      </c>
      <c r="C12" s="36" t="s">
        <v>39</v>
      </c>
      <c r="D12" s="37" t="s">
        <v>40</v>
      </c>
    </row>
    <row r="13" spans="2:4" ht="210" x14ac:dyDescent="0.25">
      <c r="B13" s="36" t="s">
        <v>49</v>
      </c>
      <c r="C13" s="36" t="s">
        <v>39</v>
      </c>
      <c r="D13" s="37" t="s">
        <v>31</v>
      </c>
    </row>
    <row r="14" spans="2:4" ht="210" x14ac:dyDescent="0.25">
      <c r="B14" s="36" t="s">
        <v>41</v>
      </c>
      <c r="C14" s="36" t="s">
        <v>42</v>
      </c>
      <c r="D14" s="37" t="s">
        <v>31</v>
      </c>
    </row>
    <row r="15" spans="2:4" ht="210" x14ac:dyDescent="0.25">
      <c r="B15" s="36" t="s">
        <v>45</v>
      </c>
      <c r="C15" s="36" t="s">
        <v>46</v>
      </c>
      <c r="D15" s="37" t="s">
        <v>31</v>
      </c>
    </row>
    <row r="16" spans="2:4" ht="210" x14ac:dyDescent="0.25">
      <c r="B16" s="36" t="s">
        <v>47</v>
      </c>
      <c r="C16" s="36" t="s">
        <v>48</v>
      </c>
      <c r="D16" s="37" t="s">
        <v>31</v>
      </c>
    </row>
    <row r="17" spans="2:4" ht="210" x14ac:dyDescent="0.25">
      <c r="B17" s="36" t="s">
        <v>50</v>
      </c>
      <c r="C17" s="36" t="s">
        <v>51</v>
      </c>
      <c r="D17" s="37" t="s">
        <v>31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Обоснование НМЦК</vt:lpstr>
      <vt:lpstr>Расчет НМЦК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Дьяков Андрей Алексеевич</cp:lastModifiedBy>
  <cp:lastPrinted>2026-03-30T09:32:48Z</cp:lastPrinted>
  <dcterms:created xsi:type="dcterms:W3CDTF">2014-01-17T08:53:04Z</dcterms:created>
  <dcterms:modified xsi:type="dcterms:W3CDTF">2026-05-26T08:58:53Z</dcterms:modified>
</cp:coreProperties>
</file>