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F41C855-9751-4F94-A7A2-DC952A67FB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81029"/>
</workbook>
</file>

<file path=xl/calcChain.xml><?xml version="1.0" encoding="utf-8"?>
<calcChain xmlns="http://schemas.openxmlformats.org/spreadsheetml/2006/main">
  <c r="N7" i="1" l="1"/>
  <c r="O7" i="1" s="1"/>
  <c r="P7" i="1" s="1"/>
  <c r="M7" i="1"/>
  <c r="K7" i="1"/>
  <c r="J7" i="1"/>
  <c r="N8" i="1"/>
  <c r="L7" i="1" l="1"/>
  <c r="M8" i="1"/>
  <c r="K8" i="1"/>
  <c r="J8" i="1"/>
  <c r="O8" i="1" l="1"/>
  <c r="P8" i="1" s="1"/>
  <c r="P9" i="1" s="1"/>
  <c r="L8" i="1" l="1"/>
</calcChain>
</file>

<file path=xl/sharedStrings.xml><?xml version="1.0" encoding="utf-8"?>
<sst xmlns="http://schemas.openxmlformats.org/spreadsheetml/2006/main" count="33" uniqueCount="31">
  <si>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</si>
  <si>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</si>
  <si>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</si>
  <si>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</si>
  <si>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</si>
  <si>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</si>
  <si>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</si>
  <si>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</si>
  <si>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</si>
  <si>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</si>
  <si>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9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</si>
  <si>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</si>
  <si>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</si>
  <si>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9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>- цена единицы)</t>
    </r>
  </si>
  <si>
    <t>Н(М)ЦК с учетом округления цены за единицу (руб.)</t>
  </si>
  <si>
    <t>Код ОКПД2/ КТРУ</t>
  </si>
  <si>
    <t>Объект закупки</t>
  </si>
  <si>
    <t xml:space="preserve">НМЦК </t>
  </si>
  <si>
    <t>Исходя из имеющегося у Заказчика объема финансового обеспечения, к расчету применяется минимальное значение цены ед. товара, с учетом НДС, руб.*</t>
  </si>
  <si>
    <t>Цена единицы товара с учетом минимальной цены за единицу измерения с НДС, руб.</t>
  </si>
  <si>
    <t>Валюта, используемая для формирования цены контракта и расчетов с поставщиком, подрядчиком, исполнителем: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</si>
  <si>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не применяется, так как оплата по контракту производится в российских рублях.</t>
  </si>
  <si>
    <t>усл.ед.</t>
  </si>
  <si>
    <t xml:space="preserve">33.13.12.000 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</si>
  <si>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Товара/Работы/Услуги</t>
  </si>
  <si>
    <t>Оказание услуг по ремонту видеоколоноскопа Pentax EC-38-i10F зав.№Q003OZ0206</t>
  </si>
  <si>
    <t>Оказание услуг по ремонту видеогастроскопа Olympus GIF-Q150 зав.№2721229</t>
  </si>
  <si>
    <t xml:space="preserve">КП №М-23/06/26-1 от 23.06.2026г, </t>
  </si>
  <si>
    <t xml:space="preserve">КП №10/26-1 от 10.08.2026г, </t>
  </si>
  <si>
    <t>КП №М-11/26-3  от 11.08.2026г, .</t>
  </si>
  <si>
    <t>Итого, НМЦК составляет: 467 798,00 (Четыреста шестьдесят семь тысяч семьсот девяносто восемь)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</si>
</sst>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9" fillId="3" borderId="11" xfId="0" applyFont="1" applyFill="1" applyBorder="1" applyAlignment="1">
      <alignment horizontal="distributed" vertical="top" wrapText="1"/>
    </xf>
    <xf numFmtId="1" fontId="9" fillId="3" borderId="11" xfId="0" applyNumberFormat="1" applyFont="1" applyFill="1" applyBorder="1" applyAlignment="1">
      <alignment horizontal="distributed" vertical="top" wrapText="1"/>
    </xf>
    <xf numFmtId="164" fontId="9" fillId="3" borderId="11" xfId="0" applyNumberFormat="1" applyFont="1" applyFill="1" applyBorder="1" applyAlignment="1">
      <alignment horizontal="distributed" vertical="top" wrapText="1"/>
    </xf>
    <xf numFmtId="0" fontId="9" fillId="3" borderId="11" xfId="0" applyFont="1" applyFill="1" applyBorder="1" applyAlignment="1">
      <alignment horizontal="distributed" vertical="top"/>
    </xf>
    <xf numFmtId="10" fontId="9" fillId="3" borderId="11" xfId="0" applyNumberFormat="1" applyFont="1" applyFill="1" applyBorder="1" applyAlignment="1">
      <alignment horizontal="distributed" vertical="top"/>
    </xf>
    <xf numFmtId="2" fontId="9" fillId="3" borderId="11" xfId="0" applyNumberFormat="1" applyFont="1" applyFill="1" applyBorder="1" applyAlignment="1">
      <alignment horizontal="distributed" vertical="top" wrapText="1"/>
    </xf>
    <xf numFmtId="165" fontId="9" fillId="3" borderId="11" xfId="0" applyNumberFormat="1" applyFont="1" applyFill="1" applyBorder="1" applyAlignment="1">
      <alignment horizontal="distributed" vertical="top" wrapText="1"/>
    </xf>
    <xf numFmtId="4" fontId="9" fillId="3" borderId="1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12" fillId="2" borderId="11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12" fillId="4" borderId="5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center" textRotation="90" wrapText="1"/>
    </xf>
    <xf numFmtId="4" fontId="4" fillId="4" borderId="11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top" wrapText="1"/>
    </xf>
    <xf numFmtId="166" fontId="9" fillId="0" borderId="11" xfId="0" applyNumberFormat="1" applyFont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4" fillId="4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2" fontId="4" fillId="4" borderId="1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2" fontId="4" fillId="4" borderId="11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5</xdr:row>
      <xdr:rowOff>1000125</xdr:rowOff>
    </xdr:from>
    <xdr:to>
      <xdr:col>11</xdr:col>
      <xdr:colOff>990600</xdr:colOff>
      <xdr:row>5</xdr:row>
      <xdr:rowOff>1295400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24725" y="2647950"/>
          <a:ext cx="8858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933450</xdr:rowOff>
    </xdr:from>
    <xdr:to>
      <xdr:col>10</xdr:col>
      <xdr:colOff>790575</xdr:colOff>
      <xdr:row>5</xdr:row>
      <xdr:rowOff>1390650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48400" y="3400425"/>
          <a:ext cx="7715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</xdr:colOff>
      <xdr:row>5</xdr:row>
      <xdr:rowOff>2771775</xdr:rowOff>
    </xdr:from>
    <xdr:to>
      <xdr:col>12</xdr:col>
      <xdr:colOff>876300</xdr:colOff>
      <xdr:row>5</xdr:row>
      <xdr:rowOff>2905125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7957" y="5620616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2"/>
  <sheetViews>
    <sheetView tabSelected="1" zoomScale="110" zoomScaleNormal="110" workbookViewId="0">
      <selection activeCell="A12" sqref="A12:P12"/>
    </sheetView>
  </sheetViews>
  <sheetFormatPr defaultRowHeight="15" x14ac:dyDescent="0.25"/>
  <cols>
    <col min="1" max="1" width="4" customWidth="1"/>
    <col min="2" max="2" width="13.7109375" customWidth="1"/>
    <col min="3" max="3" width="34.28515625" customWidth="1"/>
    <col min="4" max="4" width="7.42578125" customWidth="1"/>
    <col min="5" max="5" width="7" customWidth="1"/>
    <col min="6" max="6" width="10" customWidth="1"/>
    <col min="7" max="7" width="11.5703125" customWidth="1"/>
    <col min="8" max="8" width="12.140625" customWidth="1"/>
    <col min="9" max="9" width="5.28515625" customWidth="1"/>
    <col min="10" max="10" width="14.85546875" customWidth="1"/>
    <col min="11" max="11" width="11.42578125" customWidth="1"/>
    <col min="12" max="12" width="15.28515625" customWidth="1"/>
    <col min="13" max="13" width="13.42578125" customWidth="1"/>
    <col min="14" max="14" width="12.7109375" customWidth="1"/>
    <col min="15" max="15" width="14.42578125" customWidth="1"/>
    <col min="16" max="16" width="16.42578125" customWidth="1"/>
  </cols>
  <sheetData>
    <row r="1" spans="1:29" ht="19.5" customHeight="1" x14ac:dyDescent="0.25">
      <c r="G1" s="37"/>
      <c r="H1" s="38"/>
      <c r="I1" s="38"/>
      <c r="J1" s="38"/>
      <c r="K1" s="38"/>
      <c r="L1" s="38"/>
      <c r="M1" s="38"/>
      <c r="N1" s="38"/>
      <c r="O1" s="38"/>
      <c r="P1" s="38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18.75" customHeight="1" x14ac:dyDescent="0.25">
      <c r="A2" s="42" t="s">
        <v>0</v>
      </c>
      <c r="B2" s="43"/>
      <c r="C2" s="43"/>
      <c r="D2" s="44"/>
      <c r="E2" s="48" t="s">
        <v>1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1"/>
      <c r="R2" s="1"/>
    </row>
    <row r="3" spans="1:29" ht="21" customHeight="1" x14ac:dyDescent="0.25">
      <c r="A3" s="45" t="s">
        <v>2</v>
      </c>
      <c r="B3" s="46"/>
      <c r="C3" s="46"/>
      <c r="D3" s="47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  <c r="Q3" s="1"/>
      <c r="R3" s="1"/>
    </row>
    <row r="4" spans="1:29" ht="7.5" customHeight="1" x14ac:dyDescent="0.25">
      <c r="A4" s="9"/>
      <c r="B4" s="8"/>
      <c r="C4" s="8"/>
      <c r="D4" s="8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"/>
      <c r="R4" s="1"/>
    </row>
    <row r="5" spans="1:29" ht="36" customHeight="1" x14ac:dyDescent="0.25">
      <c r="A5" s="33" t="s">
        <v>3</v>
      </c>
      <c r="B5" s="33" t="s">
        <v>15</v>
      </c>
      <c r="C5" s="33" t="s">
        <v>16</v>
      </c>
      <c r="D5" s="31" t="s">
        <v>4</v>
      </c>
      <c r="E5" s="31" t="s">
        <v>5</v>
      </c>
      <c r="F5" s="33" t="s">
        <v>6</v>
      </c>
      <c r="G5" s="33"/>
      <c r="H5" s="33"/>
      <c r="I5" s="33"/>
      <c r="J5" s="41" t="s">
        <v>7</v>
      </c>
      <c r="K5" s="41"/>
      <c r="L5" s="41"/>
      <c r="M5" s="54" t="s">
        <v>8</v>
      </c>
      <c r="N5" s="54"/>
      <c r="O5" s="54"/>
      <c r="P5" s="55"/>
      <c r="Q5" s="1"/>
      <c r="R5" s="1"/>
    </row>
    <row r="6" spans="1:29" ht="242.25" customHeight="1" x14ac:dyDescent="0.25">
      <c r="A6" s="56"/>
      <c r="B6" s="40"/>
      <c r="C6" s="33"/>
      <c r="D6" s="32"/>
      <c r="E6" s="32"/>
      <c r="F6" s="23" t="s">
        <v>27</v>
      </c>
      <c r="G6" s="23" t="s">
        <v>28</v>
      </c>
      <c r="H6" s="23" t="s">
        <v>29</v>
      </c>
      <c r="I6" s="24" t="s">
        <v>9</v>
      </c>
      <c r="J6" s="24" t="s">
        <v>10</v>
      </c>
      <c r="K6" s="25" t="s">
        <v>11</v>
      </c>
      <c r="L6" s="25" t="s">
        <v>12</v>
      </c>
      <c r="M6" s="26" t="s">
        <v>13</v>
      </c>
      <c r="N6" s="27" t="s">
        <v>18</v>
      </c>
      <c r="O6" s="27" t="s">
        <v>19</v>
      </c>
      <c r="P6" s="27" t="s">
        <v>14</v>
      </c>
      <c r="Q6" s="1"/>
      <c r="R6" s="1"/>
    </row>
    <row r="7" spans="1:29" s="11" customFormat="1" ht="36" x14ac:dyDescent="0.25">
      <c r="A7" s="21">
        <v>1</v>
      </c>
      <c r="B7" s="21" t="s">
        <v>23</v>
      </c>
      <c r="C7" s="29" t="s">
        <v>25</v>
      </c>
      <c r="D7" s="12" t="s">
        <v>22</v>
      </c>
      <c r="E7" s="12">
        <v>1</v>
      </c>
      <c r="F7" s="30">
        <v>215300</v>
      </c>
      <c r="G7" s="30">
        <v>210000</v>
      </c>
      <c r="H7" s="30">
        <v>208899</v>
      </c>
      <c r="I7" s="13">
        <v>3</v>
      </c>
      <c r="J7" s="14">
        <f>AVERAGE(F7:H7)</f>
        <v>211399.66666666666</v>
      </c>
      <c r="K7" s="15">
        <f>STDEV(F7:H7)</f>
        <v>3422.3530404289577</v>
      </c>
      <c r="L7" s="16">
        <f>K7/J7</f>
        <v>1.6189018149329902E-2</v>
      </c>
      <c r="M7" s="17">
        <f>((E7/I7)*(SUM(F7:H7)))</f>
        <v>211399.66666666666</v>
      </c>
      <c r="N7" s="18">
        <f>MIN(F7:H7)</f>
        <v>208899</v>
      </c>
      <c r="O7" s="19">
        <f>ROUND(N7,2)</f>
        <v>208899</v>
      </c>
      <c r="P7" s="19">
        <f>O7*E7</f>
        <v>208899</v>
      </c>
      <c r="Q7" s="10"/>
      <c r="R7" s="10"/>
    </row>
    <row r="8" spans="1:29" s="11" customFormat="1" ht="36" x14ac:dyDescent="0.25">
      <c r="A8" s="21">
        <v>2</v>
      </c>
      <c r="B8" s="21" t="s">
        <v>23</v>
      </c>
      <c r="C8" s="29" t="s">
        <v>26</v>
      </c>
      <c r="D8" s="12" t="s">
        <v>22</v>
      </c>
      <c r="E8" s="12">
        <v>1</v>
      </c>
      <c r="F8" s="30">
        <v>260300</v>
      </c>
      <c r="G8" s="30">
        <v>260619</v>
      </c>
      <c r="H8" s="30">
        <v>258899</v>
      </c>
      <c r="I8" s="13">
        <v>3</v>
      </c>
      <c r="J8" s="14">
        <f>AVERAGE(F8:H8)</f>
        <v>259939.33333333334</v>
      </c>
      <c r="K8" s="15">
        <f>STDEV(F8:H8)</f>
        <v>914.9646623413023</v>
      </c>
      <c r="L8" s="16">
        <f>K8/J8</f>
        <v>3.5199161689316058E-3</v>
      </c>
      <c r="M8" s="17">
        <f>((E8/I8)*(SUM(F8:H8)))</f>
        <v>259939.33333333331</v>
      </c>
      <c r="N8" s="18">
        <f>MIN(F8:H8)</f>
        <v>258899</v>
      </c>
      <c r="O8" s="19">
        <f>ROUND(N8,2)</f>
        <v>258899</v>
      </c>
      <c r="P8" s="19">
        <f>O8*E8</f>
        <v>258899</v>
      </c>
      <c r="Q8" s="10"/>
      <c r="R8" s="10"/>
    </row>
    <row r="9" spans="1:29" ht="15.75" customHeight="1" x14ac:dyDescent="0.25">
      <c r="A9" s="2"/>
      <c r="B9" s="2"/>
      <c r="C9" s="39"/>
      <c r="D9" s="39"/>
      <c r="E9" s="39"/>
      <c r="F9" s="39"/>
      <c r="G9" s="39"/>
      <c r="H9" s="39"/>
      <c r="I9" s="39"/>
      <c r="J9" s="39"/>
      <c r="K9" s="39"/>
      <c r="L9" s="3"/>
      <c r="M9" s="36" t="s">
        <v>17</v>
      </c>
      <c r="N9" s="36"/>
      <c r="O9" s="36"/>
      <c r="P9" s="28">
        <f>SUM(P7:P8)</f>
        <v>467798</v>
      </c>
      <c r="Q9" s="1"/>
      <c r="R9" s="1"/>
    </row>
    <row r="10" spans="1:29" ht="18" customHeight="1" x14ac:dyDescent="0.25">
      <c r="A10" s="34" t="s">
        <v>24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29" ht="18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9" ht="15.75" customHeight="1" x14ac:dyDescent="0.25">
      <c r="A12" s="34" t="s">
        <v>30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20"/>
    </row>
    <row r="13" spans="1:29" ht="9" customHeight="1" x14ac:dyDescent="0.25"/>
    <row r="14" spans="1:29" ht="18" customHeight="1" x14ac:dyDescent="0.25">
      <c r="A14" s="57" t="s">
        <v>20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29" ht="10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9" ht="18.75" customHeight="1" x14ac:dyDescent="0.25">
      <c r="A16" s="57" t="s">
        <v>21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20" spans="3:13" ht="15" customHeight="1" x14ac:dyDescent="0.25"/>
    <row r="21" spans="3:13" ht="15" customHeight="1" x14ac:dyDescent="0.25"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3:13" x14ac:dyDescent="0.25">
      <c r="C22" s="35"/>
      <c r="D22" s="35"/>
      <c r="E22" s="35"/>
      <c r="F22" s="35"/>
      <c r="G22" s="35"/>
      <c r="H22" s="35"/>
      <c r="I22" s="35"/>
      <c r="J22" s="35"/>
      <c r="K22" s="35"/>
      <c r="L22" s="6"/>
      <c r="M22" s="6"/>
    </row>
  </sheetData>
  <mergeCells count="20">
    <mergeCell ref="G1:P1"/>
    <mergeCell ref="C21:M21"/>
    <mergeCell ref="A12:P12"/>
    <mergeCell ref="C9:K9"/>
    <mergeCell ref="B5:B6"/>
    <mergeCell ref="J5:L5"/>
    <mergeCell ref="A2:D2"/>
    <mergeCell ref="A3:D3"/>
    <mergeCell ref="E2:P3"/>
    <mergeCell ref="M5:P5"/>
    <mergeCell ref="A5:A6"/>
    <mergeCell ref="C5:C6"/>
    <mergeCell ref="A14:Q14"/>
    <mergeCell ref="A16:Q16"/>
    <mergeCell ref="D5:D6"/>
    <mergeCell ref="E5:E6"/>
    <mergeCell ref="F5:I5"/>
    <mergeCell ref="A10:P10"/>
    <mergeCell ref="C22:K22"/>
    <mergeCell ref="M9:O9"/>
  </mergeCells>
  <pageMargins left="0.11811023622047245" right="0.31496062992125984" top="0.94488188976377963" bottom="0.15748031496062992" header="0.11811023622047245" footer="0.11811023622047245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2026-08-11T12:53:03Z</dcterms:modified>
</cp:coreProperties>
</file>