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Набор работ - ЛСР по Методике 2" sheetId="1" r:id="rId1"/>
  </sheets>
  <definedNames>
    <definedName name="_xlnm.Print_Titles" localSheetId="0">'Набор работ - ЛСР по Методике 2'!$43:$43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88" i="1"/>
  <c r="P80"/>
  <c r="P83" s="1"/>
  <c r="P65"/>
  <c r="P64"/>
  <c r="P63"/>
  <c r="P62" s="1"/>
  <c r="K61"/>
  <c r="P56"/>
  <c r="P55"/>
  <c r="P54"/>
  <c r="P53"/>
  <c r="P57" s="1"/>
  <c r="N57" s="1"/>
  <c r="K52"/>
  <c r="P49"/>
  <c r="P81" s="1"/>
  <c r="P84" s="1"/>
  <c r="P48"/>
  <c r="P47"/>
  <c r="P74" s="1"/>
  <c r="P46"/>
  <c r="P50" s="1"/>
  <c r="K45"/>
  <c r="O37"/>
  <c r="P75" l="1"/>
  <c r="P79" s="1"/>
  <c r="P66"/>
  <c r="N66" s="1"/>
  <c r="P78"/>
  <c r="N50"/>
  <c r="P69" l="1"/>
  <c r="P76"/>
  <c r="P85" s="1"/>
  <c r="P86" s="1"/>
  <c r="P82"/>
  <c r="P72"/>
  <c r="O35" s="1"/>
  <c r="P87" l="1"/>
</calcChain>
</file>

<file path=xl/sharedStrings.xml><?xml version="1.0" encoding="utf-8"?>
<sst xmlns="http://schemas.openxmlformats.org/spreadsheetml/2006/main" count="178" uniqueCount="121">
  <si>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</si>
  <si>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</si>
  <si>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</si>
  <si>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</si>
  <si>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>Главный инженер МП г Пскова « Псковские тепловые сети»</t>
  </si>
  <si>
    <t xml:space="preserve">Управление Минюста России по Псковской области </t>
  </si>
  <si>
    <t xml:space="preserve">А.А.Лебедев </t>
  </si>
  <si>
    <t>"____" ________________ 2026 года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</si>
  <si>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</si>
  <si>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</si>
  <si>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</si>
  <si>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</si>
  <si>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</si>
  <si>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</si>
  <si>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</si>
  <si>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</si>
  <si>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</si>
  <si>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22.02.2024 № 10096-ИФ/09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</si>
  <si>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</si>
  <si>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по строительству и жилищно-коммунальному хозяйству Псковской области от 22.02.2023 № 27-ОД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</si>
  <si>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</si>
  <si>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</si>
  <si>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60. Псковская область</t>
  </si>
  <si>
    <t xml:space="preserve">Наименование зоны субъекта Российской Федерации </t>
  </si>
  <si>
    <t>Псковская область</t>
  </si>
  <si>
    <t>Промывка , гидравлическое испытание тепловой системы в здании Управления Министерства юстиции Российской Федерации по Псковской области   по адресу : г.Псков ул.Гоголя ,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</si>
  <si>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</si>
  <si>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</si>
  <si>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</t>
  </si>
  <si>
    <t>Набор работ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</si>
  <si>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</si>
  <si>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</si>
  <si>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</si>
  <si>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</si>
  <si>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</si>
  <si>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</si>
  <si>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</si>
  <si>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</si>
  <si>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2 кв. 2026 г.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</si>
  <si>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</si>
  <si>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</si>
  <si>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</si>
  <si>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</si>
  <si>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</si>
  <si>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</si>
  <si>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</si>
  <si>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</si>
  <si>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</si>
  <si>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</si>
  <si>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</si>
  <si>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</si>
  <si>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</si>
  <si>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</si>
  <si>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</si>
  <si>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</si>
  <si>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</si>
  <si>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</si>
  <si>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</si>
  <si>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</si>
  <si>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</si>
  <si>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</si>
  <si>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</si>
  <si>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</si>
  <si>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</si>
  <si>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Промывка и испытание</t>
  </si>
  <si>
    <t>1</t>
  </si>
  <si>
    <t>ГЭСНр65-02-012-01</t>
  </si>
  <si>
    <t>Слив и наполнение водой системы отопления: без осмотра системы</t>
  </si>
  <si>
    <t>1000 м3</t>
  </si>
  <si>
    <t>Итого прямые затраты</t>
  </si>
  <si>
    <t>Средний разряд работы 1,7</t>
  </si>
  <si>
    <t>ФОТ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</si>
  <si>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</si>
  <si>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</si>
  <si>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%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</si>
  <si>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</si>
  <si>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</si>
  <si>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Всего по позиции</t>
  </si>
  <si>
    <t>Промывка без дезинфекции трубопроводов диаметром: 50-65 мм</t>
  </si>
  <si>
    <t>2</t>
  </si>
  <si>
    <t>ГЭСН22-06-002-01</t>
  </si>
  <si>
    <t>км</t>
  </si>
  <si>
    <t>Средний разряд работы 3,0</t>
  </si>
  <si>
    <t>НР Наружные сети водопровода, канализации, теплоснабжения, газопровода</t>
  </si>
  <si>
    <t>Пр/812-018.0-1</t>
  </si>
  <si>
    <t>СП Наружные сети водопровода, канализации, теплоснабжения, газопровода</t>
  </si>
  <si>
    <t>Пр/774-018.0</t>
  </si>
  <si>
    <t>Гидравлическое испытание трубопроводов систем отопления, водопровода и горячего водоснабжения диаметром: до 50 мм</t>
  </si>
  <si>
    <t>Средний разряд работы 5,3</t>
  </si>
  <si>
    <t>Установки для гидравлических испытаний трубопроводов, давление нагнетания низкое 0,1 МПа (1 кгс/см2), высокое 10 МПа (100 кгс/см2)</t>
  </si>
  <si>
    <t>3</t>
  </si>
  <si>
    <t>ГЭСН16-07-005-01</t>
  </si>
  <si>
    <t>100 м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</si>
  <si>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</si>
  <si>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</si>
  <si>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Пр/812-016.0-1</t>
  </si>
  <si>
    <t>Пр/774-016.0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</si>
  <si>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</si>
  <si>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</si>
  <si>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</si>
  <si>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</si>
  <si>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>Итого по разделу 1 Промывка и испытание</t>
  </si>
  <si>
    <t xml:space="preserve">               Эксплуатация машин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</si>
  <si>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</si>
  <si>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</si>
  <si>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</si>
  <si>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</si>
  <si>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</si>
  <si>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</si>
  <si>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</si>
  <si>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</si>
  <si>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</si>
  <si>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</si>
  <si>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 xml:space="preserve">  Справочно</t>
  </si>
  <si>
    <t xml:space="preserve">       затраты труда рабочих</t>
  </si>
  <si>
    <t xml:space="preserve">     Всего </t>
  </si>
  <si>
    <t xml:space="preserve">    Коэффициент договорной цены</t>
  </si>
  <si>
    <t>0,45</t>
  </si>
  <si>
    <t xml:space="preserve">     НДС 22%</t>
  </si>
  <si>
    <t>августа</t>
  </si>
  <si>
    <t>"_____"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</si>
</sst>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rgb="FF000000"/>
      <name val="Calibri"/>
      <charset val="204"/>
    </font>
    <font>
      <sz val="7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.5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8"/>
      <name val="Arial"/>
      <charset val="204"/>
    </font>
    <font>
      <b/>
      <sz val="14"/>
      <name val="Arial"/>
      <family val="2"/>
      <charset val="204"/>
    </font>
    <font>
      <b/>
      <sz val="14"/>
      <name val="Arial"/>
      <charset val="204"/>
    </font>
    <font>
      <i/>
      <sz val="10"/>
      <name val="Arial"/>
      <charset val="204"/>
    </font>
    <font>
      <sz val="10"/>
      <name val="Arial"/>
      <charset val="204"/>
    </font>
    <font>
      <sz val="10"/>
      <color rgb="FF000000"/>
      <name val="Arial"/>
      <charset val="204"/>
    </font>
    <font>
      <b/>
      <sz val="1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sz val="11"/>
      <color rgb="FF000000"/>
      <name val="Arial"/>
      <charset val="204"/>
    </font>
    <font>
      <b/>
      <sz val="11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1">
      <alignment horizontal="left" vertical="top"/>
    </xf>
    <xf numFmtId="0" fontId="2" fillId="0" borderId="0"/>
    <xf numFmtId="0" fontId="3" fillId="0" borderId="0"/>
  </cellStyleXfs>
  <cellXfs count="157">
    <xf numFmtId="0" fontId="0" fillId="0" borderId="0" xfId="0"/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/>
    <xf numFmtId="49" fontId="6" fillId="0" borderId="0" xfId="0" applyNumberFormat="1" applyFont="1" applyBorder="1" applyAlignment="1" applyProtection="1">
      <alignment horizontal="right"/>
    </xf>
    <xf numFmtId="49" fontId="6" fillId="0" borderId="0" xfId="0" applyNumberFormat="1" applyFont="1" applyBorder="1" applyAlignment="1" applyProtection="1"/>
    <xf numFmtId="49" fontId="8" fillId="0" borderId="0" xfId="3" applyNumberFormat="1" applyFont="1" applyBorder="1" applyAlignment="1" applyProtection="1">
      <alignment vertical="top"/>
    </xf>
    <xf numFmtId="49" fontId="9" fillId="0" borderId="0" xfId="3" applyNumberFormat="1" applyFont="1" applyBorder="1" applyAlignment="1" applyProtection="1"/>
    <xf numFmtId="49" fontId="10" fillId="0" borderId="0" xfId="3" applyNumberFormat="1" applyFont="1" applyBorder="1" applyAlignment="1" applyProtection="1"/>
    <xf numFmtId="49" fontId="14" fillId="0" borderId="0" xfId="3" applyNumberFormat="1" applyFont="1" applyBorder="1" applyAlignment="1" applyProtection="1"/>
    <xf numFmtId="49" fontId="12" fillId="0" borderId="2" xfId="3" applyNumberFormat="1" applyFont="1" applyBorder="1" applyAlignment="1" applyProtection="1"/>
    <xf numFmtId="0" fontId="12" fillId="0" borderId="2" xfId="3" applyFont="1" applyBorder="1" applyAlignment="1" applyProtection="1"/>
    <xf numFmtId="49" fontId="12" fillId="0" borderId="2" xfId="3" applyNumberFormat="1" applyFont="1" applyBorder="1" applyAlignment="1" applyProtection="1">
      <alignment horizontal="right"/>
    </xf>
    <xf numFmtId="49" fontId="12" fillId="0" borderId="0" xfId="3" applyNumberFormat="1" applyFont="1" applyBorder="1" applyAlignment="1" applyProtection="1">
      <alignment wrapText="1"/>
    </xf>
    <xf numFmtId="49" fontId="13" fillId="0" borderId="0" xfId="3" applyNumberFormat="1" applyFont="1" applyBorder="1" applyAlignment="1" applyProtection="1"/>
    <xf numFmtId="49" fontId="13" fillId="0" borderId="2" xfId="3" applyNumberFormat="1" applyFont="1" applyBorder="1" applyAlignment="1" applyProtection="1"/>
    <xf numFmtId="49" fontId="13" fillId="0" borderId="2" xfId="3" applyNumberFormat="1" applyFont="1" applyBorder="1" applyAlignment="1" applyProtection="1">
      <alignment horizontal="right"/>
    </xf>
    <xf numFmtId="49" fontId="12" fillId="0" borderId="0" xfId="3" applyNumberFormat="1" applyFont="1" applyBorder="1" applyAlignment="1" applyProtection="1"/>
    <xf numFmtId="49" fontId="14" fillId="0" borderId="0" xfId="3" applyNumberFormat="1" applyFont="1" applyBorder="1" applyAlignment="1" applyProtection="1">
      <alignment vertical="top"/>
    </xf>
    <xf numFmtId="49" fontId="15" fillId="0" borderId="0" xfId="3" applyNumberFormat="1" applyFont="1" applyBorder="1" applyAlignment="1" applyProtection="1">
      <alignment vertical="top"/>
    </xf>
    <xf numFmtId="49" fontId="13" fillId="0" borderId="0" xfId="3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wrapText="1"/>
    </xf>
    <xf numFmtId="49" fontId="5" fillId="0" borderId="0" xfId="0" applyNumberFormat="1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0" xfId="0" applyNumberFormat="1" applyFont="1" applyBorder="1" applyAlignment="1" applyProtection="1">
      <alignment horizontal="left"/>
    </xf>
    <xf numFmtId="49" fontId="6" fillId="0" borderId="0" xfId="0" applyNumberFormat="1" applyFont="1" applyBorder="1" applyAlignment="1" applyProtection="1">
      <alignment vertical="top"/>
    </xf>
    <xf numFmtId="49" fontId="6" fillId="0" borderId="4" xfId="0" applyNumberFormat="1" applyFont="1" applyBorder="1" applyAlignment="1" applyProtection="1">
      <alignment vertical="top"/>
    </xf>
    <xf numFmtId="49" fontId="6" fillId="0" borderId="2" xfId="0" applyNumberFormat="1" applyFont="1" applyBorder="1" applyAlignment="1" applyProtection="1">
      <alignment horizontal="center" wrapText="1"/>
    </xf>
    <xf numFmtId="49" fontId="17" fillId="0" borderId="0" xfId="0" applyNumberFormat="1" applyFont="1" applyBorder="1" applyAlignment="1" applyProtection="1">
      <alignment horizontal="center" vertical="top"/>
    </xf>
    <xf numFmtId="49" fontId="19" fillId="0" borderId="0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 wrapText="1"/>
    </xf>
    <xf numFmtId="49" fontId="21" fillId="0" borderId="0" xfId="0" applyNumberFormat="1" applyFont="1" applyBorder="1" applyAlignment="1" applyProtection="1"/>
    <xf numFmtId="49" fontId="22" fillId="0" borderId="2" xfId="0" applyNumberFormat="1" applyFont="1" applyBorder="1" applyAlignment="1" applyProtection="1">
      <alignment horizontal="center"/>
    </xf>
    <xf numFmtId="49" fontId="22" fillId="0" borderId="0" xfId="0" applyNumberFormat="1" applyFont="1" applyBorder="1" applyAlignment="1" applyProtection="1"/>
    <xf numFmtId="49" fontId="21" fillId="0" borderId="0" xfId="0" applyNumberFormat="1" applyFont="1" applyBorder="1" applyAlignment="1" applyProtection="1">
      <alignment wrapText="1"/>
    </xf>
    <xf numFmtId="49" fontId="20" fillId="0" borderId="0" xfId="0" applyNumberFormat="1" applyFont="1" applyBorder="1" applyAlignment="1" applyProtection="1"/>
    <xf numFmtId="49" fontId="22" fillId="0" borderId="0" xfId="0" applyNumberFormat="1" applyFont="1" applyBorder="1" applyAlignment="1" applyProtection="1">
      <alignment horizontal="right" vertical="top"/>
    </xf>
    <xf numFmtId="49" fontId="20" fillId="0" borderId="0" xfId="0" applyNumberFormat="1" applyFont="1" applyBorder="1" applyAlignment="1" applyProtection="1">
      <alignment horizontal="center"/>
    </xf>
    <xf numFmtId="49" fontId="23" fillId="0" borderId="0" xfId="0" applyNumberFormat="1" applyFont="1" applyBorder="1" applyAlignment="1" applyProtection="1">
      <alignment horizontal="left"/>
    </xf>
    <xf numFmtId="0" fontId="21" fillId="0" borderId="0" xfId="0" applyFont="1" applyBorder="1" applyAlignment="1" applyProtection="1"/>
    <xf numFmtId="0" fontId="21" fillId="0" borderId="0" xfId="0" applyFont="1" applyBorder="1" applyAlignment="1" applyProtection="1">
      <alignment wrapText="1"/>
    </xf>
    <xf numFmtId="0" fontId="21" fillId="0" borderId="4" xfId="0" applyFont="1" applyBorder="1" applyAlignment="1" applyProtection="1"/>
    <xf numFmtId="0" fontId="21" fillId="0" borderId="4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/>
    </xf>
    <xf numFmtId="0" fontId="22" fillId="0" borderId="2" xfId="0" applyFont="1" applyBorder="1" applyAlignment="1" applyProtection="1"/>
    <xf numFmtId="4" fontId="21" fillId="0" borderId="2" xfId="0" applyNumberFormat="1" applyFont="1" applyBorder="1" applyAlignment="1" applyProtection="1">
      <alignment horizontal="right"/>
    </xf>
    <xf numFmtId="0" fontId="21" fillId="0" borderId="0" xfId="0" applyFont="1" applyBorder="1" applyAlignment="1" applyProtection="1">
      <alignment horizontal="left" vertical="top"/>
    </xf>
    <xf numFmtId="0" fontId="22" fillId="0" borderId="0" xfId="0" applyFont="1" applyBorder="1" applyAlignment="1" applyProtection="1"/>
    <xf numFmtId="0" fontId="21" fillId="0" borderId="0" xfId="0" applyFont="1" applyBorder="1" applyAlignment="1" applyProtection="1">
      <alignment vertical="center" wrapText="1"/>
    </xf>
    <xf numFmtId="0" fontId="20" fillId="0" borderId="0" xfId="0" applyFont="1" applyBorder="1" applyAlignment="1" applyProtection="1"/>
    <xf numFmtId="2" fontId="21" fillId="0" borderId="0" xfId="0" applyNumberFormat="1" applyFont="1" applyBorder="1" applyAlignment="1" applyProtection="1"/>
    <xf numFmtId="49" fontId="22" fillId="0" borderId="0" xfId="0" applyNumberFormat="1" applyFont="1" applyBorder="1" applyAlignment="1" applyProtection="1">
      <alignment horizontal="right"/>
    </xf>
    <xf numFmtId="0" fontId="23" fillId="0" borderId="0" xfId="0" applyFont="1" applyBorder="1" applyAlignment="1" applyProtection="1"/>
    <xf numFmtId="2" fontId="21" fillId="0" borderId="2" xfId="0" applyNumberFormat="1" applyFont="1" applyBorder="1" applyAlignment="1" applyProtection="1"/>
    <xf numFmtId="0" fontId="22" fillId="0" borderId="3" xfId="0" applyFont="1" applyBorder="1" applyAlignment="1" applyProtection="1"/>
    <xf numFmtId="4" fontId="21" fillId="0" borderId="3" xfId="0" applyNumberFormat="1" applyFont="1" applyBorder="1" applyAlignment="1" applyProtection="1">
      <alignment horizontal="right"/>
    </xf>
    <xf numFmtId="2" fontId="21" fillId="0" borderId="3" xfId="0" applyNumberFormat="1" applyFont="1" applyBorder="1" applyAlignment="1" applyProtection="1">
      <alignment horizontal="right"/>
    </xf>
    <xf numFmtId="0" fontId="21" fillId="0" borderId="0" xfId="0" applyFont="1" applyBorder="1" applyAlignment="1" applyProtection="1">
      <alignment horizontal="left"/>
    </xf>
    <xf numFmtId="2" fontId="21" fillId="0" borderId="0" xfId="0" applyNumberFormat="1" applyFont="1" applyBorder="1" applyAlignment="1" applyProtection="1">
      <alignment horizontal="right"/>
    </xf>
    <xf numFmtId="0" fontId="22" fillId="0" borderId="1" xfId="0" applyFont="1" applyBorder="1" applyAlignment="1" applyProtection="1">
      <alignment horizontal="center" vertical="center" wrapText="1"/>
    </xf>
    <xf numFmtId="49" fontId="22" fillId="0" borderId="1" xfId="0" applyNumberFormat="1" applyFont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/>
    <xf numFmtId="0" fontId="25" fillId="0" borderId="0" xfId="0" applyFont="1" applyBorder="1" applyAlignment="1" applyProtection="1">
      <alignment wrapText="1"/>
    </xf>
    <xf numFmtId="49" fontId="24" fillId="0" borderId="5" xfId="0" applyNumberFormat="1" applyFont="1" applyBorder="1" applyAlignment="1" applyProtection="1">
      <alignment horizontal="center" vertical="top" wrapText="1"/>
    </xf>
    <xf numFmtId="49" fontId="24" fillId="0" borderId="4" xfId="0" applyNumberFormat="1" applyFont="1" applyBorder="1" applyAlignment="1" applyProtection="1">
      <alignment horizontal="left" vertical="top" wrapText="1"/>
    </xf>
    <xf numFmtId="49" fontId="24" fillId="0" borderId="4" xfId="0" applyNumberFormat="1" applyFont="1" applyBorder="1" applyAlignment="1" applyProtection="1">
      <alignment horizontal="center" vertical="top" wrapText="1"/>
    </xf>
    <xf numFmtId="0" fontId="24" fillId="2" borderId="4" xfId="0" applyFont="1" applyFill="1" applyBorder="1" applyAlignment="1" applyProtection="1">
      <alignment horizontal="center" vertical="top" wrapText="1"/>
    </xf>
    <xf numFmtId="1" fontId="24" fillId="0" borderId="4" xfId="0" applyNumberFormat="1" applyFont="1" applyBorder="1" applyAlignment="1" applyProtection="1">
      <alignment horizontal="center" vertical="top" wrapText="1"/>
    </xf>
    <xf numFmtId="164" fontId="24" fillId="0" borderId="4" xfId="0" applyNumberFormat="1" applyFont="1" applyBorder="1" applyAlignment="1" applyProtection="1">
      <alignment horizontal="center" vertical="top" wrapText="1"/>
    </xf>
    <xf numFmtId="0" fontId="24" fillId="0" borderId="4" xfId="0" applyFont="1" applyBorder="1" applyAlignment="1" applyProtection="1">
      <alignment horizontal="right" vertical="top" wrapText="1"/>
    </xf>
    <xf numFmtId="0" fontId="24" fillId="0" borderId="4" xfId="0" applyFont="1" applyBorder="1" applyAlignment="1" applyProtection="1">
      <alignment horizontal="center" vertical="top" wrapText="1"/>
    </xf>
    <xf numFmtId="0" fontId="23" fillId="0" borderId="4" xfId="0" applyFont="1" applyBorder="1" applyAlignment="1" applyProtection="1">
      <alignment horizontal="right" vertical="top" wrapText="1"/>
    </xf>
    <xf numFmtId="0" fontId="24" fillId="0" borderId="6" xfId="0" applyFont="1" applyBorder="1" applyAlignment="1" applyProtection="1">
      <alignment horizontal="right" vertical="top" wrapText="1"/>
    </xf>
    <xf numFmtId="49" fontId="22" fillId="0" borderId="7" xfId="0" applyNumberFormat="1" applyFont="1" applyBorder="1" applyAlignment="1" applyProtection="1"/>
    <xf numFmtId="49" fontId="22" fillId="0" borderId="0" xfId="0" applyNumberFormat="1" applyFont="1" applyBorder="1" applyAlignment="1" applyProtection="1">
      <alignment horizontal="right" vertical="top" wrapText="1"/>
    </xf>
    <xf numFmtId="4" fontId="24" fillId="0" borderId="4" xfId="0" applyNumberFormat="1" applyFont="1" applyBorder="1" applyAlignment="1" applyProtection="1">
      <alignment horizontal="right" vertical="top" wrapText="1"/>
    </xf>
    <xf numFmtId="4" fontId="24" fillId="0" borderId="6" xfId="0" applyNumberFormat="1" applyFont="1" applyBorder="1" applyAlignment="1" applyProtection="1">
      <alignment horizontal="right" vertical="top" wrapText="1"/>
    </xf>
    <xf numFmtId="0" fontId="26" fillId="0" borderId="0" xfId="0" applyFont="1" applyBorder="1" applyAlignment="1" applyProtection="1"/>
    <xf numFmtId="49" fontId="21" fillId="0" borderId="7" xfId="0" applyNumberFormat="1" applyFont="1" applyBorder="1" applyAlignment="1" applyProtection="1">
      <alignment horizontal="right" vertical="top" wrapText="1"/>
    </xf>
    <xf numFmtId="49" fontId="21" fillId="0" borderId="0" xfId="0" applyNumberFormat="1" applyFont="1" applyBorder="1" applyAlignment="1" applyProtection="1">
      <alignment horizontal="right" vertical="top" wrapText="1"/>
    </xf>
    <xf numFmtId="49" fontId="21" fillId="0" borderId="0" xfId="0" applyNumberFormat="1" applyFont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horizontal="right" vertical="top" wrapText="1"/>
    </xf>
    <xf numFmtId="2" fontId="21" fillId="0" borderId="8" xfId="0" applyNumberFormat="1" applyFont="1" applyBorder="1" applyAlignment="1" applyProtection="1">
      <alignment horizontal="right" vertical="top" wrapText="1"/>
    </xf>
    <xf numFmtId="1" fontId="21" fillId="0" borderId="0" xfId="0" applyNumberFormat="1" applyFont="1" applyBorder="1" applyAlignment="1" applyProtection="1">
      <alignment horizontal="center" vertical="top" wrapText="1"/>
    </xf>
    <xf numFmtId="49" fontId="24" fillId="0" borderId="7" xfId="0" applyNumberFormat="1" applyFont="1" applyBorder="1" applyAlignment="1" applyProtection="1">
      <alignment horizontal="center" vertical="top" wrapText="1"/>
    </xf>
    <xf numFmtId="49" fontId="24" fillId="0" borderId="0" xfId="0" applyNumberFormat="1" applyFont="1" applyBorder="1" applyAlignment="1" applyProtection="1">
      <alignment horizontal="left" vertical="top" wrapText="1"/>
    </xf>
    <xf numFmtId="2" fontId="24" fillId="0" borderId="4" xfId="0" applyNumberFormat="1" applyFont="1" applyBorder="1" applyAlignment="1" applyProtection="1">
      <alignment horizontal="right" vertical="top" wrapText="1"/>
    </xf>
    <xf numFmtId="2" fontId="24" fillId="0" borderId="6" xfId="0" applyNumberFormat="1" applyFont="1" applyBorder="1" applyAlignment="1" applyProtection="1">
      <alignment horizontal="right" vertical="top" wrapText="1"/>
    </xf>
    <xf numFmtId="49" fontId="24" fillId="0" borderId="9" xfId="0" applyNumberFormat="1" applyFont="1" applyBorder="1" applyAlignment="1" applyProtection="1">
      <alignment horizontal="center" vertical="top" wrapText="1"/>
    </xf>
    <xf numFmtId="49" fontId="24" fillId="0" borderId="2" xfId="0" applyNumberFormat="1" applyFont="1" applyBorder="1" applyAlignment="1" applyProtection="1">
      <alignment horizontal="left" vertical="top" wrapText="1"/>
    </xf>
    <xf numFmtId="49" fontId="24" fillId="0" borderId="2" xfId="0" applyNumberFormat="1" applyFont="1" applyBorder="1" applyAlignment="1" applyProtection="1">
      <alignment horizontal="center" vertical="top" wrapText="1"/>
    </xf>
    <xf numFmtId="0" fontId="24" fillId="0" borderId="2" xfId="0" applyFont="1" applyBorder="1" applyAlignment="1" applyProtection="1">
      <alignment horizontal="center" vertical="top" wrapText="1"/>
    </xf>
    <xf numFmtId="0" fontId="24" fillId="0" borderId="2" xfId="0" applyFont="1" applyBorder="1" applyAlignment="1" applyProtection="1">
      <alignment horizontal="right" vertical="top" wrapText="1"/>
    </xf>
    <xf numFmtId="0" fontId="24" fillId="0" borderId="10" xfId="0" applyFont="1" applyBorder="1" applyAlignment="1" applyProtection="1">
      <alignment horizontal="right" vertical="top" wrapText="1"/>
    </xf>
    <xf numFmtId="165" fontId="24" fillId="0" borderId="4" xfId="0" applyNumberFormat="1" applyFont="1" applyBorder="1" applyAlignment="1" applyProtection="1">
      <alignment horizontal="center" vertical="top" wrapText="1"/>
    </xf>
    <xf numFmtId="4" fontId="21" fillId="0" borderId="8" xfId="0" applyNumberFormat="1" applyFont="1" applyBorder="1" applyAlignment="1" applyProtection="1">
      <alignment horizontal="right" vertical="top" wrapText="1"/>
    </xf>
    <xf numFmtId="49" fontId="24" fillId="0" borderId="0" xfId="0" applyNumberFormat="1" applyFont="1" applyBorder="1" applyAlignment="1" applyProtection="1">
      <alignment horizontal="right" vertical="top" wrapText="1"/>
    </xf>
    <xf numFmtId="4" fontId="24" fillId="0" borderId="8" xfId="0" applyNumberFormat="1" applyFont="1" applyBorder="1" applyAlignment="1" applyProtection="1">
      <alignment horizontal="right" vertical="top"/>
    </xf>
    <xf numFmtId="49" fontId="22" fillId="0" borderId="9" xfId="0" applyNumberFormat="1" applyFont="1" applyBorder="1" applyAlignment="1" applyProtection="1"/>
    <xf numFmtId="49" fontId="24" fillId="0" borderId="2" xfId="0" applyNumberFormat="1" applyFont="1" applyBorder="1" applyAlignment="1" applyProtection="1">
      <alignment horizontal="right" vertical="top" wrapText="1"/>
    </xf>
    <xf numFmtId="49" fontId="22" fillId="0" borderId="2" xfId="0" applyNumberFormat="1" applyFont="1" applyBorder="1" applyAlignment="1" applyProtection="1">
      <alignment vertical="top" wrapText="1"/>
    </xf>
    <xf numFmtId="0" fontId="22" fillId="0" borderId="2" xfId="0" applyFont="1" applyBorder="1" applyAlignment="1" applyProtection="1">
      <alignment horizontal="right" vertical="top"/>
    </xf>
    <xf numFmtId="0" fontId="22" fillId="0" borderId="10" xfId="0" applyFont="1" applyBorder="1" applyAlignment="1" applyProtection="1">
      <alignment horizontal="right" vertical="top"/>
    </xf>
    <xf numFmtId="49" fontId="22" fillId="0" borderId="5" xfId="0" applyNumberFormat="1" applyFont="1" applyBorder="1" applyAlignment="1" applyProtection="1"/>
    <xf numFmtId="49" fontId="24" fillId="0" borderId="4" xfId="0" applyNumberFormat="1" applyFont="1" applyBorder="1" applyAlignment="1" applyProtection="1">
      <alignment horizontal="right" vertical="top" wrapText="1"/>
    </xf>
    <xf numFmtId="0" fontId="24" fillId="0" borderId="6" xfId="0" applyFont="1" applyBorder="1" applyAlignment="1" applyProtection="1">
      <alignment horizontal="right" vertical="top"/>
    </xf>
    <xf numFmtId="4" fontId="22" fillId="0" borderId="8" xfId="0" applyNumberFormat="1" applyFont="1" applyBorder="1" applyAlignment="1" applyProtection="1">
      <alignment horizontal="right" vertical="top"/>
    </xf>
    <xf numFmtId="0" fontId="22" fillId="0" borderId="8" xfId="0" applyFont="1" applyBorder="1" applyAlignment="1" applyProtection="1">
      <alignment horizontal="right" vertical="top"/>
    </xf>
    <xf numFmtId="2" fontId="22" fillId="0" borderId="8" xfId="0" applyNumberFormat="1" applyFont="1" applyBorder="1" applyAlignment="1" applyProtection="1">
      <alignment horizontal="right" vertical="top"/>
    </xf>
    <xf numFmtId="49" fontId="16" fillId="0" borderId="0" xfId="0" applyNumberFormat="1" applyFont="1" applyBorder="1" applyAlignment="1" applyProtection="1">
      <alignment horizontal="left" vertical="top" wrapText="1"/>
    </xf>
    <xf numFmtId="4" fontId="16" fillId="0" borderId="8" xfId="0" applyNumberFormat="1" applyFont="1" applyBorder="1" applyAlignment="1" applyProtection="1">
      <alignment horizontal="right" vertical="top"/>
    </xf>
    <xf numFmtId="49" fontId="16" fillId="2" borderId="0" xfId="0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vertical="top" wrapText="1"/>
    </xf>
    <xf numFmtId="0" fontId="24" fillId="0" borderId="2" xfId="0" applyFont="1" applyBorder="1" applyAlignment="1" applyProtection="1">
      <alignment horizontal="left" vertical="top" wrapText="1"/>
    </xf>
    <xf numFmtId="4" fontId="24" fillId="0" borderId="2" xfId="0" applyNumberFormat="1" applyFont="1" applyBorder="1" applyAlignment="1" applyProtection="1">
      <alignment horizontal="right" vertical="top"/>
    </xf>
    <xf numFmtId="2" fontId="24" fillId="0" borderId="2" xfId="0" applyNumberFormat="1" applyFont="1" applyBorder="1" applyAlignment="1" applyProtection="1">
      <alignment horizontal="center" vertical="top"/>
    </xf>
    <xf numFmtId="3" fontId="24" fillId="0" borderId="10" xfId="0" applyNumberFormat="1" applyFont="1" applyBorder="1" applyAlignment="1" applyProtection="1">
      <alignment horizontal="right" vertical="top"/>
    </xf>
    <xf numFmtId="49" fontId="27" fillId="0" borderId="0" xfId="0" applyNumberFormat="1" applyFont="1" applyBorder="1" applyAlignment="1" applyProtection="1"/>
    <xf numFmtId="49" fontId="27" fillId="0" borderId="0" xfId="0" applyNumberFormat="1" applyFont="1" applyBorder="1" applyAlignment="1" applyProtection="1">
      <alignment horizontal="right" vertical="top" wrapText="1"/>
    </xf>
    <xf numFmtId="49" fontId="27" fillId="0" borderId="0" xfId="0" applyNumberFormat="1" applyFont="1" applyBorder="1" applyAlignment="1" applyProtection="1">
      <alignment horizontal="left" vertical="top" wrapText="1"/>
    </xf>
    <xf numFmtId="4" fontId="27" fillId="0" borderId="0" xfId="0" applyNumberFormat="1" applyFont="1" applyBorder="1" applyAlignment="1" applyProtection="1">
      <alignment horizontal="right" vertical="top"/>
    </xf>
    <xf numFmtId="49" fontId="28" fillId="0" borderId="0" xfId="0" applyNumberFormat="1" applyFont="1" applyBorder="1" applyAlignment="1" applyProtection="1">
      <alignment horizontal="right" vertical="top" wrapText="1"/>
    </xf>
    <xf numFmtId="4" fontId="28" fillId="0" borderId="0" xfId="0" applyNumberFormat="1" applyFont="1" applyBorder="1" applyAlignment="1" applyProtection="1">
      <alignment horizontal="right" vertical="top"/>
    </xf>
    <xf numFmtId="49" fontId="16" fillId="0" borderId="0" xfId="0" applyNumberFormat="1" applyFont="1" applyBorder="1" applyAlignment="1" applyProtection="1">
      <alignment horizontal="left" vertical="top" wrapText="1"/>
    </xf>
    <xf numFmtId="49" fontId="22" fillId="0" borderId="0" xfId="0" applyNumberFormat="1" applyFont="1" applyBorder="1" applyAlignment="1" applyProtection="1">
      <alignment horizontal="left" vertical="top" wrapText="1"/>
    </xf>
    <xf numFmtId="49" fontId="24" fillId="0" borderId="0" xfId="0" applyNumberFormat="1" applyFont="1" applyBorder="1" applyAlignment="1" applyProtection="1">
      <alignment horizontal="left" vertical="top" wrapText="1"/>
    </xf>
    <xf numFmtId="49" fontId="28" fillId="0" borderId="0" xfId="0" applyNumberFormat="1" applyFont="1" applyBorder="1" applyAlignment="1" applyProtection="1">
      <alignment horizontal="left" vertical="top" wrapText="1"/>
    </xf>
    <xf numFmtId="49" fontId="24" fillId="0" borderId="4" xfId="0" applyNumberFormat="1" applyFont="1" applyBorder="1" applyAlignment="1" applyProtection="1">
      <alignment horizontal="left" vertical="top" wrapText="1"/>
    </xf>
    <xf numFmtId="49" fontId="21" fillId="0" borderId="0" xfId="0" applyNumberFormat="1" applyFont="1" applyBorder="1" applyAlignment="1" applyProtection="1">
      <alignment horizontal="left" vertical="top" wrapText="1"/>
    </xf>
    <xf numFmtId="0" fontId="24" fillId="0" borderId="4" xfId="0" applyFont="1" applyBorder="1" applyAlignment="1" applyProtection="1">
      <alignment horizontal="left" vertical="top" wrapText="1"/>
    </xf>
    <xf numFmtId="0" fontId="22" fillId="0" borderId="1" xfId="0" applyFont="1" applyBorder="1" applyAlignment="1" applyProtection="1">
      <alignment horizontal="center" vertical="center"/>
    </xf>
    <xf numFmtId="49" fontId="24" fillId="0" borderId="1" xfId="0" applyNumberFormat="1" applyFont="1" applyBorder="1" applyAlignment="1" applyProtection="1">
      <alignment horizontal="left" vertical="center" wrapText="1"/>
    </xf>
    <xf numFmtId="49" fontId="20" fillId="0" borderId="4" xfId="0" applyNumberFormat="1" applyFont="1" applyBorder="1" applyAlignment="1" applyProtection="1">
      <alignment horizontal="center" vertical="top"/>
    </xf>
    <xf numFmtId="49" fontId="2" fillId="0" borderId="2" xfId="0" applyNumberFormat="1" applyFont="1" applyBorder="1" applyAlignment="1" applyProtection="1">
      <alignment horizontal="center" wrapText="1"/>
    </xf>
    <xf numFmtId="49" fontId="20" fillId="0" borderId="4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wrapText="1"/>
    </xf>
    <xf numFmtId="49" fontId="22" fillId="0" borderId="1" xfId="0" applyNumberFormat="1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49" fontId="17" fillId="0" borderId="4" xfId="0" applyNumberFormat="1" applyFont="1" applyBorder="1" applyAlignment="1" applyProtection="1">
      <alignment horizontal="center" vertical="top"/>
    </xf>
    <xf numFmtId="49" fontId="6" fillId="0" borderId="2" xfId="0" applyNumberFormat="1" applyFont="1" applyBorder="1" applyAlignment="1" applyProtection="1">
      <alignment horizontal="center" wrapText="1"/>
    </xf>
    <xf numFmtId="49" fontId="18" fillId="0" borderId="0" xfId="0" applyNumberFormat="1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wrapText="1"/>
    </xf>
    <xf numFmtId="49" fontId="9" fillId="0" borderId="0" xfId="0" applyNumberFormat="1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left" wrapText="1"/>
    </xf>
    <xf numFmtId="49" fontId="7" fillId="0" borderId="0" xfId="3" applyNumberFormat="1" applyFont="1" applyBorder="1" applyAlignment="1" applyProtection="1">
      <alignment horizontal="center" vertical="top"/>
    </xf>
    <xf numFmtId="49" fontId="11" fillId="0" borderId="0" xfId="3" applyNumberFormat="1" applyFont="1" applyBorder="1" applyAlignment="1" applyProtection="1">
      <alignment horizontal="center" vertical="top"/>
    </xf>
    <xf numFmtId="49" fontId="12" fillId="0" borderId="0" xfId="3" applyNumberFormat="1" applyFont="1" applyBorder="1" applyAlignment="1" applyProtection="1">
      <alignment horizontal="left" vertical="top"/>
    </xf>
    <xf numFmtId="49" fontId="13" fillId="0" borderId="0" xfId="3" applyNumberFormat="1" applyFont="1" applyBorder="1" applyAlignment="1" applyProtection="1">
      <alignment horizontal="center" vertical="top" wrapText="1"/>
    </xf>
    <xf numFmtId="49" fontId="12" fillId="0" borderId="0" xfId="3" applyNumberFormat="1" applyFont="1" applyBorder="1" applyAlignment="1" applyProtection="1">
      <alignment horizontal="left" vertical="top" wrapText="1"/>
    </xf>
    <xf numFmtId="49" fontId="13" fillId="0" borderId="0" xfId="3" applyNumberFormat="1" applyFont="1" applyBorder="1" applyAlignment="1" applyProtection="1">
      <alignment horizontal="right" vertical="top" wrapText="1"/>
    </xf>
  </cellXfs>
  <cellStyles count="4">
    <cellStyle name="S17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126"/>
  <sheetViews>
    <sheetView tabSelected="1" topLeftCell="A59" zoomScaleNormal="100" workbookViewId="0">
      <selection activeCell="P88" sqref="P88"/>
    </sheetView>
  </sheetViews>
  <sheetFormatPr defaultColWidth="9.140625" defaultRowHeight="11.25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4" width="127.28515625" style="3" hidden="1" customWidth="1"/>
    <col min="35" max="37" width="203.42578125" style="3" hidden="1" customWidth="1"/>
    <col min="38" max="38" width="66.42578125" style="3" hidden="1" customWidth="1"/>
    <col min="39" max="39" width="45.7109375" style="3" hidden="1" customWidth="1"/>
    <col min="40" max="40" width="203.42578125" style="3" hidden="1" customWidth="1"/>
    <col min="41" max="41" width="51.85546875" style="3" hidden="1" customWidth="1"/>
    <col min="42" max="42" width="173" style="3" hidden="1" customWidth="1"/>
    <col min="43" max="46" width="51.85546875" style="3" hidden="1" customWidth="1"/>
    <col min="47" max="51" width="156" style="3" hidden="1" customWidth="1"/>
    <col min="52" max="52" width="84.28515625" style="3" hidden="1" customWidth="1"/>
    <col min="53" max="53" width="61.140625" style="3" hidden="1" customWidth="1"/>
    <col min="54" max="54" width="82" style="3" hidden="1" customWidth="1"/>
    <col min="55" max="55" width="61.140625" style="3" hidden="1" customWidth="1"/>
    <col min="56" max="56" width="82" style="3" hidden="1" customWidth="1"/>
    <col min="57" max="16384" width="9.140625" style="1"/>
  </cols>
  <sheetData>
    <row r="1" spans="1:3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34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34" ht="17.850000000000001" customHeight="1">
      <c r="A3" s="151" t="s">
        <v>2</v>
      </c>
      <c r="B3" s="151"/>
      <c r="C3" s="151"/>
      <c r="D3" s="7"/>
      <c r="E3" s="8"/>
      <c r="F3" s="8"/>
      <c r="G3" s="8"/>
      <c r="H3" s="8"/>
      <c r="I3" s="8"/>
      <c r="J3" s="8"/>
      <c r="K3" s="8"/>
      <c r="L3" s="9"/>
      <c r="M3" s="152" t="s">
        <v>3</v>
      </c>
      <c r="N3" s="152"/>
      <c r="O3" s="152"/>
      <c r="P3" s="152"/>
    </row>
    <row r="4" spans="1:34" ht="21.6" customHeight="1">
      <c r="A4" s="153" t="s">
        <v>4</v>
      </c>
      <c r="B4" s="153"/>
      <c r="C4" s="153"/>
      <c r="D4" s="153"/>
      <c r="E4" s="153"/>
      <c r="F4" s="153"/>
      <c r="G4" s="8"/>
      <c r="H4" s="8"/>
      <c r="I4" s="8"/>
      <c r="J4" s="8"/>
      <c r="K4" s="8"/>
      <c r="L4" s="154" t="s">
        <v>5</v>
      </c>
      <c r="M4" s="154"/>
      <c r="N4" s="154"/>
      <c r="O4" s="154"/>
      <c r="P4" s="154"/>
    </row>
    <row r="5" spans="1:34" ht="11.25" customHeight="1">
      <c r="A5" s="155"/>
      <c r="B5" s="155"/>
      <c r="C5" s="155"/>
      <c r="D5" s="155"/>
      <c r="E5" s="10"/>
      <c r="F5" s="10"/>
      <c r="G5" s="8"/>
      <c r="H5" s="8"/>
      <c r="I5" s="8"/>
      <c r="J5" s="8"/>
      <c r="K5" s="8"/>
      <c r="L5" s="156"/>
      <c r="M5" s="156"/>
      <c r="N5" s="156"/>
      <c r="O5" s="156"/>
      <c r="P5" s="156"/>
    </row>
    <row r="6" spans="1:34" ht="11.25" customHeight="1">
      <c r="A6" s="11"/>
      <c r="B6" s="12"/>
      <c r="C6" s="13" t="s">
        <v>6</v>
      </c>
      <c r="D6" s="14"/>
      <c r="E6" s="10"/>
      <c r="F6" s="10"/>
      <c r="G6" s="8"/>
      <c r="H6" s="8"/>
      <c r="I6" s="8"/>
      <c r="J6" s="8"/>
      <c r="K6" s="8"/>
      <c r="L6" s="15"/>
      <c r="M6" s="15"/>
      <c r="N6" s="16"/>
      <c r="O6" s="16"/>
      <c r="P6" s="17"/>
    </row>
    <row r="7" spans="1:34" ht="15" customHeight="1">
      <c r="A7" s="18" t="s">
        <v>7</v>
      </c>
      <c r="B7" s="19"/>
      <c r="C7" s="19"/>
      <c r="D7" s="19"/>
      <c r="E7" s="10"/>
      <c r="F7" s="10"/>
      <c r="G7" s="8"/>
      <c r="H7" s="8"/>
      <c r="I7" s="8"/>
      <c r="J7" s="8"/>
      <c r="K7" s="8"/>
      <c r="L7" s="15"/>
      <c r="M7" s="15"/>
      <c r="N7" s="20" t="s">
        <v>120</v>
      </c>
      <c r="O7" s="20" t="s">
        <v>119</v>
      </c>
      <c r="P7" s="21" t="s">
        <v>7</v>
      </c>
    </row>
    <row r="8" spans="1:34" ht="11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P8" s="5"/>
    </row>
    <row r="9" spans="1:34" ht="12.75" customHeight="1">
      <c r="A9" s="147" t="s">
        <v>8</v>
      </c>
      <c r="B9" s="147"/>
      <c r="C9" s="147"/>
      <c r="D9" s="147"/>
      <c r="E9" s="147"/>
      <c r="F9" s="147"/>
      <c r="G9" s="150" t="s">
        <v>9</v>
      </c>
      <c r="H9" s="150"/>
      <c r="I9" s="150"/>
      <c r="J9" s="150"/>
      <c r="K9" s="150"/>
      <c r="L9" s="150"/>
      <c r="M9" s="150"/>
      <c r="N9" s="150"/>
      <c r="O9" s="150"/>
      <c r="P9" s="150"/>
    </row>
    <row r="10" spans="1:34" ht="22.5" customHeight="1">
      <c r="A10" s="147" t="s">
        <v>10</v>
      </c>
      <c r="B10" s="147"/>
      <c r="C10" s="147"/>
      <c r="D10" s="147"/>
      <c r="E10" s="147"/>
      <c r="F10" s="147"/>
      <c r="G10" s="148" t="s">
        <v>11</v>
      </c>
      <c r="H10" s="148"/>
      <c r="I10" s="148"/>
      <c r="J10" s="148"/>
      <c r="K10" s="148"/>
      <c r="L10" s="148"/>
      <c r="M10" s="148"/>
      <c r="N10" s="148"/>
      <c r="O10" s="148"/>
      <c r="P10" s="148"/>
      <c r="AB10" s="22" t="s">
        <v>12</v>
      </c>
    </row>
    <row r="11" spans="1:34" ht="45" customHeight="1">
      <c r="A11" s="147" t="s">
        <v>13</v>
      </c>
      <c r="B11" s="147"/>
      <c r="C11" s="147"/>
      <c r="D11" s="147"/>
      <c r="E11" s="147"/>
      <c r="F11" s="147"/>
      <c r="G11" s="148" t="s">
        <v>14</v>
      </c>
      <c r="H11" s="148"/>
      <c r="I11" s="148"/>
      <c r="J11" s="148"/>
      <c r="K11" s="148"/>
      <c r="L11" s="148"/>
      <c r="M11" s="148"/>
      <c r="N11" s="148"/>
      <c r="O11" s="148"/>
      <c r="P11" s="148"/>
      <c r="AC11" s="22" t="s">
        <v>15</v>
      </c>
    </row>
    <row r="12" spans="1:34" ht="67.5" customHeight="1">
      <c r="A12" s="149" t="s">
        <v>16</v>
      </c>
      <c r="B12" s="149"/>
      <c r="C12" s="149"/>
      <c r="D12" s="149"/>
      <c r="E12" s="149"/>
      <c r="F12" s="149"/>
      <c r="G12" s="148" t="s">
        <v>17</v>
      </c>
      <c r="H12" s="148"/>
      <c r="I12" s="148"/>
      <c r="J12" s="148"/>
      <c r="K12" s="148"/>
      <c r="L12" s="148"/>
      <c r="M12" s="148"/>
      <c r="N12" s="148"/>
      <c r="O12" s="148"/>
      <c r="P12" s="148"/>
      <c r="Q12" s="23" t="s">
        <v>16</v>
      </c>
      <c r="R12" s="24"/>
      <c r="S12" s="22"/>
      <c r="T12" s="22"/>
      <c r="U12" s="22"/>
      <c r="V12" s="22"/>
      <c r="W12" s="22"/>
      <c r="X12" s="22"/>
      <c r="Y12" s="22"/>
      <c r="Z12" s="22"/>
      <c r="AA12" s="22"/>
      <c r="AD12" s="22"/>
    </row>
    <row r="13" spans="1:34" ht="33.75" customHeight="1">
      <c r="A13" s="147" t="s">
        <v>18</v>
      </c>
      <c r="B13" s="147"/>
      <c r="C13" s="147"/>
      <c r="D13" s="147"/>
      <c r="E13" s="147"/>
      <c r="F13" s="147"/>
      <c r="G13" s="148" t="s">
        <v>19</v>
      </c>
      <c r="H13" s="148"/>
      <c r="I13" s="148"/>
      <c r="J13" s="148"/>
      <c r="K13" s="148"/>
      <c r="L13" s="148"/>
      <c r="M13" s="148"/>
      <c r="N13" s="148"/>
      <c r="O13" s="148"/>
      <c r="P13" s="148"/>
      <c r="Q13" s="23" t="s">
        <v>18</v>
      </c>
      <c r="R13" s="24"/>
      <c r="S13" s="22"/>
      <c r="T13" s="22"/>
      <c r="U13" s="22"/>
      <c r="V13" s="22"/>
      <c r="W13" s="22"/>
      <c r="X13" s="22"/>
      <c r="Y13" s="22"/>
      <c r="Z13" s="22"/>
      <c r="AA13" s="22"/>
      <c r="AE13" s="22"/>
    </row>
    <row r="14" spans="1:34" ht="11.25" customHeight="1">
      <c r="A14" s="147" t="s">
        <v>20</v>
      </c>
      <c r="B14" s="147"/>
      <c r="C14" s="147"/>
      <c r="D14" s="147"/>
      <c r="E14" s="147"/>
      <c r="F14" s="147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AF14" s="22"/>
    </row>
    <row r="15" spans="1:34" ht="11.25" customHeight="1">
      <c r="A15" s="147" t="s">
        <v>21</v>
      </c>
      <c r="B15" s="147"/>
      <c r="C15" s="147"/>
      <c r="D15" s="147"/>
      <c r="E15" s="147"/>
      <c r="F15" s="147"/>
      <c r="G15" s="148" t="s">
        <v>22</v>
      </c>
      <c r="H15" s="148"/>
      <c r="I15" s="148"/>
      <c r="J15" s="148"/>
      <c r="K15" s="148"/>
      <c r="L15" s="148"/>
      <c r="M15" s="148"/>
      <c r="N15" s="148"/>
      <c r="O15" s="148"/>
      <c r="P15" s="148"/>
      <c r="R15" s="2" t="s">
        <v>22</v>
      </c>
      <c r="AG15" s="22" t="s">
        <v>22</v>
      </c>
    </row>
    <row r="16" spans="1:34" ht="15" customHeight="1">
      <c r="A16" s="147" t="s">
        <v>23</v>
      </c>
      <c r="B16" s="147"/>
      <c r="C16" s="147"/>
      <c r="D16" s="147"/>
      <c r="E16" s="147"/>
      <c r="F16" s="147"/>
      <c r="G16" s="148" t="s">
        <v>24</v>
      </c>
      <c r="H16" s="148"/>
      <c r="I16" s="148"/>
      <c r="J16" s="148"/>
      <c r="K16" s="148"/>
      <c r="L16" s="148"/>
      <c r="M16" s="148"/>
      <c r="N16" s="148"/>
      <c r="O16" s="148"/>
      <c r="P16" s="148"/>
      <c r="AH16" s="22"/>
    </row>
    <row r="17" spans="1:39" ht="6" customHeight="1">
      <c r="A17" s="25"/>
      <c r="B17" s="6"/>
      <c r="C17" s="6"/>
      <c r="D17" s="6"/>
      <c r="E17" s="6"/>
      <c r="F17" s="26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39" ht="12.75" customHeight="1">
      <c r="A18" s="146" t="s">
        <v>25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28"/>
      <c r="P18" s="28"/>
      <c r="AI18" s="22"/>
    </row>
    <row r="19" spans="1:39" ht="15" customHeight="1">
      <c r="A19" s="143" t="s">
        <v>26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</row>
    <row r="20" spans="1:39" ht="6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39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AJ21" s="22"/>
    </row>
    <row r="22" spans="1:39">
      <c r="A22" s="143" t="s">
        <v>27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</row>
    <row r="23" spans="1:39" ht="17.25" customHeight="1">
      <c r="A23" s="145" t="s">
        <v>28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</row>
    <row r="24" spans="1:39" ht="8.2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39" ht="15" customHeight="1">
      <c r="A25" s="146" t="s">
        <v>25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31"/>
      <c r="P25" s="31"/>
      <c r="AK25" s="22" t="s">
        <v>29</v>
      </c>
    </row>
    <row r="26" spans="1:39" ht="11.25" customHeight="1">
      <c r="A26" s="137" t="s">
        <v>30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  <row r="27" spans="1:39" ht="12" customHeight="1">
      <c r="A27" s="32" t="s">
        <v>31</v>
      </c>
      <c r="B27" s="33" t="s">
        <v>32</v>
      </c>
      <c r="C27" s="34" t="s">
        <v>33</v>
      </c>
      <c r="D27" s="34"/>
      <c r="E27" s="34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39" ht="15" customHeight="1">
      <c r="A28" s="32" t="s">
        <v>34</v>
      </c>
      <c r="B28" s="138" t="s">
        <v>35</v>
      </c>
      <c r="C28" s="138"/>
      <c r="D28" s="138"/>
      <c r="E28" s="138"/>
      <c r="F28" s="138"/>
      <c r="G28" s="35"/>
      <c r="H28" s="35"/>
      <c r="I28" s="35"/>
      <c r="J28" s="35"/>
      <c r="K28" s="35"/>
      <c r="L28" s="35"/>
      <c r="M28" s="35"/>
      <c r="N28" s="35"/>
      <c r="O28" s="35"/>
      <c r="P28" s="35"/>
      <c r="AL28" s="22"/>
    </row>
    <row r="29" spans="1:39" ht="10.5" customHeight="1">
      <c r="A29" s="32"/>
      <c r="B29" s="139" t="s">
        <v>36</v>
      </c>
      <c r="C29" s="139"/>
      <c r="D29" s="139"/>
      <c r="E29" s="139"/>
      <c r="F29" s="139"/>
      <c r="G29" s="36"/>
      <c r="H29" s="36"/>
      <c r="I29" s="36"/>
      <c r="J29" s="36"/>
      <c r="K29" s="36"/>
      <c r="L29" s="36"/>
      <c r="M29" s="36"/>
      <c r="N29" s="36"/>
      <c r="O29" s="37"/>
      <c r="P29" s="36"/>
    </row>
    <row r="30" spans="1:39" ht="9.75" customHeight="1">
      <c r="A30" s="32"/>
      <c r="B30" s="32"/>
      <c r="C30" s="32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6"/>
      <c r="P30" s="36"/>
    </row>
    <row r="31" spans="1:39" ht="15" customHeight="1">
      <c r="A31" s="39" t="s">
        <v>37</v>
      </c>
      <c r="B31" s="40"/>
      <c r="C31" s="140" t="s">
        <v>38</v>
      </c>
      <c r="D31" s="140"/>
      <c r="E31" s="140"/>
      <c r="F31" s="140"/>
      <c r="G31" s="41"/>
      <c r="H31" s="41"/>
      <c r="I31" s="41"/>
      <c r="J31" s="41"/>
      <c r="K31" s="41"/>
      <c r="L31" s="41"/>
      <c r="M31" s="41"/>
      <c r="N31" s="41"/>
      <c r="O31" s="41"/>
      <c r="P31" s="41"/>
      <c r="AM31" s="22"/>
    </row>
    <row r="32" spans="1:39" ht="9.75" customHeight="1">
      <c r="A32" s="32"/>
      <c r="B32" s="40"/>
      <c r="C32" s="42"/>
      <c r="D32" s="43"/>
      <c r="E32" s="43"/>
      <c r="F32" s="43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56" ht="12" customHeight="1">
      <c r="A33" s="39" t="s">
        <v>39</v>
      </c>
      <c r="B33" s="40"/>
      <c r="C33" s="45"/>
      <c r="D33" s="46">
        <v>17.32</v>
      </c>
      <c r="E33" s="47" t="s">
        <v>40</v>
      </c>
      <c r="F33" s="48"/>
      <c r="G33" s="40"/>
      <c r="H33" s="40"/>
      <c r="I33" s="40"/>
      <c r="J33" s="40"/>
      <c r="K33" s="40"/>
      <c r="L33" s="40"/>
      <c r="M33" s="40"/>
      <c r="N33" s="49"/>
      <c r="O33" s="49"/>
      <c r="P33" s="40"/>
    </row>
    <row r="34" spans="1:56" ht="12" customHeight="1">
      <c r="A34" s="32"/>
      <c r="B34" s="50" t="s">
        <v>41</v>
      </c>
      <c r="C34" s="51"/>
      <c r="D34" s="52"/>
      <c r="E34" s="47"/>
      <c r="F34" s="48"/>
      <c r="G34" s="40"/>
      <c r="H34" s="48"/>
      <c r="I34" s="48"/>
      <c r="J34" s="48"/>
      <c r="K34" s="48"/>
      <c r="L34" s="48"/>
      <c r="M34" s="48"/>
      <c r="N34" s="48"/>
      <c r="O34" s="48"/>
      <c r="P34" s="48"/>
    </row>
    <row r="35" spans="1:56" ht="12" customHeight="1">
      <c r="A35" s="32"/>
      <c r="B35" s="53" t="s">
        <v>42</v>
      </c>
      <c r="C35" s="45"/>
      <c r="D35" s="46">
        <v>17.32</v>
      </c>
      <c r="E35" s="47" t="s">
        <v>40</v>
      </c>
      <c r="F35" s="48"/>
      <c r="G35" s="48"/>
      <c r="H35" s="48"/>
      <c r="I35" s="40"/>
      <c r="J35" s="48"/>
      <c r="K35" s="40" t="s">
        <v>43</v>
      </c>
      <c r="L35" s="40"/>
      <c r="M35" s="40"/>
      <c r="N35" s="54"/>
      <c r="O35" s="46">
        <f>P72/1000</f>
        <v>10.860188669999999</v>
      </c>
      <c r="P35" s="47" t="s">
        <v>40</v>
      </c>
    </row>
    <row r="36" spans="1:56" ht="12" customHeight="1">
      <c r="A36" s="32"/>
      <c r="B36" s="53" t="s">
        <v>44</v>
      </c>
      <c r="C36" s="55"/>
      <c r="D36" s="56">
        <v>0</v>
      </c>
      <c r="E36" s="47" t="s">
        <v>40</v>
      </c>
      <c r="F36" s="48"/>
      <c r="G36" s="48"/>
      <c r="H36" s="48"/>
      <c r="I36" s="40"/>
      <c r="J36" s="48"/>
      <c r="K36" s="40" t="s">
        <v>45</v>
      </c>
      <c r="L36" s="40"/>
      <c r="M36" s="40"/>
      <c r="N36" s="54"/>
      <c r="O36" s="46">
        <v>0</v>
      </c>
      <c r="P36" s="47" t="s">
        <v>40</v>
      </c>
    </row>
    <row r="37" spans="1:56" ht="12" customHeight="1">
      <c r="A37" s="32"/>
      <c r="B37" s="53" t="s">
        <v>46</v>
      </c>
      <c r="C37" s="55"/>
      <c r="D37" s="56">
        <v>0</v>
      </c>
      <c r="E37" s="47" t="s">
        <v>40</v>
      </c>
      <c r="F37" s="48"/>
      <c r="G37" s="48"/>
      <c r="H37" s="48"/>
      <c r="I37" s="40"/>
      <c r="J37" s="48"/>
      <c r="K37" s="40" t="s">
        <v>47</v>
      </c>
      <c r="L37" s="40"/>
      <c r="M37" s="40"/>
      <c r="N37" s="57"/>
      <c r="O37" s="56">
        <f>K84</f>
        <v>0</v>
      </c>
      <c r="P37" s="58" t="s">
        <v>48</v>
      </c>
    </row>
    <row r="38" spans="1:56" ht="12" customHeight="1">
      <c r="A38" s="32"/>
      <c r="B38" s="53" t="s">
        <v>49</v>
      </c>
      <c r="C38" s="55"/>
      <c r="D38" s="46">
        <v>0</v>
      </c>
      <c r="E38" s="47" t="s">
        <v>40</v>
      </c>
      <c r="F38" s="48"/>
      <c r="G38" s="48"/>
      <c r="H38" s="48"/>
      <c r="I38" s="40"/>
      <c r="J38" s="48"/>
      <c r="K38" s="40" t="s">
        <v>50</v>
      </c>
      <c r="L38" s="40"/>
      <c r="M38" s="40"/>
      <c r="N38" s="57"/>
      <c r="O38" s="56"/>
      <c r="P38" s="58" t="s">
        <v>48</v>
      </c>
    </row>
    <row r="39" spans="1:56" ht="9.75" customHeight="1">
      <c r="A39" s="32"/>
      <c r="B39" s="40"/>
      <c r="C39" s="48"/>
      <c r="D39" s="59"/>
      <c r="E39" s="47"/>
      <c r="F39" s="48"/>
      <c r="G39" s="48"/>
      <c r="H39" s="40"/>
      <c r="I39" s="40"/>
      <c r="J39" s="40"/>
      <c r="K39" s="40"/>
      <c r="L39" s="40"/>
      <c r="M39" s="40"/>
      <c r="N39" s="44"/>
      <c r="O39" s="44"/>
      <c r="P39" s="40"/>
    </row>
    <row r="40" spans="1:56" ht="11.25" customHeight="1">
      <c r="A40" s="141" t="s">
        <v>51</v>
      </c>
      <c r="B40" s="142" t="s">
        <v>52</v>
      </c>
      <c r="C40" s="142" t="s">
        <v>53</v>
      </c>
      <c r="D40" s="142"/>
      <c r="E40" s="142"/>
      <c r="F40" s="142"/>
      <c r="G40" s="142"/>
      <c r="H40" s="142" t="s">
        <v>54</v>
      </c>
      <c r="I40" s="142" t="s">
        <v>55</v>
      </c>
      <c r="J40" s="142"/>
      <c r="K40" s="142"/>
      <c r="L40" s="142" t="s">
        <v>56</v>
      </c>
      <c r="M40" s="142"/>
      <c r="N40" s="142"/>
      <c r="O40" s="142"/>
      <c r="P40" s="142"/>
    </row>
    <row r="41" spans="1:56" ht="11.25" customHeight="1">
      <c r="A41" s="141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1:56" ht="54" customHeight="1">
      <c r="A42" s="141"/>
      <c r="B42" s="142"/>
      <c r="C42" s="142"/>
      <c r="D42" s="142"/>
      <c r="E42" s="142"/>
      <c r="F42" s="142"/>
      <c r="G42" s="142"/>
      <c r="H42" s="142"/>
      <c r="I42" s="60" t="s">
        <v>57</v>
      </c>
      <c r="J42" s="60" t="s">
        <v>58</v>
      </c>
      <c r="K42" s="60" t="s">
        <v>59</v>
      </c>
      <c r="L42" s="60" t="s">
        <v>60</v>
      </c>
      <c r="M42" s="60" t="s">
        <v>61</v>
      </c>
      <c r="N42" s="60" t="s">
        <v>62</v>
      </c>
      <c r="O42" s="60" t="s">
        <v>58</v>
      </c>
      <c r="P42" s="60" t="s">
        <v>63</v>
      </c>
    </row>
    <row r="43" spans="1:56" ht="13.5" customHeight="1">
      <c r="A43" s="61">
        <v>1</v>
      </c>
      <c r="B43" s="62">
        <v>2</v>
      </c>
      <c r="C43" s="135">
        <v>3</v>
      </c>
      <c r="D43" s="135"/>
      <c r="E43" s="135"/>
      <c r="F43" s="135"/>
      <c r="G43" s="135"/>
      <c r="H43" s="62">
        <v>4</v>
      </c>
      <c r="I43" s="62">
        <v>5</v>
      </c>
      <c r="J43" s="62">
        <v>6</v>
      </c>
      <c r="K43" s="62">
        <v>7</v>
      </c>
      <c r="L43" s="62">
        <v>8</v>
      </c>
      <c r="M43" s="62">
        <v>9</v>
      </c>
      <c r="N43" s="62">
        <v>10</v>
      </c>
      <c r="O43" s="62">
        <v>11</v>
      </c>
      <c r="P43" s="62">
        <v>12</v>
      </c>
    </row>
    <row r="44" spans="1:56" s="63" customFormat="1" ht="15" customHeight="1">
      <c r="A44" s="136" t="s">
        <v>64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64" t="s">
        <v>64</v>
      </c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</row>
    <row r="45" spans="1:56" s="63" customFormat="1" ht="23.25" customHeight="1">
      <c r="A45" s="65" t="s">
        <v>65</v>
      </c>
      <c r="B45" s="66" t="s">
        <v>66</v>
      </c>
      <c r="C45" s="134" t="s">
        <v>67</v>
      </c>
      <c r="D45" s="134"/>
      <c r="E45" s="134"/>
      <c r="F45" s="134"/>
      <c r="G45" s="134"/>
      <c r="H45" s="67" t="s">
        <v>68</v>
      </c>
      <c r="I45" s="68">
        <v>0.2</v>
      </c>
      <c r="J45" s="69">
        <v>1</v>
      </c>
      <c r="K45" s="70">
        <f>I45*J45</f>
        <v>0.2</v>
      </c>
      <c r="L45" s="71"/>
      <c r="M45" s="72"/>
      <c r="N45" s="73"/>
      <c r="O45" s="72"/>
      <c r="P45" s="74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64"/>
      <c r="AO45" s="64" t="s">
        <v>67</v>
      </c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</row>
    <row r="46" spans="1:56" s="63" customFormat="1" ht="15" customHeight="1">
      <c r="A46" s="75"/>
      <c r="B46" s="76"/>
      <c r="C46" s="132" t="s">
        <v>69</v>
      </c>
      <c r="D46" s="132"/>
      <c r="E46" s="132"/>
      <c r="F46" s="132"/>
      <c r="G46" s="132"/>
      <c r="H46" s="67"/>
      <c r="I46" s="72"/>
      <c r="J46" s="72"/>
      <c r="K46" s="72"/>
      <c r="L46" s="71"/>
      <c r="M46" s="72"/>
      <c r="N46" s="77"/>
      <c r="O46" s="72"/>
      <c r="P46" s="78">
        <f>0.41*308.51*I45</f>
        <v>25.297820000000002</v>
      </c>
      <c r="Q46" s="79"/>
      <c r="R46" s="79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64"/>
      <c r="AO46" s="64"/>
      <c r="AP46" s="3"/>
      <c r="AQ46" s="22"/>
      <c r="AR46" s="22" t="s">
        <v>70</v>
      </c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</row>
    <row r="47" spans="1:56" s="63" customFormat="1" ht="15" customHeight="1">
      <c r="A47" s="80"/>
      <c r="B47" s="81"/>
      <c r="C47" s="133" t="s">
        <v>71</v>
      </c>
      <c r="D47" s="133"/>
      <c r="E47" s="133"/>
      <c r="F47" s="133"/>
      <c r="G47" s="133"/>
      <c r="H47" s="82"/>
      <c r="I47" s="83"/>
      <c r="J47" s="83"/>
      <c r="K47" s="83"/>
      <c r="L47" s="84"/>
      <c r="M47" s="83"/>
      <c r="N47" s="84"/>
      <c r="O47" s="83"/>
      <c r="P47" s="85">
        <f>P46</f>
        <v>25.297820000000002</v>
      </c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64"/>
      <c r="AO47" s="64"/>
      <c r="AP47" s="3"/>
      <c r="AQ47" s="22"/>
      <c r="AR47" s="22"/>
      <c r="AS47" s="22" t="s">
        <v>71</v>
      </c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</row>
    <row r="48" spans="1:56" s="63" customFormat="1" ht="34.5" customHeight="1">
      <c r="A48" s="80"/>
      <c r="B48" s="81" t="s">
        <v>72</v>
      </c>
      <c r="C48" s="133" t="s">
        <v>73</v>
      </c>
      <c r="D48" s="133"/>
      <c r="E48" s="133"/>
      <c r="F48" s="133"/>
      <c r="G48" s="133"/>
      <c r="H48" s="82" t="s">
        <v>74</v>
      </c>
      <c r="I48" s="86">
        <v>103</v>
      </c>
      <c r="J48" s="83"/>
      <c r="K48" s="86">
        <v>103</v>
      </c>
      <c r="L48" s="84"/>
      <c r="M48" s="83"/>
      <c r="N48" s="84"/>
      <c r="O48" s="83"/>
      <c r="P48" s="85">
        <f>P47*1.03</f>
        <v>26.056754600000001</v>
      </c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64"/>
      <c r="AO48" s="64"/>
      <c r="AP48" s="3"/>
      <c r="AQ48" s="22"/>
      <c r="AR48" s="22"/>
      <c r="AS48" s="22" t="s">
        <v>73</v>
      </c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</row>
    <row r="49" spans="1:56" s="63" customFormat="1" ht="34.5" customHeight="1">
      <c r="A49" s="80"/>
      <c r="B49" s="81" t="s">
        <v>75</v>
      </c>
      <c r="C49" s="133" t="s">
        <v>76</v>
      </c>
      <c r="D49" s="133"/>
      <c r="E49" s="133"/>
      <c r="F49" s="133"/>
      <c r="G49" s="133"/>
      <c r="H49" s="82" t="s">
        <v>74</v>
      </c>
      <c r="I49" s="86">
        <v>52</v>
      </c>
      <c r="J49" s="83"/>
      <c r="K49" s="86">
        <v>52</v>
      </c>
      <c r="L49" s="84"/>
      <c r="M49" s="83"/>
      <c r="N49" s="84"/>
      <c r="O49" s="83"/>
      <c r="P49" s="85">
        <f>P47*0.52</f>
        <v>13.154866400000001</v>
      </c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64"/>
      <c r="AO49" s="64"/>
      <c r="AP49" s="3"/>
      <c r="AQ49" s="22"/>
      <c r="AR49" s="22"/>
      <c r="AS49" s="22" t="s">
        <v>76</v>
      </c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</row>
    <row r="50" spans="1:56" s="63" customFormat="1" ht="15" customHeight="1">
      <c r="A50" s="87"/>
      <c r="B50" s="88"/>
      <c r="C50" s="132" t="s">
        <v>77</v>
      </c>
      <c r="D50" s="132"/>
      <c r="E50" s="132"/>
      <c r="F50" s="132"/>
      <c r="G50" s="132"/>
      <c r="H50" s="67"/>
      <c r="I50" s="72"/>
      <c r="J50" s="72"/>
      <c r="K50" s="72"/>
      <c r="L50" s="71"/>
      <c r="M50" s="72"/>
      <c r="N50" s="89">
        <f>P50/I45</f>
        <v>322.54720500000002</v>
      </c>
      <c r="O50" s="72"/>
      <c r="P50" s="90">
        <f>P46+P48+P49</f>
        <v>64.50944100000001</v>
      </c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64"/>
      <c r="AO50" s="64"/>
      <c r="AP50" s="3"/>
      <c r="AQ50" s="22"/>
      <c r="AR50" s="22"/>
      <c r="AS50" s="22"/>
      <c r="AT50" s="64" t="s">
        <v>77</v>
      </c>
      <c r="AU50" s="22"/>
      <c r="AV50" s="22"/>
      <c r="AW50" s="22"/>
      <c r="AX50" s="22"/>
      <c r="AY50" s="22"/>
      <c r="AZ50" s="22"/>
      <c r="BA50" s="22"/>
      <c r="BB50" s="22"/>
      <c r="BC50" s="22"/>
      <c r="BD50" s="22"/>
    </row>
    <row r="51" spans="1:56" s="63" customFormat="1" ht="23.25" customHeight="1">
      <c r="A51" s="91"/>
      <c r="B51" s="92"/>
      <c r="C51" s="92"/>
      <c r="D51" s="92"/>
      <c r="E51" s="92"/>
      <c r="F51" s="92"/>
      <c r="G51" s="92"/>
      <c r="H51" s="93"/>
      <c r="I51" s="94"/>
      <c r="J51" s="94"/>
      <c r="K51" s="94"/>
      <c r="L51" s="95"/>
      <c r="M51" s="94"/>
      <c r="N51" s="95"/>
      <c r="O51" s="94"/>
      <c r="P51" s="96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64"/>
      <c r="AO51" s="64" t="s">
        <v>78</v>
      </c>
      <c r="AP51" s="3"/>
      <c r="AQ51" s="22"/>
      <c r="AR51" s="22"/>
      <c r="AS51" s="22"/>
      <c r="AT51" s="64"/>
      <c r="AU51" s="22"/>
      <c r="AV51" s="22"/>
      <c r="AW51" s="22"/>
      <c r="AX51" s="22"/>
      <c r="AY51" s="22"/>
      <c r="AZ51" s="22"/>
      <c r="BA51" s="22"/>
      <c r="BB51" s="22"/>
      <c r="BC51" s="22"/>
      <c r="BD51" s="22"/>
    </row>
    <row r="52" spans="1:56" s="63" customFormat="1" ht="15" customHeight="1">
      <c r="A52" s="65" t="s">
        <v>79</v>
      </c>
      <c r="B52" s="66" t="s">
        <v>80</v>
      </c>
      <c r="C52" s="134" t="s">
        <v>78</v>
      </c>
      <c r="D52" s="134"/>
      <c r="E52" s="134"/>
      <c r="F52" s="134"/>
      <c r="G52" s="134"/>
      <c r="H52" s="67" t="s">
        <v>81</v>
      </c>
      <c r="I52" s="68">
        <v>0.35</v>
      </c>
      <c r="J52" s="69">
        <v>1</v>
      </c>
      <c r="K52" s="97">
        <f>I52*J52</f>
        <v>0.35</v>
      </c>
      <c r="L52" s="71"/>
      <c r="M52" s="72"/>
      <c r="N52" s="73"/>
      <c r="O52" s="72"/>
      <c r="P52" s="74"/>
      <c r="Q52" s="79"/>
      <c r="R52" s="79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64"/>
      <c r="AO52" s="64"/>
      <c r="AP52" s="3"/>
      <c r="AQ52" s="22"/>
      <c r="AR52" s="22" t="s">
        <v>82</v>
      </c>
      <c r="AS52" s="22"/>
      <c r="AT52" s="64"/>
      <c r="AU52" s="22"/>
      <c r="AV52" s="22"/>
      <c r="AW52" s="22"/>
      <c r="AX52" s="22"/>
      <c r="AY52" s="22"/>
      <c r="AZ52" s="22"/>
      <c r="BA52" s="22"/>
      <c r="BB52" s="22"/>
      <c r="BC52" s="22"/>
      <c r="BD52" s="22"/>
    </row>
    <row r="53" spans="1:56" s="63" customFormat="1" ht="15" customHeight="1">
      <c r="A53" s="75"/>
      <c r="B53" s="76"/>
      <c r="C53" s="132" t="s">
        <v>69</v>
      </c>
      <c r="D53" s="132"/>
      <c r="E53" s="132"/>
      <c r="F53" s="132"/>
      <c r="G53" s="132"/>
      <c r="H53" s="67"/>
      <c r="I53" s="72"/>
      <c r="J53" s="72"/>
      <c r="K53" s="72"/>
      <c r="L53" s="71"/>
      <c r="M53" s="72"/>
      <c r="N53" s="77"/>
      <c r="O53" s="72"/>
      <c r="P53" s="78">
        <f>20.6*345.37*I52</f>
        <v>2490.1176999999998</v>
      </c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64"/>
      <c r="AO53" s="64"/>
      <c r="AP53" s="3"/>
      <c r="AQ53" s="22"/>
      <c r="AR53" s="22"/>
      <c r="AS53" s="22" t="s">
        <v>71</v>
      </c>
      <c r="AT53" s="64"/>
      <c r="AU53" s="22"/>
      <c r="AV53" s="22"/>
      <c r="AW53" s="22"/>
      <c r="AX53" s="22"/>
      <c r="AY53" s="22"/>
      <c r="AZ53" s="22"/>
      <c r="BA53" s="22"/>
      <c r="BB53" s="22"/>
      <c r="BC53" s="22"/>
      <c r="BD53" s="22"/>
    </row>
    <row r="54" spans="1:56" s="63" customFormat="1" ht="23.25" customHeight="1">
      <c r="A54" s="80"/>
      <c r="B54" s="81"/>
      <c r="C54" s="133" t="s">
        <v>71</v>
      </c>
      <c r="D54" s="133"/>
      <c r="E54" s="133"/>
      <c r="F54" s="133"/>
      <c r="G54" s="133"/>
      <c r="H54" s="82"/>
      <c r="I54" s="83"/>
      <c r="J54" s="83"/>
      <c r="K54" s="83"/>
      <c r="L54" s="84"/>
      <c r="M54" s="83"/>
      <c r="N54" s="84"/>
      <c r="O54" s="83"/>
      <c r="P54" s="98">
        <f>P53</f>
        <v>2490.1176999999998</v>
      </c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64"/>
      <c r="AO54" s="64"/>
      <c r="AP54" s="3"/>
      <c r="AQ54" s="22"/>
      <c r="AR54" s="22"/>
      <c r="AS54" s="22" t="s">
        <v>83</v>
      </c>
      <c r="AT54" s="64"/>
      <c r="AU54" s="22"/>
      <c r="AV54" s="22"/>
      <c r="AW54" s="22"/>
      <c r="AX54" s="22"/>
      <c r="AY54" s="22"/>
      <c r="AZ54" s="22"/>
      <c r="BA54" s="22"/>
      <c r="BB54" s="22"/>
      <c r="BC54" s="22"/>
      <c r="BD54" s="22"/>
    </row>
    <row r="55" spans="1:56" s="63" customFormat="1" ht="23.25" customHeight="1">
      <c r="A55" s="80"/>
      <c r="B55" s="81" t="s">
        <v>84</v>
      </c>
      <c r="C55" s="133" t="s">
        <v>83</v>
      </c>
      <c r="D55" s="133"/>
      <c r="E55" s="133"/>
      <c r="F55" s="133"/>
      <c r="G55" s="133"/>
      <c r="H55" s="82" t="s">
        <v>74</v>
      </c>
      <c r="I55" s="86">
        <v>117</v>
      </c>
      <c r="J55" s="83"/>
      <c r="K55" s="86">
        <v>117</v>
      </c>
      <c r="L55" s="84"/>
      <c r="M55" s="83"/>
      <c r="N55" s="84"/>
      <c r="O55" s="83"/>
      <c r="P55" s="98">
        <f>P54*1.17</f>
        <v>2913.4377089999994</v>
      </c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64"/>
      <c r="AO55" s="64"/>
      <c r="AP55" s="3"/>
      <c r="AQ55" s="22"/>
      <c r="AR55" s="22"/>
      <c r="AS55" s="22" t="s">
        <v>85</v>
      </c>
      <c r="AT55" s="64"/>
      <c r="AU55" s="22"/>
      <c r="AV55" s="22"/>
      <c r="AW55" s="22"/>
      <c r="AX55" s="22"/>
      <c r="AY55" s="22"/>
      <c r="AZ55" s="22"/>
      <c r="BA55" s="22"/>
      <c r="BB55" s="22"/>
      <c r="BC55" s="22"/>
      <c r="BD55" s="22"/>
    </row>
    <row r="56" spans="1:56" s="63" customFormat="1" ht="15" customHeight="1">
      <c r="A56" s="80"/>
      <c r="B56" s="81" t="s">
        <v>86</v>
      </c>
      <c r="C56" s="133" t="s">
        <v>85</v>
      </c>
      <c r="D56" s="133"/>
      <c r="E56" s="133"/>
      <c r="F56" s="133"/>
      <c r="G56" s="133"/>
      <c r="H56" s="82" t="s">
        <v>74</v>
      </c>
      <c r="I56" s="86">
        <v>74</v>
      </c>
      <c r="J56" s="83"/>
      <c r="K56" s="86">
        <v>74</v>
      </c>
      <c r="L56" s="84"/>
      <c r="M56" s="83"/>
      <c r="N56" s="84"/>
      <c r="O56" s="83"/>
      <c r="P56" s="85">
        <f>P54*0.74</f>
        <v>1842.6870979999999</v>
      </c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64"/>
      <c r="AO56" s="64"/>
      <c r="AP56" s="3"/>
      <c r="AQ56" s="22"/>
      <c r="AR56" s="22"/>
      <c r="AS56" s="22"/>
      <c r="AT56" s="64" t="s">
        <v>77</v>
      </c>
      <c r="AU56" s="22"/>
      <c r="AV56" s="22"/>
      <c r="AW56" s="22"/>
      <c r="AX56" s="22"/>
      <c r="AY56" s="22"/>
      <c r="AZ56" s="22"/>
      <c r="BA56" s="22"/>
      <c r="BB56" s="22"/>
      <c r="BC56" s="22"/>
      <c r="BD56" s="22"/>
    </row>
    <row r="57" spans="1:56" s="63" customFormat="1" ht="34.5" customHeight="1">
      <c r="A57" s="87"/>
      <c r="B57" s="88"/>
      <c r="C57" s="132" t="s">
        <v>77</v>
      </c>
      <c r="D57" s="132"/>
      <c r="E57" s="132"/>
      <c r="F57" s="132"/>
      <c r="G57" s="132"/>
      <c r="H57" s="67"/>
      <c r="I57" s="72"/>
      <c r="J57" s="72"/>
      <c r="K57" s="72"/>
      <c r="L57" s="71"/>
      <c r="M57" s="72"/>
      <c r="N57" s="77">
        <f>P57/I52</f>
        <v>20703.550019999999</v>
      </c>
      <c r="O57" s="72"/>
      <c r="P57" s="78">
        <f>P53+P55+P56</f>
        <v>7246.242506999999</v>
      </c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64"/>
      <c r="AO57" s="64" t="s">
        <v>87</v>
      </c>
      <c r="AP57" s="3"/>
      <c r="AQ57" s="22"/>
      <c r="AR57" s="22"/>
      <c r="AS57" s="22"/>
      <c r="AT57" s="64"/>
      <c r="AU57" s="22"/>
      <c r="AV57" s="22"/>
      <c r="AW57" s="22"/>
      <c r="AX57" s="22"/>
      <c r="AY57" s="22"/>
      <c r="AZ57" s="22"/>
      <c r="BA57" s="22"/>
      <c r="BB57" s="22"/>
      <c r="BC57" s="22"/>
      <c r="BD57" s="22"/>
    </row>
    <row r="58" spans="1:56" s="63" customFormat="1" ht="15" customHeight="1">
      <c r="A58" s="91"/>
      <c r="B58" s="92"/>
      <c r="C58" s="92"/>
      <c r="D58" s="92"/>
      <c r="E58" s="92"/>
      <c r="F58" s="92"/>
      <c r="G58" s="92"/>
      <c r="H58" s="93"/>
      <c r="I58" s="94"/>
      <c r="J58" s="94"/>
      <c r="K58" s="94"/>
      <c r="L58" s="95"/>
      <c r="M58" s="94"/>
      <c r="N58" s="95"/>
      <c r="O58" s="94"/>
      <c r="P58" s="96"/>
      <c r="Q58" s="79"/>
      <c r="R58" s="79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64"/>
      <c r="AO58" s="64"/>
      <c r="AP58" s="3"/>
      <c r="AQ58" s="22"/>
      <c r="AR58" s="22" t="s">
        <v>88</v>
      </c>
      <c r="AS58" s="22"/>
      <c r="AT58" s="64"/>
      <c r="AU58" s="22"/>
      <c r="AV58" s="22"/>
      <c r="AW58" s="22"/>
      <c r="AX58" s="22"/>
      <c r="AY58" s="22"/>
      <c r="AZ58" s="22"/>
      <c r="BA58" s="22"/>
      <c r="BB58" s="22"/>
      <c r="BC58" s="22"/>
      <c r="BD58" s="22"/>
    </row>
    <row r="59" spans="1:56" s="63" customFormat="1" ht="34.5" customHeight="1">
      <c r="A59" s="91"/>
      <c r="B59" s="92"/>
      <c r="C59" s="92"/>
      <c r="D59" s="92"/>
      <c r="E59" s="92"/>
      <c r="F59" s="92"/>
      <c r="G59" s="92"/>
      <c r="H59" s="93"/>
      <c r="I59" s="94"/>
      <c r="J59" s="94"/>
      <c r="K59" s="94"/>
      <c r="L59" s="95"/>
      <c r="M59" s="94"/>
      <c r="N59" s="95"/>
      <c r="O59" s="94"/>
      <c r="P59" s="96"/>
      <c r="Q59" s="79"/>
      <c r="R59" s="79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64"/>
      <c r="AO59" s="64"/>
      <c r="AP59" s="3"/>
      <c r="AQ59" s="22"/>
      <c r="AR59" s="22" t="s">
        <v>89</v>
      </c>
      <c r="AS59" s="22"/>
      <c r="AT59" s="64"/>
      <c r="AU59" s="22"/>
      <c r="AV59" s="22"/>
      <c r="AW59" s="22"/>
      <c r="AX59" s="22"/>
      <c r="AY59" s="22"/>
      <c r="AZ59" s="22"/>
      <c r="BA59" s="22"/>
      <c r="BB59" s="22"/>
      <c r="BC59" s="22"/>
      <c r="BD59" s="22"/>
    </row>
    <row r="60" spans="1:56" s="63" customFormat="1" ht="15" customHeight="1">
      <c r="A60" s="91"/>
      <c r="B60" s="92"/>
      <c r="C60" s="92"/>
      <c r="D60" s="92"/>
      <c r="E60" s="92"/>
      <c r="F60" s="92"/>
      <c r="G60" s="92"/>
      <c r="H60" s="93"/>
      <c r="I60" s="94"/>
      <c r="J60" s="94"/>
      <c r="K60" s="94"/>
      <c r="L60" s="95"/>
      <c r="M60" s="94"/>
      <c r="N60" s="95"/>
      <c r="O60" s="94"/>
      <c r="P60" s="96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64"/>
      <c r="AO60" s="64"/>
      <c r="AP60" s="3"/>
      <c r="AQ60" s="22"/>
      <c r="AR60" s="22"/>
      <c r="AS60" s="22" t="s">
        <v>71</v>
      </c>
      <c r="AT60" s="64"/>
      <c r="AU60" s="22"/>
      <c r="AV60" s="22"/>
      <c r="AW60" s="22"/>
      <c r="AX60" s="22"/>
      <c r="AY60" s="22"/>
      <c r="AZ60" s="22"/>
      <c r="BA60" s="22"/>
      <c r="BB60" s="22"/>
      <c r="BC60" s="22"/>
      <c r="BD60" s="22"/>
    </row>
    <row r="61" spans="1:56" s="63" customFormat="1" ht="34.5" customHeight="1">
      <c r="A61" s="65" t="s">
        <v>90</v>
      </c>
      <c r="B61" s="66" t="s">
        <v>91</v>
      </c>
      <c r="C61" s="134" t="s">
        <v>87</v>
      </c>
      <c r="D61" s="134"/>
      <c r="E61" s="134"/>
      <c r="F61" s="134"/>
      <c r="G61" s="134"/>
      <c r="H61" s="67" t="s">
        <v>92</v>
      </c>
      <c r="I61" s="68">
        <v>3.5</v>
      </c>
      <c r="J61" s="69">
        <v>1</v>
      </c>
      <c r="K61" s="97">
        <f>I61*J61</f>
        <v>3.5</v>
      </c>
      <c r="L61" s="71"/>
      <c r="M61" s="72"/>
      <c r="N61" s="73"/>
      <c r="O61" s="72"/>
      <c r="P61" s="74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64"/>
      <c r="AO61" s="64"/>
      <c r="AP61" s="3"/>
      <c r="AQ61" s="22"/>
      <c r="AR61" s="22"/>
      <c r="AS61" s="22" t="s">
        <v>93</v>
      </c>
      <c r="AT61" s="64"/>
      <c r="AU61" s="22"/>
      <c r="AV61" s="22"/>
      <c r="AW61" s="22"/>
      <c r="AX61" s="22"/>
      <c r="AY61" s="22"/>
      <c r="AZ61" s="22"/>
      <c r="BA61" s="22"/>
      <c r="BB61" s="22"/>
      <c r="BC61" s="22"/>
      <c r="BD61" s="22"/>
    </row>
    <row r="62" spans="1:56" s="63" customFormat="1" ht="34.5" customHeight="1">
      <c r="A62" s="75"/>
      <c r="B62" s="76"/>
      <c r="C62" s="132" t="s">
        <v>69</v>
      </c>
      <c r="D62" s="132"/>
      <c r="E62" s="132"/>
      <c r="F62" s="132"/>
      <c r="G62" s="132"/>
      <c r="H62" s="67"/>
      <c r="I62" s="72"/>
      <c r="J62" s="72"/>
      <c r="K62" s="72"/>
      <c r="L62" s="71"/>
      <c r="M62" s="72"/>
      <c r="N62" s="77"/>
      <c r="O62" s="72"/>
      <c r="P62" s="78">
        <f>1.5*21.05*I61+P63</f>
        <v>8344.7731500000009</v>
      </c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64"/>
      <c r="AO62" s="64"/>
      <c r="AP62" s="3"/>
      <c r="AQ62" s="22"/>
      <c r="AR62" s="22"/>
      <c r="AS62" s="22" t="s">
        <v>94</v>
      </c>
      <c r="AT62" s="64"/>
      <c r="AU62" s="22"/>
      <c r="AV62" s="22"/>
      <c r="AW62" s="22"/>
      <c r="AX62" s="22"/>
      <c r="AY62" s="22"/>
      <c r="AZ62" s="22"/>
      <c r="BA62" s="22"/>
      <c r="BB62" s="22"/>
      <c r="BC62" s="22"/>
      <c r="BD62" s="22"/>
    </row>
    <row r="63" spans="1:56" s="63" customFormat="1" ht="15" customHeight="1">
      <c r="A63" s="80"/>
      <c r="B63" s="81"/>
      <c r="C63" s="133" t="s">
        <v>71</v>
      </c>
      <c r="D63" s="133"/>
      <c r="E63" s="133"/>
      <c r="F63" s="133"/>
      <c r="G63" s="133"/>
      <c r="H63" s="82"/>
      <c r="I63" s="83"/>
      <c r="J63" s="83"/>
      <c r="K63" s="83"/>
      <c r="L63" s="84"/>
      <c r="M63" s="83"/>
      <c r="N63" s="84"/>
      <c r="O63" s="83"/>
      <c r="P63" s="85">
        <f>5.01*469.59*I61</f>
        <v>8234.2606500000002</v>
      </c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64"/>
      <c r="AO63" s="64"/>
      <c r="AP63" s="3"/>
      <c r="AQ63" s="22"/>
      <c r="AR63" s="22"/>
      <c r="AS63" s="22"/>
      <c r="AT63" s="64" t="s">
        <v>77</v>
      </c>
      <c r="AU63" s="22"/>
      <c r="AV63" s="22"/>
      <c r="AW63" s="22"/>
      <c r="AX63" s="22"/>
      <c r="AY63" s="22"/>
      <c r="AZ63" s="22"/>
      <c r="BA63" s="22"/>
      <c r="BB63" s="22"/>
      <c r="BC63" s="22"/>
      <c r="BD63" s="22"/>
    </row>
    <row r="64" spans="1:56" s="63" customFormat="1" ht="35.1" hidden="1" customHeight="1">
      <c r="A64" s="80"/>
      <c r="B64" s="81" t="s">
        <v>95</v>
      </c>
      <c r="C64" s="133" t="s">
        <v>93</v>
      </c>
      <c r="D64" s="133"/>
      <c r="E64" s="133"/>
      <c r="F64" s="133"/>
      <c r="G64" s="133"/>
      <c r="H64" s="82" t="s">
        <v>74</v>
      </c>
      <c r="I64" s="86">
        <v>121</v>
      </c>
      <c r="J64" s="83"/>
      <c r="K64" s="86">
        <v>121</v>
      </c>
      <c r="L64" s="84"/>
      <c r="M64" s="83"/>
      <c r="N64" s="84"/>
      <c r="O64" s="83"/>
      <c r="P64" s="85">
        <f>P63*1.21</f>
        <v>9963.4553864999998</v>
      </c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64"/>
      <c r="AO64" s="64"/>
      <c r="AP64" s="3"/>
      <c r="AQ64" s="22"/>
      <c r="AR64" s="22"/>
      <c r="AS64" s="22"/>
      <c r="AT64" s="64"/>
      <c r="AU64" s="22"/>
      <c r="AV64" s="22"/>
      <c r="AW64" s="22"/>
      <c r="AX64" s="22"/>
      <c r="AY64" s="22"/>
      <c r="AZ64" s="22"/>
      <c r="BA64" s="22"/>
      <c r="BB64" s="22"/>
      <c r="BC64" s="22"/>
      <c r="BD64" s="22"/>
    </row>
    <row r="65" spans="1:56" s="63" customFormat="1" ht="15" customHeight="1">
      <c r="A65" s="80"/>
      <c r="B65" s="81" t="s">
        <v>96</v>
      </c>
      <c r="C65" s="133" t="s">
        <v>94</v>
      </c>
      <c r="D65" s="133"/>
      <c r="E65" s="133"/>
      <c r="F65" s="133"/>
      <c r="G65" s="133"/>
      <c r="H65" s="82" t="s">
        <v>74</v>
      </c>
      <c r="I65" s="86">
        <v>72</v>
      </c>
      <c r="J65" s="83"/>
      <c r="K65" s="86">
        <v>72</v>
      </c>
      <c r="L65" s="84"/>
      <c r="M65" s="83"/>
      <c r="N65" s="84"/>
      <c r="O65" s="83"/>
      <c r="P65" s="85">
        <f>P63*0.72</f>
        <v>5928.667668</v>
      </c>
      <c r="Q65" s="2"/>
      <c r="R65" s="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64" t="s">
        <v>97</v>
      </c>
      <c r="AV65" s="22"/>
      <c r="AW65" s="22"/>
      <c r="AX65" s="22"/>
      <c r="AY65" s="22"/>
      <c r="AZ65" s="22"/>
      <c r="BA65" s="22"/>
      <c r="BB65" s="22"/>
      <c r="BC65" s="22"/>
      <c r="BD65" s="22"/>
    </row>
    <row r="66" spans="1:56" s="63" customFormat="1" ht="15" customHeight="1">
      <c r="A66" s="87"/>
      <c r="B66" s="88"/>
      <c r="C66" s="132" t="s">
        <v>77</v>
      </c>
      <c r="D66" s="132"/>
      <c r="E66" s="132"/>
      <c r="F66" s="132"/>
      <c r="G66" s="132"/>
      <c r="H66" s="67"/>
      <c r="I66" s="72"/>
      <c r="J66" s="72"/>
      <c r="K66" s="72"/>
      <c r="L66" s="71"/>
      <c r="M66" s="72"/>
      <c r="N66" s="77">
        <f>P66/I61</f>
        <v>6924.8274870000005</v>
      </c>
      <c r="O66" s="72"/>
      <c r="P66" s="78">
        <f>P62+P64+P65</f>
        <v>24236.896204500001</v>
      </c>
      <c r="Q66" s="2"/>
      <c r="R66" s="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64"/>
      <c r="AV66" s="3" t="s">
        <v>98</v>
      </c>
      <c r="AW66" s="22"/>
      <c r="AX66" s="22"/>
      <c r="AY66" s="22"/>
      <c r="AZ66" s="22"/>
      <c r="BA66" s="22"/>
      <c r="BB66" s="22"/>
      <c r="BC66" s="22"/>
      <c r="BD66" s="22"/>
    </row>
    <row r="67" spans="1:56" s="63" customFormat="1" ht="15" customHeight="1">
      <c r="A67" s="91"/>
      <c r="B67" s="92"/>
      <c r="C67" s="92"/>
      <c r="D67" s="92"/>
      <c r="E67" s="92"/>
      <c r="F67" s="92"/>
      <c r="G67" s="92"/>
      <c r="H67" s="93"/>
      <c r="I67" s="94"/>
      <c r="J67" s="94"/>
      <c r="K67" s="94"/>
      <c r="L67" s="95"/>
      <c r="M67" s="94"/>
      <c r="N67" s="95"/>
      <c r="O67" s="94"/>
      <c r="P67" s="96"/>
      <c r="Q67" s="2"/>
      <c r="R67" s="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64"/>
      <c r="AV67" s="3" t="s">
        <v>99</v>
      </c>
      <c r="AW67" s="22"/>
      <c r="AX67" s="22"/>
      <c r="AY67" s="22"/>
      <c r="AZ67" s="22"/>
      <c r="BA67" s="22"/>
      <c r="BB67" s="22"/>
      <c r="BC67" s="22"/>
      <c r="BD67" s="22"/>
    </row>
    <row r="68" spans="1:56" s="63" customFormat="1" ht="15" customHeight="1">
      <c r="A68" s="91"/>
      <c r="B68" s="92"/>
      <c r="C68" s="92"/>
      <c r="D68" s="92"/>
      <c r="E68" s="92"/>
      <c r="F68" s="92"/>
      <c r="G68" s="92"/>
      <c r="H68" s="93"/>
      <c r="I68" s="94"/>
      <c r="J68" s="94"/>
      <c r="K68" s="94"/>
      <c r="L68" s="95"/>
      <c r="M68" s="94"/>
      <c r="N68" s="95"/>
      <c r="O68" s="94"/>
      <c r="P68" s="96"/>
      <c r="Q68" s="2"/>
      <c r="R68" s="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64"/>
      <c r="AV68" s="3" t="s">
        <v>100</v>
      </c>
      <c r="AW68" s="22"/>
      <c r="AX68" s="22"/>
      <c r="AY68" s="22"/>
      <c r="AZ68" s="22"/>
      <c r="BA68" s="22"/>
      <c r="BB68" s="22"/>
      <c r="BC68" s="22"/>
      <c r="BD68" s="22"/>
    </row>
    <row r="69" spans="1:56" s="63" customFormat="1" ht="15" customHeight="1">
      <c r="A69" s="75"/>
      <c r="B69" s="99"/>
      <c r="C69" s="130" t="s">
        <v>101</v>
      </c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00">
        <f>P50+P57+P66</f>
        <v>31547.648152499998</v>
      </c>
      <c r="Q69" s="2"/>
      <c r="R69" s="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64"/>
      <c r="AV69" s="3" t="s">
        <v>102</v>
      </c>
      <c r="AW69" s="22"/>
      <c r="AX69" s="22"/>
      <c r="AY69" s="22"/>
      <c r="AZ69" s="22"/>
      <c r="BA69" s="22"/>
      <c r="BB69" s="22"/>
      <c r="BC69" s="22"/>
      <c r="BD69" s="22"/>
    </row>
    <row r="70" spans="1:56" s="63" customFormat="1" ht="15" customHeight="1">
      <c r="A70" s="101"/>
      <c r="B70" s="102"/>
      <c r="C70" s="103"/>
      <c r="D70" s="103"/>
      <c r="E70" s="103"/>
      <c r="F70" s="103"/>
      <c r="G70" s="103"/>
      <c r="H70" s="103"/>
      <c r="I70" s="103"/>
      <c r="J70" s="103"/>
      <c r="K70" s="104"/>
      <c r="L70" s="103"/>
      <c r="M70" s="103"/>
      <c r="N70" s="103"/>
      <c r="O70" s="103"/>
      <c r="P70" s="105"/>
      <c r="Q70" s="2"/>
      <c r="R70" s="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64"/>
      <c r="AV70" s="3" t="s">
        <v>103</v>
      </c>
      <c r="AW70" s="22"/>
      <c r="AX70" s="22"/>
      <c r="AY70" s="22"/>
      <c r="AZ70" s="22"/>
      <c r="BA70" s="22"/>
      <c r="BB70" s="22"/>
      <c r="BC70" s="22"/>
      <c r="BD70" s="22"/>
    </row>
    <row r="71" spans="1:56" s="63" customFormat="1" ht="15" customHeight="1">
      <c r="A71" s="106"/>
      <c r="B71" s="107"/>
      <c r="C71" s="132" t="s">
        <v>97</v>
      </c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08"/>
      <c r="Q71" s="2"/>
      <c r="R71" s="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64"/>
      <c r="AV71" s="3" t="s">
        <v>99</v>
      </c>
      <c r="AW71" s="22"/>
      <c r="AX71" s="22"/>
      <c r="AY71" s="22"/>
      <c r="AZ71" s="22"/>
      <c r="BA71" s="22"/>
      <c r="BB71" s="22"/>
      <c r="BC71" s="22"/>
      <c r="BD71" s="22"/>
    </row>
    <row r="72" spans="1:56" s="63" customFormat="1" ht="15" customHeight="1">
      <c r="A72" s="75"/>
      <c r="B72" s="76"/>
      <c r="C72" s="129" t="s">
        <v>98</v>
      </c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09">
        <f>P74+P75</f>
        <v>10860.18867</v>
      </c>
      <c r="Q72" s="2"/>
      <c r="R72" s="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64"/>
      <c r="AV72" s="3" t="s">
        <v>104</v>
      </c>
      <c r="AW72" s="22"/>
      <c r="AX72" s="22"/>
      <c r="AY72" s="22"/>
      <c r="AZ72" s="22"/>
      <c r="BA72" s="22"/>
      <c r="BB72" s="22"/>
      <c r="BC72" s="22"/>
      <c r="BD72" s="22"/>
    </row>
    <row r="73" spans="1:56" s="63" customFormat="1" ht="15" customHeight="1">
      <c r="A73" s="75"/>
      <c r="B73" s="76"/>
      <c r="C73" s="129" t="s">
        <v>99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10"/>
      <c r="Q73" s="2"/>
      <c r="R73" s="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64"/>
      <c r="AV73" s="3" t="s">
        <v>105</v>
      </c>
      <c r="AW73" s="22"/>
      <c r="AX73" s="22"/>
      <c r="AY73" s="22"/>
      <c r="AZ73" s="22"/>
      <c r="BA73" s="22"/>
      <c r="BB73" s="22"/>
      <c r="BC73" s="22"/>
      <c r="BD73" s="22"/>
    </row>
    <row r="74" spans="1:56" s="63" customFormat="1" ht="15" customHeight="1">
      <c r="A74" s="75"/>
      <c r="B74" s="76"/>
      <c r="C74" s="129" t="s">
        <v>100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09">
        <f>P47+P54+P63</f>
        <v>10749.676169999999</v>
      </c>
      <c r="Q74" s="2"/>
      <c r="R74" s="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64"/>
      <c r="AV74" s="3" t="s">
        <v>106</v>
      </c>
      <c r="AW74" s="22"/>
      <c r="AX74" s="22"/>
      <c r="AY74" s="22"/>
      <c r="AZ74" s="22"/>
      <c r="BA74" s="22"/>
      <c r="BB74" s="22"/>
      <c r="BC74" s="22"/>
      <c r="BD74" s="22"/>
    </row>
    <row r="75" spans="1:56" s="63" customFormat="1" ht="15" customHeight="1">
      <c r="A75" s="75"/>
      <c r="B75" s="76"/>
      <c r="C75" s="129" t="s">
        <v>102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11">
        <f>P62-P63</f>
        <v>110.51250000000073</v>
      </c>
      <c r="Q75" s="2"/>
      <c r="R75" s="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64"/>
      <c r="AV75" s="3" t="s">
        <v>107</v>
      </c>
      <c r="AW75" s="22"/>
      <c r="AX75" s="22"/>
      <c r="AY75" s="22"/>
      <c r="AZ75" s="22"/>
      <c r="BA75" s="22"/>
      <c r="BB75" s="22"/>
      <c r="BC75" s="22"/>
      <c r="BD75" s="22"/>
    </row>
    <row r="76" spans="1:56" s="63" customFormat="1" ht="15" customHeight="1">
      <c r="A76" s="75"/>
      <c r="B76" s="76"/>
      <c r="C76" s="129" t="s">
        <v>103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09">
        <f>P78+P79+P80+P81</f>
        <v>31547.648152500002</v>
      </c>
      <c r="Q76" s="2"/>
      <c r="R76" s="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64"/>
      <c r="AV76" s="3" t="s">
        <v>108</v>
      </c>
      <c r="AW76" s="22"/>
      <c r="AX76" s="22"/>
      <c r="AY76" s="22"/>
      <c r="AZ76" s="22"/>
      <c r="BA76" s="22"/>
      <c r="BB76" s="22"/>
      <c r="BC76" s="22"/>
      <c r="BD76" s="22"/>
    </row>
    <row r="77" spans="1:56" s="63" customFormat="1" ht="15" customHeight="1">
      <c r="A77" s="75"/>
      <c r="B77" s="76"/>
      <c r="C77" s="129" t="s">
        <v>99</v>
      </c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10"/>
      <c r="Q77" s="2"/>
      <c r="R77" s="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64"/>
      <c r="AV77" s="3" t="s">
        <v>109</v>
      </c>
      <c r="AW77" s="22"/>
      <c r="AX77" s="22"/>
      <c r="AY77" s="22"/>
      <c r="AZ77" s="22"/>
      <c r="BA77" s="22"/>
      <c r="BB77" s="22"/>
      <c r="BC77" s="22"/>
      <c r="BD77" s="22"/>
    </row>
    <row r="78" spans="1:56" s="63" customFormat="1" ht="15" customHeight="1">
      <c r="A78" s="75"/>
      <c r="B78" s="76"/>
      <c r="C78" s="129" t="s">
        <v>104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09">
        <f>P74</f>
        <v>10749.676169999999</v>
      </c>
      <c r="Q78" s="2"/>
      <c r="R78" s="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64"/>
      <c r="AV78" s="3" t="s">
        <v>110</v>
      </c>
      <c r="AW78" s="22"/>
      <c r="AX78" s="22"/>
      <c r="AY78" s="22"/>
      <c r="AZ78" s="22"/>
      <c r="BA78" s="22"/>
      <c r="BB78" s="22"/>
      <c r="BC78" s="22"/>
      <c r="BD78" s="22"/>
    </row>
    <row r="79" spans="1:56" s="63" customFormat="1" ht="15" customHeight="1">
      <c r="A79" s="75"/>
      <c r="B79" s="76"/>
      <c r="C79" s="129" t="s">
        <v>105</v>
      </c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11">
        <f>P75</f>
        <v>110.51250000000073</v>
      </c>
      <c r="Q79" s="2"/>
      <c r="R79" s="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64"/>
      <c r="AV79" s="3"/>
      <c r="AW79" s="22"/>
      <c r="AX79" s="22"/>
      <c r="AY79" s="22"/>
      <c r="AZ79" s="22"/>
      <c r="BA79" s="22"/>
      <c r="BB79" s="22"/>
      <c r="BC79" s="22"/>
      <c r="BD79" s="22"/>
    </row>
    <row r="80" spans="1:56" s="63" customFormat="1" ht="15" customHeight="1">
      <c r="A80" s="75"/>
      <c r="B80" s="76"/>
      <c r="C80" s="129" t="s">
        <v>106</v>
      </c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09">
        <f>P48+P55+P64</f>
        <v>12902.9498501</v>
      </c>
      <c r="Q80" s="2"/>
      <c r="R80" s="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64"/>
      <c r="AV80" s="3"/>
      <c r="AW80" s="22"/>
      <c r="AX80" s="22"/>
      <c r="AY80" s="22"/>
      <c r="AZ80" s="22"/>
      <c r="BA80" s="22"/>
      <c r="BB80" s="22"/>
      <c r="BC80" s="22"/>
      <c r="BD80" s="22"/>
    </row>
    <row r="81" spans="1:56" s="63" customFormat="1" ht="15" customHeight="1">
      <c r="A81" s="75"/>
      <c r="B81" s="76"/>
      <c r="C81" s="129" t="s">
        <v>107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09">
        <f>P49+P56+P65</f>
        <v>7784.5096323999996</v>
      </c>
      <c r="Q81" s="2"/>
      <c r="R81" s="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64"/>
      <c r="AV81" s="3"/>
      <c r="AW81" s="3" t="s">
        <v>111</v>
      </c>
      <c r="AX81" s="22"/>
      <c r="AY81" s="22"/>
      <c r="AZ81" s="22"/>
      <c r="BA81" s="22"/>
      <c r="BB81" s="22"/>
      <c r="BC81" s="22"/>
      <c r="BD81" s="22"/>
    </row>
    <row r="82" spans="1:56" s="63" customFormat="1" ht="15" customHeight="1">
      <c r="A82" s="75"/>
      <c r="B82" s="76"/>
      <c r="C82" s="129" t="s">
        <v>108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09">
        <f>P78</f>
        <v>10749.676169999999</v>
      </c>
      <c r="Q82" s="2"/>
      <c r="R82" s="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64"/>
      <c r="AV82" s="3"/>
      <c r="AW82" s="3"/>
      <c r="AX82" s="64" t="s">
        <v>112</v>
      </c>
      <c r="AY82" s="22"/>
      <c r="AZ82" s="22"/>
      <c r="BA82" s="22"/>
      <c r="BB82" s="22"/>
      <c r="BC82" s="22"/>
      <c r="BD82" s="22"/>
    </row>
    <row r="83" spans="1:56" s="63" customFormat="1" ht="15" customHeight="1">
      <c r="A83" s="75"/>
      <c r="B83" s="76"/>
      <c r="C83" s="129" t="s">
        <v>109</v>
      </c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09">
        <f>P80</f>
        <v>12902.9498501</v>
      </c>
      <c r="Q83" s="2"/>
      <c r="R83" s="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64" t="s">
        <v>113</v>
      </c>
      <c r="AZ83" s="22"/>
      <c r="BA83" s="22"/>
      <c r="BB83" s="22"/>
      <c r="BC83" s="22"/>
      <c r="BD83" s="22"/>
    </row>
    <row r="84" spans="1:56" s="63" customFormat="1" ht="15" customHeight="1">
      <c r="A84" s="75"/>
      <c r="B84" s="76"/>
      <c r="C84" s="129" t="s">
        <v>110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09">
        <f>P81</f>
        <v>7784.5096323999996</v>
      </c>
      <c r="Q84" s="2"/>
      <c r="R84" s="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64"/>
      <c r="AZ84" s="3" t="s">
        <v>114</v>
      </c>
      <c r="BA84" s="22"/>
      <c r="BB84" s="22"/>
      <c r="BC84" s="22"/>
      <c r="BD84" s="22"/>
    </row>
    <row r="85" spans="1:56" s="63" customFormat="1" ht="11.25" hidden="1" customHeight="1">
      <c r="A85" s="75"/>
      <c r="B85" s="76"/>
      <c r="C85" s="128" t="s">
        <v>115</v>
      </c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13">
        <f>P76</f>
        <v>31547.648152500002</v>
      </c>
      <c r="Q85" s="2"/>
      <c r="R85" s="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</row>
    <row r="86" spans="1:56" ht="18.600000000000001" customHeight="1">
      <c r="A86" s="75"/>
      <c r="B86" s="76"/>
      <c r="C86" s="128" t="s">
        <v>116</v>
      </c>
      <c r="D86" s="128"/>
      <c r="E86" s="128"/>
      <c r="F86" s="128"/>
      <c r="G86" s="128"/>
      <c r="H86" s="128"/>
      <c r="I86" s="128"/>
      <c r="J86" s="114" t="s">
        <v>117</v>
      </c>
      <c r="K86" s="112"/>
      <c r="L86" s="112"/>
      <c r="M86" s="112"/>
      <c r="N86" s="112"/>
      <c r="O86" s="112"/>
      <c r="P86" s="113">
        <f>P85*J86</f>
        <v>14196.441668625001</v>
      </c>
    </row>
    <row r="87" spans="1:56" s="63" customFormat="1" ht="19.350000000000001" customHeight="1">
      <c r="A87" s="75"/>
      <c r="B87" s="76"/>
      <c r="C87" s="129" t="s">
        <v>118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09">
        <f>P86*0.22</f>
        <v>3123.2171670975004</v>
      </c>
      <c r="Q87" s="2"/>
      <c r="R87" s="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</row>
    <row r="88" spans="1:56" s="116" customFormat="1" ht="16.5" customHeight="1">
      <c r="A88" s="75"/>
      <c r="B88" s="99"/>
      <c r="C88" s="130" t="s">
        <v>112</v>
      </c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00">
        <f>P86+P87</f>
        <v>17319.658835722501</v>
      </c>
      <c r="Q88" s="115"/>
      <c r="R88" s="115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</row>
    <row r="89" spans="1:56" s="63" customFormat="1" ht="12.75">
      <c r="A89" s="101"/>
      <c r="B89" s="95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9"/>
      <c r="O89" s="120"/>
      <c r="P89" s="121"/>
      <c r="Q89" s="2"/>
      <c r="R89" s="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</row>
    <row r="90" spans="1:56" s="116" customFormat="1" ht="16.5" customHeight="1">
      <c r="A90" s="122"/>
      <c r="B90" s="123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5"/>
      <c r="Q90" s="115"/>
      <c r="R90" s="115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</row>
    <row r="91" spans="1:56" ht="13.5" customHeight="1">
      <c r="A91" s="122"/>
      <c r="B91" s="126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27"/>
    </row>
    <row r="92" spans="1:56">
      <c r="A92" s="4"/>
    </row>
    <row r="93" spans="1:56">
      <c r="A93" s="4"/>
    </row>
    <row r="94" spans="1:56">
      <c r="A94" s="4"/>
    </row>
    <row r="95" spans="1:56">
      <c r="A95" s="4"/>
    </row>
    <row r="96" spans="1:56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</sheetData>
  <mergeCells count="78">
    <mergeCell ref="A3:C3"/>
    <mergeCell ref="M3:P3"/>
    <mergeCell ref="A4:F4"/>
    <mergeCell ref="L4:P4"/>
    <mergeCell ref="A5:D5"/>
    <mergeCell ref="L5:P5"/>
    <mergeCell ref="A9:F9"/>
    <mergeCell ref="G9:P9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8:N18"/>
    <mergeCell ref="A19:P19"/>
    <mergeCell ref="A21:P21"/>
    <mergeCell ref="A22:P22"/>
    <mergeCell ref="A23:P23"/>
    <mergeCell ref="A25:N25"/>
    <mergeCell ref="A26:P26"/>
    <mergeCell ref="B28:F28"/>
    <mergeCell ref="B29:F29"/>
    <mergeCell ref="C31:F31"/>
    <mergeCell ref="A40:A42"/>
    <mergeCell ref="B40:B42"/>
    <mergeCell ref="C40:G42"/>
    <mergeCell ref="H40:H42"/>
    <mergeCell ref="I40:K41"/>
    <mergeCell ref="L40:P41"/>
    <mergeCell ref="C43:G43"/>
    <mergeCell ref="A44:P44"/>
    <mergeCell ref="C45:G45"/>
    <mergeCell ref="C46:G46"/>
    <mergeCell ref="C47:G47"/>
    <mergeCell ref="C48:G48"/>
    <mergeCell ref="C49:G49"/>
    <mergeCell ref="C50:G50"/>
    <mergeCell ref="C52:G52"/>
    <mergeCell ref="C53:G53"/>
    <mergeCell ref="C54:G54"/>
    <mergeCell ref="C55:G55"/>
    <mergeCell ref="C56:G56"/>
    <mergeCell ref="C57:G57"/>
    <mergeCell ref="C61:G61"/>
    <mergeCell ref="C62:G62"/>
    <mergeCell ref="C63:G63"/>
    <mergeCell ref="C64:G64"/>
    <mergeCell ref="C65:G65"/>
    <mergeCell ref="C66:G66"/>
    <mergeCell ref="C69:O69"/>
    <mergeCell ref="C71:O71"/>
    <mergeCell ref="C72:O72"/>
    <mergeCell ref="C73:O73"/>
    <mergeCell ref="C74:O74"/>
    <mergeCell ref="C75:O75"/>
    <mergeCell ref="C76:O76"/>
    <mergeCell ref="C77:O77"/>
    <mergeCell ref="C78:O78"/>
    <mergeCell ref="C79:O79"/>
    <mergeCell ref="C80:O80"/>
    <mergeCell ref="C81:O81"/>
    <mergeCell ref="C82:O82"/>
    <mergeCell ref="C83:O83"/>
    <mergeCell ref="C84:O84"/>
    <mergeCell ref="C85:O85"/>
    <mergeCell ref="C86:I86"/>
    <mergeCell ref="C87:O87"/>
    <mergeCell ref="C88:O88"/>
    <mergeCell ref="C91:O91"/>
  </mergeCells>
  <printOptions horizontalCentered="1"/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/>
  <headerFooter>
    <oddFooter>&amp;RСтраница 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LibreOffice/7.5.6.2$Linux_X86_64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Набор работ - ЛСР по Методике 2</vt:lpstr>
      <vt:lpstr>'Набор работ - ЛСР по Методике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Витальевна Булева</dc:creator>
  <dc:description/>
  <cp:lastModifiedBy>Anton</cp:lastModifiedBy>
  <cp:revision>13</cp:revision>
  <cp:lastPrinted>2025-07-28T16:34:25Z</cp:lastPrinted>
  <dcterms:created xsi:type="dcterms:W3CDTF">2020-09-30T08:50:27Z</dcterms:created>
  <dcterms:modified xsi:type="dcterms:W3CDTF">2026-08-04T11:50:49Z</dcterms:modified>
  <dc:language>ru-RU</dc:language>
</cp:coreProperties>
</file>