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M12" i="1" l="1"/>
  <c r="J12" i="1"/>
  <c r="L12" i="1" l="1"/>
  <c r="K12" i="1"/>
  <c r="P12" i="1" s="1"/>
  <c r="D9" i="1" s="1"/>
  <c r="N12" i="1" l="1"/>
  <c r="O12" i="1" s="1"/>
</calcChain>
</file>

<file path=xl/sharedStrings.xml><?xml version="1.0" encoding="utf-8"?>
<sst xmlns="http://schemas.openxmlformats.org/spreadsheetml/2006/main" count="30" uniqueCount="27">
  <si>
    <t>Используемый метод определения НМЦК с обоснованием:</t>
  </si>
  <si>
    <t>Метод сопоставимых рыночных цен (анализа рынка)</t>
  </si>
  <si>
    <t>Начальная (максимальная) цена контракта</t>
  </si>
  <si>
    <t>№ п/п</t>
  </si>
  <si>
    <t>Наименование товара, работ, услуг</t>
  </si>
  <si>
    <t>КТРУ</t>
  </si>
  <si>
    <t>Объем</t>
  </si>
  <si>
    <t>Источник №1</t>
  </si>
  <si>
    <t>Источник №2</t>
  </si>
  <si>
    <t>Источник №3</t>
  </si>
  <si>
    <t>Источник №4</t>
  </si>
  <si>
    <t>Средн. арифм.</t>
  </si>
  <si>
    <t>Округле-ние</t>
  </si>
  <si>
    <t>Кол-во знач.</t>
  </si>
  <si>
    <t>Сред.квадр.откл. σ=</t>
  </si>
  <si>
    <t>Коэфф вариации V=</t>
  </si>
  <si>
    <t>Совокупность значений</t>
  </si>
  <si>
    <t>Рыночная стоимость</t>
  </si>
  <si>
    <t>Ед.изм.</t>
  </si>
  <si>
    <t>Кол-во</t>
  </si>
  <si>
    <t>Цена за ед.изм.</t>
  </si>
  <si>
    <t xml:space="preserve">Обоснование начальной (максимальной) цены контракта по проведению предрейсовых/предсменных и послерейсовых/послесменных медицинских осмотров водителей и должностных лиц Курской таможни (г. Курск). ОКПД 2:  86.21.10.120 </t>
  </si>
  <si>
    <t>Дата подготовки обоснования НМЦК: 17.08.2026</t>
  </si>
  <si>
    <t>шт</t>
  </si>
  <si>
    <r>
      <t xml:space="preserve">НМЦК методом сопоставимых рыночных цен (анализа рынка) определяется по формуле:
где:   - НМЦК, определяемая методом сопоставимых рыночных цен (анализа рынка);
       v - количество (объем) закупаемого товара (работы, услуги);
       n - количество значений, используемых в расчете;
        i - номер источника ценовой информации;
         -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
В целях определения однородности совокупности значений выявленных цен, используемых в расчете НМЦК в соответствии с настоящим разделом, рекомендуется определять коэффициент вариации. Коэффициент вариации цены определяется по следующей формуле:
где: V - коэффициент вариации;
  - среднее квадратичное отклонение;
  - цена единицы товара, работы, услуги, указанная в источнике с номером i;
&lt;ц&gt; - средняя арифметическая величина цены единицы товара, работы, услуги;
n - количество значений, используемых в расчете.
Коэффициент вариации не превышает 33,00 %,  поэтому совокупность цен принимается однородной. 
Информация о валюте, используемой для формирования цены контракта и расчетов: Российский рубль.
Порядок применения официального курса иностранной валюты к рублю Российской Федерации: не применяется
</t>
    </r>
    <r>
      <rPr>
        <sz val="12"/>
        <rFont val="Times New Roman"/>
        <family val="1"/>
        <charset val="204"/>
      </rPr>
      <t xml:space="preserve">НМЦК согласно расчета – 73 500,00 рублей (Семьдесят три тысячи пятьсот рублей 00 копеек). </t>
    </r>
    <r>
      <rPr>
        <sz val="12"/>
        <color theme="1"/>
        <rFont val="Times New Roman"/>
        <family val="1"/>
        <charset val="204"/>
      </rPr>
      <t xml:space="preserve">
Расчет произвел: СГТИ отдела тылового обеспечения                                                                                                                                                                                А.А. Данченкова</t>
    </r>
  </si>
  <si>
    <r>
      <t>Источник № 1    Исх. б/н  от    
Источник № 2    Исх. б/н  от 16.06.2026 г.    
Источник № 3    Исх. № 8  от 10.06.2026 г.</t>
    </r>
    <r>
      <rPr>
        <b/>
        <sz val="12"/>
        <color rgb="FFFF000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rgb="FFFF0000"/>
        <rFont val="Times New Roman"/>
        <family val="1"/>
        <charset val="204"/>
      </rPr>
      <t xml:space="preserve">         </t>
    </r>
    <r>
      <rPr>
        <b/>
        <sz val="12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</t>
    </r>
  </si>
  <si>
    <t>Проведение предрейсовых/предсменных и послерейсовых/послесменных медицинских осмотров водителей и должностных лиц Курской таможни (г. Курск)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</si>
</sst>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DE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164" fontId="3" fillId="3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164" fontId="3" fillId="0" borderId="1" xfId="0" applyNumberFormat="1" applyFont="1" applyBorder="1" applyAlignment="1" applyProtection="1">
      <alignment horizontal="center" vertical="center" wrapText="1"/>
    </xf>
    <xf numFmtId="164" fontId="3" fillId="5" borderId="1" xfId="0" applyNumberFormat="1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2" fontId="5" fillId="6" borderId="1" xfId="0" applyNumberFormat="1" applyFont="1" applyFill="1" applyBorder="1" applyAlignment="1" applyProtection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wrapText="1"/>
    </xf>
    <xf numFmtId="0" fontId="8" fillId="0" borderId="1" xfId="0" applyFont="1" applyBorder="1" applyAlignment="1" applyProtection="1">
      <alignment horizont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164" fontId="3" fillId="4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left" vertical="top" wrapText="1"/>
    </xf>
    <xf numFmtId="4" fontId="3" fillId="0" borderId="1" xfId="0" applyNumberFormat="1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wrapText="1"/>
    </xf>
    <xf numFmtId="164" fontId="3" fillId="5" borderId="1" xfId="0" applyNumberFormat="1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14</xdr:row>
      <xdr:rowOff>257179</xdr:rowOff>
    </xdr:from>
    <xdr:to>
      <xdr:col>1</xdr:col>
      <xdr:colOff>2371725</xdr:colOff>
      <xdr:row>17</xdr:row>
      <xdr:rowOff>115477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124454"/>
          <a:ext cx="2362200" cy="5059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24</xdr:row>
      <xdr:rowOff>170090</xdr:rowOff>
    </xdr:from>
    <xdr:to>
      <xdr:col>1</xdr:col>
      <xdr:colOff>1581150</xdr:colOff>
      <xdr:row>27</xdr:row>
      <xdr:rowOff>147031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7323365"/>
          <a:ext cx="1438275" cy="5484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304801</xdr:colOff>
      <xdr:row>29</xdr:row>
      <xdr:rowOff>19511</xdr:rowOff>
    </xdr:from>
    <xdr:to>
      <xdr:col>1</xdr:col>
      <xdr:colOff>1647826</xdr:colOff>
      <xdr:row>31</xdr:row>
      <xdr:rowOff>180975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8125286"/>
          <a:ext cx="1657350" cy="542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2"/>
  <sheetViews>
    <sheetView tabSelected="1" topLeftCell="A12" workbookViewId="0">
      <selection activeCell="A2" sqref="A2:P42"/>
    </sheetView>
  </sheetViews>
  <sheetFormatPr defaultRowHeight="15" x14ac:dyDescent="0.25"/>
  <cols>
    <col min="1" max="1" width="4.7109375" customWidth="1"/>
    <col min="2" max="2" width="72.7109375" customWidth="1"/>
    <col min="3" max="3" width="9.140625" hidden="1" customWidth="1"/>
    <col min="5" max="5" width="7.85546875" customWidth="1"/>
    <col min="6" max="7" width="11" bestFit="1" customWidth="1"/>
    <col min="8" max="8" width="10.85546875" customWidth="1"/>
    <col min="9" max="9" width="0.140625" hidden="1" customWidth="1"/>
    <col min="10" max="10" width="13.140625" customWidth="1"/>
    <col min="11" max="11" width="13.140625" bestFit="1" customWidth="1"/>
    <col min="12" max="12" width="7.7109375" customWidth="1"/>
    <col min="13" max="13" width="12.7109375" customWidth="1"/>
    <col min="14" max="14" width="15" bestFit="1" customWidth="1"/>
    <col min="15" max="15" width="18.7109375" customWidth="1"/>
    <col min="16" max="16" width="12.5703125" customWidth="1"/>
  </cols>
  <sheetData>
    <row r="1" spans="1:16" ht="40.5" hidden="1" customHeight="1" x14ac:dyDescent="0.25">
      <c r="A1" s="1"/>
      <c r="B1" s="2"/>
      <c r="C1" s="2"/>
      <c r="D1" s="2"/>
      <c r="E1" s="2"/>
      <c r="F1" s="3"/>
      <c r="G1" s="3"/>
      <c r="H1" s="3"/>
      <c r="I1" s="3"/>
      <c r="J1" s="4"/>
      <c r="K1" s="4"/>
      <c r="L1" s="5"/>
      <c r="M1" s="1"/>
      <c r="N1" s="1"/>
      <c r="O1" s="1"/>
      <c r="P1" s="4"/>
    </row>
    <row r="2" spans="1:16" ht="56.25" customHeight="1" x14ac:dyDescent="0.3">
      <c r="A2" s="20" t="s">
        <v>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6" ht="24.75" customHeight="1" x14ac:dyDescent="0.25">
      <c r="A3" s="6"/>
      <c r="B3" s="6" t="s">
        <v>0</v>
      </c>
      <c r="C3" s="6" t="s">
        <v>1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3"/>
      <c r="P3" s="24"/>
    </row>
    <row r="4" spans="1:16" ht="9.75" customHeight="1" x14ac:dyDescent="0.25">
      <c r="A4" s="6"/>
      <c r="B4" s="6"/>
      <c r="C4" s="6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6"/>
      <c r="P4" s="7"/>
    </row>
    <row r="5" spans="1:16" ht="17.25" customHeight="1" x14ac:dyDescent="0.25">
      <c r="A5" s="6"/>
      <c r="B5" s="6" t="s">
        <v>22</v>
      </c>
      <c r="C5" s="6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6"/>
      <c r="P5" s="7"/>
    </row>
    <row r="6" spans="1:16" ht="6.75" hidden="1" customHeight="1" x14ac:dyDescent="0.25">
      <c r="A6" s="6"/>
      <c r="B6" s="6"/>
      <c r="C6" s="6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6"/>
      <c r="P6" s="7"/>
    </row>
    <row r="7" spans="1:16" ht="4.5" hidden="1" customHeight="1" x14ac:dyDescent="0.25">
      <c r="A7" s="6"/>
      <c r="B7" s="6"/>
      <c r="C7" s="6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6"/>
      <c r="P7" s="7"/>
    </row>
    <row r="8" spans="1:16" ht="8.25" customHeight="1" x14ac:dyDescent="0.25">
      <c r="A8" s="6"/>
      <c r="B8" s="6"/>
      <c r="C8" s="6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6"/>
      <c r="P8" s="7"/>
    </row>
    <row r="9" spans="1:16" ht="15.75" x14ac:dyDescent="0.25">
      <c r="A9" s="24" t="s">
        <v>2</v>
      </c>
      <c r="B9" s="24"/>
      <c r="C9" s="8"/>
      <c r="D9" s="25">
        <f>SUM(P12:P12)</f>
        <v>73500</v>
      </c>
      <c r="E9" s="25"/>
      <c r="F9" s="25"/>
      <c r="G9" s="25"/>
      <c r="H9" s="9"/>
      <c r="I9" s="9"/>
      <c r="J9" s="9"/>
      <c r="K9" s="9"/>
      <c r="L9" s="10"/>
      <c r="M9" s="10"/>
      <c r="N9" s="8"/>
      <c r="O9" s="8"/>
      <c r="P9" s="11"/>
    </row>
    <row r="10" spans="1:16" ht="50.25" customHeight="1" x14ac:dyDescent="0.25">
      <c r="A10" s="30" t="s">
        <v>3</v>
      </c>
      <c r="B10" s="30" t="s">
        <v>4</v>
      </c>
      <c r="C10" s="30" t="s">
        <v>5</v>
      </c>
      <c r="D10" s="30" t="s">
        <v>6</v>
      </c>
      <c r="E10" s="30"/>
      <c r="F10" s="12" t="s">
        <v>7</v>
      </c>
      <c r="G10" s="12" t="s">
        <v>8</v>
      </c>
      <c r="H10" s="12" t="s">
        <v>9</v>
      </c>
      <c r="I10" s="12" t="s">
        <v>10</v>
      </c>
      <c r="J10" s="29" t="s">
        <v>11</v>
      </c>
      <c r="K10" s="29" t="s">
        <v>12</v>
      </c>
      <c r="L10" s="30" t="s">
        <v>13</v>
      </c>
      <c r="M10" s="30" t="s">
        <v>14</v>
      </c>
      <c r="N10" s="30" t="s">
        <v>15</v>
      </c>
      <c r="O10" s="30" t="s">
        <v>16</v>
      </c>
      <c r="P10" s="29" t="s">
        <v>17</v>
      </c>
    </row>
    <row r="11" spans="1:16" ht="44.25" customHeight="1" x14ac:dyDescent="0.25">
      <c r="A11" s="30"/>
      <c r="B11" s="30"/>
      <c r="C11" s="30"/>
      <c r="D11" s="13" t="s">
        <v>18</v>
      </c>
      <c r="E11" s="13" t="s">
        <v>19</v>
      </c>
      <c r="F11" s="12" t="s">
        <v>20</v>
      </c>
      <c r="G11" s="12" t="s">
        <v>20</v>
      </c>
      <c r="H11" s="12" t="s">
        <v>20</v>
      </c>
      <c r="I11" s="12" t="s">
        <v>20</v>
      </c>
      <c r="J11" s="29"/>
      <c r="K11" s="29"/>
      <c r="L11" s="30"/>
      <c r="M11" s="30"/>
      <c r="N11" s="30"/>
      <c r="O11" s="30"/>
      <c r="P11" s="29"/>
    </row>
    <row r="12" spans="1:16" ht="54" customHeight="1" x14ac:dyDescent="0.25">
      <c r="A12" s="8">
        <v>1</v>
      </c>
      <c r="B12" s="14" t="s">
        <v>26</v>
      </c>
      <c r="C12" s="10"/>
      <c r="D12" s="15" t="s">
        <v>23</v>
      </c>
      <c r="E12" s="19">
        <v>700</v>
      </c>
      <c r="F12" s="16">
        <v>105</v>
      </c>
      <c r="G12" s="16">
        <v>110</v>
      </c>
      <c r="H12" s="16">
        <v>100</v>
      </c>
      <c r="I12" s="17"/>
      <c r="J12" s="11">
        <f>AVERAGE(F12,G12,H12,I12)</f>
        <v>105</v>
      </c>
      <c r="K12" s="11">
        <f t="shared" ref="K12" si="0">ROUND(J12,2)</f>
        <v>105</v>
      </c>
      <c r="L12" s="10">
        <f>COUNT(F12:I12)</f>
        <v>3</v>
      </c>
      <c r="M12" s="8">
        <f>STDEV(F12,G12,H12,I12)</f>
        <v>5</v>
      </c>
      <c r="N12" s="10">
        <f t="shared" ref="N12" si="1">M12/J12*100</f>
        <v>4.7619047619047619</v>
      </c>
      <c r="O12" s="10" t="str">
        <f t="shared" ref="O12" si="2">IF(N12&lt;33,"ОДНОРОДНЫЕ","НЕОДНОРОДНЫЕ")</f>
        <v>ОДНОРОДНЫЕ</v>
      </c>
      <c r="P12" s="11">
        <f>K12*E12</f>
        <v>73500</v>
      </c>
    </row>
    <row r="13" spans="1:16" ht="22.5" customHeight="1" x14ac:dyDescent="0.25">
      <c r="A13" s="26" t="s">
        <v>25</v>
      </c>
      <c r="B13" s="26"/>
      <c r="C13" s="26"/>
      <c r="D13" s="26"/>
      <c r="E13" s="26"/>
      <c r="F13" s="26"/>
      <c r="G13" s="18"/>
      <c r="H13" s="18"/>
      <c r="I13" s="18"/>
      <c r="J13" s="18"/>
      <c r="K13" s="18"/>
      <c r="L13" s="18"/>
      <c r="M13" s="18"/>
      <c r="N13" s="8"/>
      <c r="O13" s="8"/>
      <c r="P13" s="8"/>
    </row>
    <row r="14" spans="1:16" ht="31.5" customHeight="1" x14ac:dyDescent="0.25">
      <c r="A14" s="26"/>
      <c r="B14" s="26"/>
      <c r="C14" s="26"/>
      <c r="D14" s="26"/>
      <c r="E14" s="26"/>
      <c r="F14" s="26"/>
      <c r="G14" s="18"/>
      <c r="H14" s="18"/>
      <c r="I14" s="18"/>
      <c r="J14" s="18"/>
      <c r="K14" s="18"/>
      <c r="L14" s="18"/>
      <c r="M14" s="18"/>
      <c r="N14" s="8"/>
      <c r="O14" s="8"/>
      <c r="P14" s="8"/>
    </row>
    <row r="15" spans="1:16" ht="21" customHeight="1" x14ac:dyDescent="0.25">
      <c r="A15" s="27" t="s">
        <v>24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8"/>
      <c r="P15" s="28"/>
    </row>
    <row r="16" spans="1:16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8"/>
      <c r="P16" s="28"/>
    </row>
    <row r="17" spans="1:16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8"/>
      <c r="P17" s="28"/>
    </row>
    <row r="18" spans="1:16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8"/>
      <c r="P18" s="28"/>
    </row>
    <row r="19" spans="1:16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8"/>
      <c r="P19" s="28"/>
    </row>
    <row r="20" spans="1:16" x14ac:dyDescent="0.2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8"/>
      <c r="P20" s="28"/>
    </row>
    <row r="21" spans="1:16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8"/>
      <c r="P21" s="28"/>
    </row>
    <row r="22" spans="1:16" ht="39" customHeight="1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8"/>
      <c r="P22" s="28"/>
    </row>
    <row r="23" spans="1:16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8"/>
      <c r="P23" s="28"/>
    </row>
    <row r="24" spans="1:16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8"/>
      <c r="P24" s="28"/>
    </row>
    <row r="25" spans="1:16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8"/>
      <c r="P25" s="28"/>
    </row>
    <row r="26" spans="1:16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8"/>
      <c r="P26" s="28"/>
    </row>
    <row r="27" spans="1:16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8"/>
      <c r="P27" s="28"/>
    </row>
    <row r="28" spans="1:16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8"/>
      <c r="P28" s="28"/>
    </row>
    <row r="29" spans="1:16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8"/>
      <c r="P29" s="28"/>
    </row>
    <row r="30" spans="1:16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8"/>
      <c r="P30" s="28"/>
    </row>
    <row r="31" spans="1:16" x14ac:dyDescent="0.2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8"/>
      <c r="P31" s="28"/>
    </row>
    <row r="32" spans="1:16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8"/>
      <c r="P32" s="28"/>
    </row>
    <row r="33" spans="1:16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8"/>
      <c r="P33" s="28"/>
    </row>
    <row r="34" spans="1:16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8"/>
      <c r="P34" s="28"/>
    </row>
    <row r="35" spans="1:16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8"/>
      <c r="P35" s="28"/>
    </row>
    <row r="36" spans="1:16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8"/>
      <c r="P36" s="28"/>
    </row>
    <row r="37" spans="1:16" x14ac:dyDescent="0.2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8"/>
      <c r="P37" s="28"/>
    </row>
    <row r="38" spans="1:16" x14ac:dyDescent="0.2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8"/>
      <c r="P38" s="28"/>
    </row>
    <row r="39" spans="1:16" x14ac:dyDescent="0.2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8"/>
      <c r="P39" s="28"/>
    </row>
    <row r="40" spans="1:16" ht="25.5" customHeight="1" x14ac:dyDescent="0.2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8"/>
      <c r="P40" s="28"/>
    </row>
    <row r="41" spans="1:16" ht="17.25" customHeight="1" x14ac:dyDescent="0.2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8"/>
      <c r="P41" s="28"/>
    </row>
    <row r="42" spans="1:16" ht="4.5" customHeight="1" x14ac:dyDescent="0.2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8"/>
      <c r="P42" s="28"/>
    </row>
  </sheetData>
  <mergeCells count="18">
    <mergeCell ref="A13:F14"/>
    <mergeCell ref="A15:P42"/>
    <mergeCell ref="K10:K11"/>
    <mergeCell ref="L10:L11"/>
    <mergeCell ref="M10:M11"/>
    <mergeCell ref="N10:N11"/>
    <mergeCell ref="O10:O11"/>
    <mergeCell ref="P10:P11"/>
    <mergeCell ref="A10:A11"/>
    <mergeCell ref="B10:B11"/>
    <mergeCell ref="C10:C11"/>
    <mergeCell ref="D10:E10"/>
    <mergeCell ref="J10:J11"/>
    <mergeCell ref="A2:P2"/>
    <mergeCell ref="D3:N8"/>
    <mergeCell ref="O3:P3"/>
    <mergeCell ref="A9:B9"/>
    <mergeCell ref="D9:G9"/>
  </mergeCells>
  <conditionalFormatting sqref="O12">
    <cfRule type="containsText" dxfId="5" priority="4" operator="containsText" text="НЕ">
      <formula>NOT(ISERROR(SEARCH("НЕ",O12)))</formula>
    </cfRule>
    <cfRule type="containsText" dxfId="4" priority="5" operator="containsText" text="ОДНОРОДНЫЕ">
      <formula>NOT(ISERROR(SEARCH("ОДНОРОДНЫЕ",O12)))</formula>
    </cfRule>
    <cfRule type="containsText" dxfId="3" priority="6" operator="containsText" text="НЕОДНОРОДНЫЕ">
      <formula>NOT(ISERROR(SEARCH("НЕОДНОРОДНЫЕ",O12)))</formula>
    </cfRule>
  </conditionalFormatting>
  <conditionalFormatting sqref="O12">
    <cfRule type="containsText" dxfId="2" priority="1" operator="containsText" text="НЕОДНОРОДНЫЕ">
      <formula>NOT(ISERROR(SEARCH("НЕОДНОРОДНЫЕ",O12)))</formula>
    </cfRule>
    <cfRule type="containsText" dxfId="1" priority="2" operator="containsText" text="ОДНОРОДНЫЕ">
      <formula>NOT(ISERROR(SEARCH("ОДНОРОДНЫЕ",O12)))</formula>
    </cfRule>
    <cfRule type="containsText" dxfId="0" priority="3" operator="containsText" text="НЕОДНОРОДНЫЕ">
      <formula>NOT(ISERROR(SEARCH("НЕОДНОРОДНЫЕ",O12)))</formula>
    </cfRule>
  </conditionalFormatting>
  <pageMargins left="0.39370078740157483" right="0.31496062992125984" top="0.35433070866141736" bottom="0.35433070866141736" header="0.31496062992125984" footer="0.31496062992125984"/>
  <pageSetup paperSize="9" scale="71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2026-08-17T07:19:47Z</dcterms:modified>
</cp:coreProperties>
</file>