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anchenkogn\Desktop\06-супрастин\"/>
    </mc:Choice>
  </mc:AlternateContent>
  <xr:revisionPtr revIDLastSave="0" documentId="13_ncr:1_{A311E50E-0618-471F-A90B-AAFDD196B4B7}" xr6:coauthVersionLast="36" xr6:coauthVersionMax="36" xr10:uidLastSave="{00000000-0000-0000-0000-000000000000}"/>
  <bookViews>
    <workbookView xWindow="-105" yWindow="-105" windowWidth="33120" windowHeight="18120" xr2:uid="{00000000-000D-0000-FFFF-FFFF00000000}"/>
  </bookViews>
  <sheets>
    <sheet name="итог" sheetId="21" r:id="rId1"/>
    <sheet name="Метод сопоставимых цен" sheetId="19" r:id="rId2"/>
    <sheet name="Тарифный метод" sheetId="17" r:id="rId3"/>
    <sheet name="Референтный метод" sheetId="15" r:id="rId4"/>
    <sheet name="Расчет средневзвешенной цены" sheetId="14" r:id="rId5"/>
  </sheets>
  <definedNames>
    <definedName name="__xlnm_Print_Area" localSheetId="4">'Расчет средневзвешенной цены'!$B$1:$K$5</definedName>
    <definedName name="_xlnm._FilterDatabase" localSheetId="1" hidden="1">'Метод сопоставимых цен'!$B$3:$M$5</definedName>
    <definedName name="_xlnm._FilterDatabase" localSheetId="4" hidden="1">'Расчет средневзвешенной цены'!$B$4:$K$6</definedName>
    <definedName name="_xlnm._FilterDatabase" localSheetId="3" hidden="1">'Референтный метод'!$B$3:$G$4</definedName>
    <definedName name="_xlnm._FilterDatabase" localSheetId="2" hidden="1">'Тарифный метод'!$B$3:$E$7</definedName>
    <definedName name="_xlnm.Print_Titles" localSheetId="4">'Расчет средневзвешенной цены'!$4:$5</definedName>
    <definedName name="_xlnm.Print_Titles" localSheetId="2">'Тарифный метод'!$3:$4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5" i="17" l="1"/>
  <c r="M7" i="21" s="1"/>
  <c r="P7" i="21" s="1"/>
  <c r="Q7" i="21" s="1"/>
  <c r="K7" i="21"/>
  <c r="J7" i="21"/>
  <c r="K6" i="21"/>
  <c r="J6" i="21"/>
  <c r="M6" i="21"/>
  <c r="P6" i="21" s="1"/>
  <c r="Q6" i="21" s="1"/>
  <c r="J8" i="14"/>
  <c r="J7" i="14"/>
  <c r="L7" i="19" l="1"/>
  <c r="M7" i="19" s="1"/>
  <c r="K7" i="19"/>
  <c r="J7" i="19"/>
  <c r="M6" i="19"/>
  <c r="L6" i="19"/>
  <c r="K6" i="19"/>
  <c r="J6" i="19"/>
  <c r="N24" i="17" l="1"/>
  <c r="N23" i="17"/>
  <c r="N22" i="17"/>
  <c r="N21" i="17"/>
  <c r="N20" i="17"/>
  <c r="N19" i="17"/>
  <c r="N18" i="17"/>
  <c r="N17" i="17"/>
  <c r="N16" i="17"/>
  <c r="N15" i="17"/>
  <c r="O8" i="17"/>
  <c r="N14" i="17"/>
  <c r="N13" i="17"/>
  <c r="N12" i="17"/>
  <c r="N11" i="17"/>
  <c r="N10" i="17"/>
  <c r="N9" i="17"/>
  <c r="N8" i="17"/>
  <c r="K5" i="21" l="1"/>
  <c r="N7" i="17" l="1"/>
  <c r="N6" i="17"/>
  <c r="N5" i="17" l="1"/>
  <c r="J5" i="19" l="1"/>
  <c r="K5" i="19"/>
  <c r="J5" i="21" s="1"/>
  <c r="L5" i="19"/>
  <c r="M5" i="19" l="1"/>
  <c r="O5" i="17" l="1"/>
  <c r="M5" i="21" s="1"/>
  <c r="P5" i="21" s="1"/>
  <c r="Q5" i="21" s="1"/>
  <c r="Q8" i="21" s="1"/>
  <c r="J6" i="14" l="1"/>
</calcChain>
</file>

<file path=xl/sharedStrings.xml><?xml version="1.0" encoding="utf-8"?>
<sst xmlns="http://schemas.openxmlformats.org/spreadsheetml/2006/main" count="237" uniqueCount="120">
  <si>
    <t>Информация из источников для обоснования цены</t>
  </si>
  <si>
    <t>Лекарственная форма</t>
  </si>
  <si>
    <t>Дозировка</t>
  </si>
  <si>
    <t>Международное непатентованное наименование</t>
  </si>
  <si>
    <t>№ п/п</t>
  </si>
  <si>
    <t>Контракт</t>
  </si>
  <si>
    <t xml:space="preserve">Дозировка </t>
  </si>
  <si>
    <t>ЖНВЛП</t>
  </si>
  <si>
    <t>Период действия цены</t>
  </si>
  <si>
    <t>Референтная цена, руб. без НДС</t>
  </si>
  <si>
    <t>Количество (объем)</t>
  </si>
  <si>
    <t>Единица измерения</t>
  </si>
  <si>
    <t>Средневзвешенная цена, без НДС, руб.</t>
  </si>
  <si>
    <t>Оптовая надбавка, %</t>
  </si>
  <si>
    <t>НДС, %</t>
  </si>
  <si>
    <t>Цена за ед.,с учетом надбавки и НДС, руб.</t>
  </si>
  <si>
    <t>Цена,  рассчитанная тарифным методом, без НДС, руб.</t>
  </si>
  <si>
    <t>Актуальное значение цены в ЕСКЛП отстутствует</t>
  </si>
  <si>
    <t>Расчет средневзвешенной цены</t>
  </si>
  <si>
    <t>Тарифный метод</t>
  </si>
  <si>
    <t>Референтный метод</t>
  </si>
  <si>
    <t>Цена,  рассчитанная методом сопоставимых рыночных цен, без НДС, руб.</t>
  </si>
  <si>
    <t xml:space="preserve">Метод сопоставимых рыночных цен </t>
  </si>
  <si>
    <t xml:space="preserve">Среднее квадратичное отклонение  </t>
  </si>
  <si>
    <t>Коэффициент вариации (%)</t>
  </si>
  <si>
    <t xml:space="preserve">Международное непатентованное наименование
</t>
  </si>
  <si>
    <t>Средняя цена единицы без НДС, руб.</t>
  </si>
  <si>
    <t>Минимальное значение цены, руб.</t>
  </si>
  <si>
    <t>Минимальная цена за единицу измерения лекарственного препарата, руб.</t>
  </si>
  <si>
    <t>Код КТРУ</t>
  </si>
  <si>
    <t>Торговое наименование</t>
  </si>
  <si>
    <t>Дата документа о приёмке</t>
  </si>
  <si>
    <t>Количество упаковок из документа о приёмке</t>
  </si>
  <si>
    <t>Количество единиц измерения лекарственного препарата из документа о приёмке</t>
  </si>
  <si>
    <t>Стоимость исполненных обязательств из документа о приёмке, руб.</t>
  </si>
  <si>
    <t xml:space="preserve">Цена единицы измерения лекарственного препарата, руб. </t>
  </si>
  <si>
    <t>Начальная (максимальная) цена контракта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</si>
  <si>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Лекарственная форма, дозировка, упаковка</t>
  </si>
  <si>
    <t>Владелец РУ/производитель</t>
  </si>
  <si>
    <t>Дата регистрации цены</t>
  </si>
  <si>
    <t>Предельная цена за ед, руб.</t>
  </si>
  <si>
    <t>Единицы измерения</t>
  </si>
  <si>
    <t>Обоснование начальной (максимальной) цены контракта</t>
  </si>
  <si>
    <t xml:space="preserve">Округлённая предельная минимальная цена за ед, руб. </t>
  </si>
  <si>
    <t>Объем наполнения первичной упаковки</t>
  </si>
  <si>
    <t>Минимальная цена без НДС, руб.</t>
  </si>
  <si>
    <t>Номер регистрационного удостоверения</t>
  </si>
  <si>
    <t>Предельная цена за упаковку без НДС, руб.</t>
  </si>
  <si>
    <t>Количество в потребительской упаковке</t>
  </si>
  <si>
    <t>Начальная (максимальная) цена контракта</t>
  </si>
  <si>
    <t>Лот</t>
  </si>
  <si>
    <t>Главный врач          ____________________________      Е.В. Прохоренко</t>
  </si>
  <si>
    <t>мл</t>
  </si>
  <si>
    <t>Информация из источников для обоснования цены (цена за ед. измерения без НДС)</t>
  </si>
  <si>
    <t xml:space="preserve">Цена единицы измерения лекарственного препарата без НДС, руб.
</t>
  </si>
  <si>
    <t>нет</t>
  </si>
  <si>
    <t>Лекарственая форма</t>
  </si>
  <si>
    <t xml:space="preserve">Натрия хлорид </t>
  </si>
  <si>
    <t>Хлоропирамин</t>
  </si>
  <si>
    <t>21.20.10.134-000013-1-00036-0000000000000</t>
  </si>
  <si>
    <t>21.20.10.256-000001-1-00067-0000000000000</t>
  </si>
  <si>
    <t>раствор для инфузий (стеклянный флакон)</t>
  </si>
  <si>
    <t>раствор для внутримышечного и внутривенного введения</t>
  </si>
  <si>
    <t>9 мг/мл</t>
  </si>
  <si>
    <t>20 мг/мл</t>
  </si>
  <si>
    <t>Натрия хлорид</t>
  </si>
  <si>
    <t>раствор для инфузий, 0.9%, 400 мл - бутылки (15) - ящики картонные (для стационаров)</t>
  </si>
  <si>
    <t>Вл.Вып.к.Перв.Уп.Втор.Уп.Пр.Акционерное общество "ДАЛЬХИМФАРМ" (АО "ДАЛЬХИМФАРМ"), Россия (2702010564);</t>
  </si>
  <si>
    <t>ЛП-№(003774)-(РГ-RU)</t>
  </si>
  <si>
    <t>15.05.2026 779/25-26</t>
  </si>
  <si>
    <t>раствор для инфузий, 0.9%, 400 мл - флакон (15) - ящик картонный (для стационаров)</t>
  </si>
  <si>
    <t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</t>
  </si>
  <si>
    <t>ЛП-№(003198)-(РГ-RU)</t>
  </si>
  <si>
    <t>12.12.2025 1983/20-25/ОС-сниж</t>
  </si>
  <si>
    <t>раствор для инфузий, 0.9%, 400 мл - бутылка стеклянная (15) - коробки картонные (для стационаров)</t>
  </si>
  <si>
    <t>Р N001119/01</t>
  </si>
  <si>
    <t>раствор для инфузий, 0.9%, 400 мл - флакон (1) - пачка картонная</t>
  </si>
  <si>
    <t>раствор для инфузий, 0.9%, 400 мл - бутылка стеклянная (1) - пачка картонная</t>
  </si>
  <si>
    <t>раствор для инфузий, 0.9%, 200 мл - бутылка (28) - ящики картонные (для стационаров)</t>
  </si>
  <si>
    <t>08.04.2026 540/25-26</t>
  </si>
  <si>
    <t>раствор для инфузий, 9 мг/мл, 400 мл - бутылка (1) - пачка картонная</t>
  </si>
  <si>
    <t>Вл.Вып.к.Перв.Уп.Втор.Уп.Пр.Общество с ограниченной ответственностью "Эдвансд Пермь" (ООО "Эдвансд Пермь"), Россия (5904167958);</t>
  </si>
  <si>
    <t>ЛП-№(011934)-(РГ-RU)</t>
  </si>
  <si>
    <t>10.03.2026 25-7-4356662-ОПР-изм</t>
  </si>
  <si>
    <t>раствор для инфузий, 9 мг/мл, 200 мл - бутылка (1) - пачка картонная</t>
  </si>
  <si>
    <t>раствор для инфузий, 9 мг/мл, 200 мл - бутылка (28) - коробка картонная (для стационаров)</t>
  </si>
  <si>
    <t>раствор для инфузий, 9 мг/мл, 400 мл - бутылка (15) - коробка картонная (для стационаров)</t>
  </si>
  <si>
    <t>раствор для внутривенного и внутримышечного введения, 20 мг/мл, 1 мл - ампула (10) - пачка картонная</t>
  </si>
  <si>
    <t>Вл.Общество с ограниченной ответственностью "ПРОМОМЕД РУС" (ООО "ПРОМОМЕД РУС"), Россия (7701379527); Вып.к.Перв.Уп.Втор.Уп.Пр.Акционерное Общество "Биохимик" (АО "Биохимик"), Россия (1325030352);</t>
  </si>
  <si>
    <t>ЛП-№(013851)-(РГ-RU)</t>
  </si>
  <si>
    <t>12.05.2026 25-7-4362827-изм</t>
  </si>
  <si>
    <t>раствор для внутривенного и внутримышечного введения, 20 мг/мл, 1 мл - ампула (5) - пачка картонная</t>
  </si>
  <si>
    <t>Суприламин</t>
  </si>
  <si>
    <t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"Велфарм-М", Россия (7735167866);</t>
  </si>
  <si>
    <t>ЛП-№(001978)-(РГ-RU)</t>
  </si>
  <si>
    <t>06.04.2026 512/25-25/ОС-подтв</t>
  </si>
  <si>
    <t>раствор для внутривенного и внутримышечного введения, 20 мг/мл, 1 мл - ампулы (5) - пачки картонные</t>
  </si>
  <si>
    <t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</t>
  </si>
  <si>
    <t>ЛП-№(004314)-(РГ-RU)</t>
  </si>
  <si>
    <t>Супрастин®</t>
  </si>
  <si>
    <t>Вл.ЗАО "Фармацевтический завод ЭГИС", Венгрия (HU 10686506); Вып.к.Перв.Уп.Втор.Уп.Пр.ЗАО "Фармацевтический завод ЭГИС", Венгрия (HU 10686506);</t>
  </si>
  <si>
    <t>ЛП-N (000076)-(РГ-RU)</t>
  </si>
  <si>
    <t>01.04.2026 490/25-26</t>
  </si>
  <si>
    <t>Вл.Вып.к.Перв.Уп.Втор.Уп.Пр.Федеральное казенное предприятие "Армавирская биологическая фабрика" (ФКП "Армавирская биофабрика"), Россия (2343003392);</t>
  </si>
  <si>
    <t>ЛП-006670</t>
  </si>
  <si>
    <t>31.05.2021 (378/20-21)</t>
  </si>
  <si>
    <t>раствор для внутривенного и внутримышечного введения, 20 мг/мл, 1 мл - ампулы (10) - пачки картонные</t>
  </si>
  <si>
    <t>раствор для внутривенного и внутримышечного введения, 20 мг/мл, 1 мл - ампула (5) - пачки картонные</t>
  </si>
  <si>
    <t>ЛП-№(009095)-(РГ-RU)</t>
  </si>
  <si>
    <t>14.11.2025 25-7-4343619-изм</t>
  </si>
  <si>
    <t>Хлоропирамин-ЭСКОМ</t>
  </si>
  <si>
    <t>раствор для внутривенного и внутримышечного введения, 20 мг/мл, 1 мл - ампулы (10) / Для стационаров / - упаковки ячейковые контурные (10) - пачки картонные</t>
  </si>
  <si>
    <t>ЛП-№(008328)-(РГ-RU)</t>
  </si>
  <si>
    <t>13.11.2025 25-7-4343256-изм</t>
  </si>
  <si>
    <t>раствор для внутривенного и внутримышечного введения, 20 мг/мл, 1 мл - ампулы (5) - упаковки ячейковые контурные (1) - пачки картонные</t>
  </si>
  <si>
    <t xml:space="preserve">КП 362/омо от 03.06.26 </t>
  </si>
  <si>
    <t>КП 363/омо от 03.06.26</t>
  </si>
  <si>
    <t>КП 364/омо от 03.06.26</t>
  </si>
  <si>
    <t>* не применяется</t>
  </si>
  <si>
    <t>Не применяется в связи с тем, что на участие в закупке с реестровым номером 200909086126100163 не подано ни одной заявки и на основании части 12 Приказ Минздрава России от 19.12.2019 № 1064н устанавливается НМЦК ,следующее после НМЦК закупки с реестровым номером 200909086126100163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</si>
</sst>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##"/>
  </numFmts>
  <fonts count="3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u/>
      <sz val="8"/>
      <color theme="10"/>
      <name val="Arial"/>
      <family val="2"/>
    </font>
    <font>
      <sz val="8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 tint="0.14999847407452621"/>
      <name val="Times New Roman"/>
      <family val="1"/>
      <charset val="204"/>
    </font>
    <font>
      <sz val="11"/>
      <color theme="1" tint="0.14999847407452621"/>
      <name val="Times New Roman"/>
      <family val="1"/>
      <charset val="204"/>
    </font>
    <font>
      <sz val="10"/>
      <color theme="1" tint="0.1499984740745262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7" fillId="0" borderId="0"/>
    <xf numFmtId="0" fontId="20" fillId="0" borderId="0" applyNumberFormat="0" applyFill="0" applyBorder="0" applyAlignment="0" applyProtection="0"/>
  </cellStyleXfs>
  <cellXfs count="130">
    <xf numFmtId="0" fontId="0" fillId="0" borderId="0" xfId="0"/>
    <xf numFmtId="0" fontId="4" fillId="0" borderId="0" xfId="3" applyFont="1" applyAlignment="1"/>
    <xf numFmtId="0" fontId="7" fillId="0" borderId="0" xfId="3"/>
    <xf numFmtId="0" fontId="6" fillId="0" borderId="0" xfId="3" applyFont="1" applyAlignment="1">
      <alignment horizontal="center" vertical="center"/>
    </xf>
    <xf numFmtId="4" fontId="6" fillId="0" borderId="0" xfId="3" applyNumberFormat="1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" fillId="0" borderId="0" xfId="3" applyFont="1" applyAlignment="1">
      <alignment horizontal="center" vertical="center"/>
    </xf>
    <xf numFmtId="4" fontId="1" fillId="0" borderId="0" xfId="3" applyNumberFormat="1" applyFont="1" applyAlignment="1">
      <alignment horizontal="center" vertical="center"/>
    </xf>
    <xf numFmtId="0" fontId="1" fillId="0" borderId="0" xfId="3" applyFont="1" applyAlignment="1"/>
    <xf numFmtId="4" fontId="4" fillId="0" borderId="0" xfId="3" applyNumberFormat="1" applyFont="1" applyAlignment="1"/>
    <xf numFmtId="0" fontId="6" fillId="0" borderId="0" xfId="3" applyFont="1" applyBorder="1" applyAlignment="1">
      <alignment horizontal="center" vertical="center"/>
    </xf>
    <xf numFmtId="0" fontId="1" fillId="0" borderId="0" xfId="3" applyFont="1" applyAlignment="1"/>
    <xf numFmtId="0" fontId="4" fillId="0" borderId="0" xfId="3" applyFont="1" applyAlignment="1">
      <alignment horizontal="center" vertical="top"/>
    </xf>
    <xf numFmtId="0" fontId="2" fillId="0" borderId="0" xfId="1" applyFill="1"/>
    <xf numFmtId="0" fontId="13" fillId="0" borderId="0" xfId="1" applyFont="1" applyFill="1" applyAlignment="1">
      <alignment horizontal="center" vertical="top"/>
    </xf>
    <xf numFmtId="0" fontId="2" fillId="0" borderId="0" xfId="1" applyFill="1" applyAlignment="1">
      <alignment horizontal="center" vertical="top"/>
    </xf>
    <xf numFmtId="0" fontId="2" fillId="0" borderId="0" xfId="1" applyFill="1" applyBorder="1" applyAlignment="1">
      <alignment horizontal="center" vertical="top"/>
    </xf>
    <xf numFmtId="0" fontId="2" fillId="0" borderId="0" xfId="1" applyFill="1" applyBorder="1"/>
    <xf numFmtId="0" fontId="1" fillId="0" borderId="4" xfId="3" applyFont="1" applyBorder="1" applyAlignment="1">
      <alignment horizontal="centerContinuous" vertical="top" wrapText="1" shrinkToFit="1"/>
    </xf>
    <xf numFmtId="0" fontId="1" fillId="0" borderId="5" xfId="3" applyFont="1" applyBorder="1" applyAlignment="1">
      <alignment horizontal="centerContinuous" vertical="top" wrapText="1" shrinkToFit="1"/>
    </xf>
    <xf numFmtId="0" fontId="8" fillId="0" borderId="0" xfId="3" applyFont="1" applyBorder="1" applyAlignment="1">
      <alignment horizontal="centerContinuous" vertical="center"/>
    </xf>
    <xf numFmtId="0" fontId="15" fillId="0" borderId="0" xfId="3" applyFont="1" applyFill="1" applyBorder="1" applyAlignment="1">
      <alignment horizontal="centerContinuous" vertical="center" wrapText="1"/>
    </xf>
    <xf numFmtId="0" fontId="1" fillId="0" borderId="0" xfId="1" applyFont="1" applyFill="1" applyAlignment="1">
      <alignment horizontal="center" vertical="top"/>
    </xf>
    <xf numFmtId="0" fontId="1" fillId="0" borderId="0" xfId="1" applyFont="1" applyFill="1" applyBorder="1" applyAlignment="1">
      <alignment horizontal="center" vertical="top"/>
    </xf>
    <xf numFmtId="0" fontId="1" fillId="0" borderId="0" xfId="3" applyFont="1" applyAlignment="1">
      <alignment horizontal="center" vertical="top"/>
    </xf>
    <xf numFmtId="0" fontId="15" fillId="0" borderId="0" xfId="3" applyFont="1" applyFill="1" applyBorder="1" applyAlignment="1">
      <alignment horizontal="centerContinuous" vertical="top" wrapText="1"/>
    </xf>
    <xf numFmtId="0" fontId="1" fillId="0" borderId="1" xfId="0" applyFont="1" applyBorder="1" applyAlignment="1">
      <alignment horizontal="center" vertical="top" wrapText="1" shrinkToFit="1"/>
    </xf>
    <xf numFmtId="0" fontId="11" fillId="0" borderId="1" xfId="0" applyFont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Continuous" vertical="center" wrapText="1" shrinkToFit="1"/>
    </xf>
    <xf numFmtId="0" fontId="1" fillId="0" borderId="5" xfId="0" applyFont="1" applyBorder="1" applyAlignment="1">
      <alignment horizontal="centerContinuous" vertical="center" wrapText="1" shrinkToFit="1"/>
    </xf>
    <xf numFmtId="0" fontId="4" fillId="0" borderId="0" xfId="3" applyFont="1" applyAlignment="1">
      <alignment horizontal="center"/>
    </xf>
    <xf numFmtId="4" fontId="1" fillId="0" borderId="5" xfId="0" applyNumberFormat="1" applyFont="1" applyBorder="1" applyAlignment="1">
      <alignment horizontal="centerContinuous" vertical="center" wrapText="1" shrinkToFit="1"/>
    </xf>
    <xf numFmtId="4" fontId="1" fillId="0" borderId="1" xfId="0" applyNumberFormat="1" applyFont="1" applyBorder="1" applyAlignment="1">
      <alignment horizontal="center" vertical="top" wrapText="1" shrinkToFit="1"/>
    </xf>
    <xf numFmtId="0" fontId="8" fillId="0" borderId="0" xfId="3" applyFont="1" applyFill="1" applyBorder="1" applyAlignment="1">
      <alignment horizontal="centerContinuous" vertical="center" wrapText="1"/>
    </xf>
    <xf numFmtId="4" fontId="8" fillId="0" borderId="0" xfId="3" applyNumberFormat="1" applyFont="1" applyFill="1" applyBorder="1" applyAlignment="1">
      <alignment horizontal="centerContinuous" vertical="center" wrapText="1"/>
    </xf>
    <xf numFmtId="0" fontId="14" fillId="0" borderId="0" xfId="3" applyFont="1" applyFill="1" applyAlignment="1">
      <alignment horizontal="centerContinuous" vertical="center" wrapText="1"/>
    </xf>
    <xf numFmtId="0" fontId="14" fillId="0" borderId="0" xfId="3" applyFont="1" applyFill="1" applyAlignment="1">
      <alignment wrapText="1"/>
    </xf>
    <xf numFmtId="0" fontId="1" fillId="0" borderId="0" xfId="3" applyFont="1" applyFill="1" applyAlignment="1">
      <alignment horizontal="center" vertical="top" wrapText="1"/>
    </xf>
    <xf numFmtId="0" fontId="1" fillId="0" borderId="0" xfId="3" applyFont="1" applyFill="1" applyAlignment="1">
      <alignment wrapText="1"/>
    </xf>
    <xf numFmtId="0" fontId="11" fillId="0" borderId="0" xfId="3" applyFont="1" applyFill="1" applyAlignment="1">
      <alignment horizontal="center" vertical="top" wrapText="1"/>
    </xf>
    <xf numFmtId="4" fontId="14" fillId="0" borderId="0" xfId="3" applyNumberFormat="1" applyFont="1" applyFill="1" applyAlignment="1">
      <alignment horizontal="center" vertical="top" wrapText="1"/>
    </xf>
    <xf numFmtId="0" fontId="14" fillId="0" borderId="0" xfId="3" applyFont="1" applyFill="1" applyAlignment="1">
      <alignment horizontal="center" vertical="top" wrapText="1"/>
    </xf>
    <xf numFmtId="0" fontId="14" fillId="0" borderId="6" xfId="3" applyFont="1" applyFill="1" applyBorder="1" applyAlignment="1">
      <alignment horizontal="centerContinuous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 shrinkToFit="1"/>
    </xf>
    <xf numFmtId="0" fontId="6" fillId="0" borderId="0" xfId="3" applyFont="1" applyFill="1" applyBorder="1" applyAlignment="1">
      <alignment horizontal="centerContinuous" vertical="center" wrapText="1"/>
    </xf>
    <xf numFmtId="0" fontId="3" fillId="0" borderId="0" xfId="3" applyFont="1" applyFill="1" applyAlignment="1">
      <alignment horizontal="center" vertical="top" wrapText="1"/>
    </xf>
    <xf numFmtId="0" fontId="14" fillId="0" borderId="0" xfId="3" applyFont="1" applyFill="1" applyBorder="1" applyAlignment="1">
      <alignment wrapText="1"/>
    </xf>
    <xf numFmtId="0" fontId="1" fillId="0" borderId="0" xfId="3" applyFont="1" applyAlignment="1">
      <alignment horizontal="center"/>
    </xf>
    <xf numFmtId="0" fontId="22" fillId="0" borderId="0" xfId="3" applyFont="1" applyBorder="1" applyAlignment="1">
      <alignment horizontal="centerContinuous" vertical="center"/>
    </xf>
    <xf numFmtId="0" fontId="14" fillId="0" borderId="0" xfId="3" applyFont="1" applyAlignment="1">
      <alignment horizontal="center" vertical="top"/>
    </xf>
    <xf numFmtId="0" fontId="19" fillId="0" borderId="0" xfId="0" applyFont="1" applyFill="1" applyAlignment="1">
      <alignment horizontal="centerContinuous" vertical="center"/>
    </xf>
    <xf numFmtId="0" fontId="4" fillId="0" borderId="0" xfId="3" applyFont="1" applyFill="1" applyAlignment="1">
      <alignment horizontal="center"/>
    </xf>
    <xf numFmtId="0" fontId="16" fillId="0" borderId="0" xfId="3" applyFont="1" applyFill="1" applyBorder="1" applyAlignment="1">
      <alignment horizontal="centerContinuous" vertical="center"/>
    </xf>
    <xf numFmtId="0" fontId="4" fillId="0" borderId="0" xfId="3" applyFont="1" applyFill="1" applyAlignment="1"/>
    <xf numFmtId="0" fontId="7" fillId="0" borderId="0" xfId="3" applyFill="1"/>
    <xf numFmtId="0" fontId="18" fillId="0" borderId="0" xfId="0" applyFont="1" applyFill="1" applyAlignment="1">
      <alignment horizontal="centerContinuous" vertical="center" wrapText="1"/>
    </xf>
    <xf numFmtId="0" fontId="9" fillId="0" borderId="8" xfId="3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 wrapText="1" shrinkToFit="1"/>
    </xf>
    <xf numFmtId="0" fontId="4" fillId="0" borderId="3" xfId="3" applyFont="1" applyFill="1" applyBorder="1" applyAlignment="1">
      <alignment horizontal="center" vertical="top" wrapText="1" shrinkToFit="1"/>
    </xf>
    <xf numFmtId="0" fontId="1" fillId="0" borderId="11" xfId="3" applyFont="1" applyFill="1" applyBorder="1" applyAlignment="1">
      <alignment horizontal="center" vertical="top" wrapText="1"/>
    </xf>
    <xf numFmtId="4" fontId="3" fillId="0" borderId="11" xfId="3" applyNumberFormat="1" applyFont="1" applyFill="1" applyBorder="1" applyAlignment="1">
      <alignment horizontal="center" vertical="center"/>
    </xf>
    <xf numFmtId="0" fontId="1" fillId="0" borderId="10" xfId="3" applyFont="1" applyBorder="1" applyAlignment="1">
      <alignment horizontal="center" vertical="top" wrapText="1" shrinkToFit="1"/>
    </xf>
    <xf numFmtId="164" fontId="1" fillId="0" borderId="7" xfId="0" applyNumberFormat="1" applyFont="1" applyBorder="1" applyAlignment="1">
      <alignment horizontal="center" vertical="top" wrapText="1"/>
    </xf>
    <xf numFmtId="0" fontId="1" fillId="0" borderId="9" xfId="3" applyFont="1" applyFill="1" applyBorder="1" applyAlignment="1">
      <alignment horizontal="center" vertical="top" wrapText="1"/>
    </xf>
    <xf numFmtId="0" fontId="4" fillId="0" borderId="10" xfId="3" applyFont="1" applyBorder="1" applyAlignment="1">
      <alignment horizontal="center" vertical="top" wrapText="1" shrinkToFit="1"/>
    </xf>
    <xf numFmtId="0" fontId="12" fillId="0" borderId="10" xfId="3" applyFont="1" applyBorder="1" applyAlignment="1">
      <alignment horizontal="center" vertical="top" wrapText="1" shrinkToFit="1"/>
    </xf>
    <xf numFmtId="0" fontId="17" fillId="0" borderId="10" xfId="3" applyFont="1" applyBorder="1" applyAlignment="1">
      <alignment horizontal="center" vertical="top" wrapText="1" shrinkToFit="1"/>
    </xf>
    <xf numFmtId="0" fontId="11" fillId="0" borderId="10" xfId="3" applyFont="1" applyBorder="1" applyAlignment="1">
      <alignment horizontal="center" vertical="top" wrapText="1" shrinkToFit="1"/>
    </xf>
    <xf numFmtId="0" fontId="4" fillId="0" borderId="11" xfId="3" applyFont="1" applyBorder="1" applyAlignment="1"/>
    <xf numFmtId="4" fontId="1" fillId="0" borderId="11" xfId="3" applyNumberFormat="1" applyFont="1" applyBorder="1" applyAlignment="1">
      <alignment horizontal="center" vertical="top" wrapText="1" shrinkToFit="1"/>
    </xf>
    <xf numFmtId="0" fontId="3" fillId="0" borderId="12" xfId="3" applyFont="1" applyFill="1" applyBorder="1" applyAlignment="1">
      <alignment horizontal="center" vertical="top" wrapText="1"/>
    </xf>
    <xf numFmtId="0" fontId="14" fillId="0" borderId="12" xfId="3" applyFont="1" applyFill="1" applyBorder="1" applyAlignment="1">
      <alignment wrapText="1"/>
    </xf>
    <xf numFmtId="0" fontId="14" fillId="0" borderId="12" xfId="3" applyFont="1" applyFill="1" applyBorder="1" applyAlignment="1">
      <alignment horizontal="center" vertical="top" wrapText="1"/>
    </xf>
    <xf numFmtId="4" fontId="14" fillId="0" borderId="12" xfId="3" applyNumberFormat="1" applyFont="1" applyFill="1" applyBorder="1" applyAlignment="1">
      <alignment horizontal="center" vertical="top" wrapText="1"/>
    </xf>
    <xf numFmtId="0" fontId="1" fillId="0" borderId="11" xfId="3" applyFont="1" applyBorder="1" applyAlignment="1">
      <alignment horizontal="center" vertical="top" wrapText="1" shrinkToFit="1"/>
    </xf>
    <xf numFmtId="0" fontId="11" fillId="0" borderId="11" xfId="3" applyFont="1" applyBorder="1" applyAlignment="1">
      <alignment horizontal="center" vertical="top" wrapText="1" shrinkToFit="1"/>
    </xf>
    <xf numFmtId="0" fontId="26" fillId="0" borderId="0" xfId="3" applyFont="1" applyFill="1" applyBorder="1" applyAlignment="1">
      <alignment horizontal="centerContinuous" vertical="center"/>
    </xf>
    <xf numFmtId="0" fontId="27" fillId="0" borderId="0" xfId="3" applyFont="1" applyFill="1" applyBorder="1" applyAlignment="1">
      <alignment horizontal="centerContinuous" vertical="center" wrapText="1"/>
    </xf>
    <xf numFmtId="0" fontId="28" fillId="0" borderId="8" xfId="3" applyFont="1" applyFill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9" fillId="0" borderId="0" xfId="3" applyFont="1" applyFill="1" applyAlignment="1"/>
    <xf numFmtId="0" fontId="1" fillId="0" borderId="11" xfId="3" applyFont="1" applyFill="1" applyBorder="1" applyAlignment="1">
      <alignment horizontal="center" vertical="top" wrapText="1"/>
    </xf>
    <xf numFmtId="0" fontId="31" fillId="0" borderId="3" xfId="3" applyFont="1" applyFill="1" applyBorder="1" applyAlignment="1">
      <alignment horizontal="center" vertical="top" wrapText="1" shrinkToFit="1"/>
    </xf>
    <xf numFmtId="0" fontId="32" fillId="0" borderId="3" xfId="3" applyFont="1" applyFill="1" applyBorder="1" applyAlignment="1">
      <alignment horizontal="center" vertical="top" wrapText="1" shrinkToFit="1"/>
    </xf>
    <xf numFmtId="0" fontId="30" fillId="0" borderId="3" xfId="3" applyFont="1" applyFill="1" applyBorder="1" applyAlignment="1">
      <alignment horizontal="center" vertical="top" wrapText="1" shrinkToFit="1"/>
    </xf>
    <xf numFmtId="164" fontId="1" fillId="0" borderId="0" xfId="0" applyNumberFormat="1" applyFont="1" applyBorder="1" applyAlignment="1">
      <alignment horizontal="center" vertical="top" wrapText="1"/>
    </xf>
    <xf numFmtId="0" fontId="23" fillId="0" borderId="0" xfId="0" applyFont="1" applyAlignment="1">
      <alignment vertical="center" wrapText="1"/>
    </xf>
    <xf numFmtId="0" fontId="4" fillId="0" borderId="14" xfId="3" applyFont="1" applyFill="1" applyBorder="1" applyAlignment="1">
      <alignment horizontal="center"/>
    </xf>
    <xf numFmtId="0" fontId="6" fillId="0" borderId="15" xfId="3" applyFont="1" applyFill="1" applyBorder="1" applyAlignment="1">
      <alignment vertical="center"/>
    </xf>
    <xf numFmtId="0" fontId="33" fillId="0" borderId="11" xfId="0" applyFont="1" applyBorder="1" applyAlignment="1">
      <alignment vertical="center" wrapText="1"/>
    </xf>
    <xf numFmtId="0" fontId="1" fillId="0" borderId="11" xfId="3" applyFont="1" applyFill="1" applyBorder="1" applyAlignment="1">
      <alignment horizontal="center" vertical="top" wrapText="1"/>
    </xf>
    <xf numFmtId="0" fontId="33" fillId="0" borderId="0" xfId="0" applyFont="1" applyBorder="1" applyAlignment="1">
      <alignment vertical="center" wrapText="1"/>
    </xf>
    <xf numFmtId="0" fontId="1" fillId="0" borderId="3" xfId="3" applyFont="1" applyFill="1" applyBorder="1" applyAlignment="1">
      <alignment horizontal="center" vertical="top" wrapText="1" shrinkToFit="1"/>
    </xf>
    <xf numFmtId="4" fontId="3" fillId="0" borderId="13" xfId="3" applyNumberFormat="1" applyFont="1" applyFill="1" applyBorder="1" applyAlignment="1">
      <alignment horizontal="center" vertical="center"/>
    </xf>
    <xf numFmtId="0" fontId="30" fillId="0" borderId="11" xfId="3" applyFont="1" applyFill="1" applyBorder="1" applyAlignment="1">
      <alignment horizontal="center" vertical="top" wrapText="1" shrinkToFit="1"/>
    </xf>
    <xf numFmtId="0" fontId="1" fillId="0" borderId="11" xfId="3" applyFont="1" applyFill="1" applyBorder="1" applyAlignment="1">
      <alignment horizontal="center" vertical="top" wrapText="1"/>
    </xf>
    <xf numFmtId="0" fontId="33" fillId="0" borderId="12" xfId="0" applyFont="1" applyBorder="1" applyAlignment="1">
      <alignment vertical="center" wrapText="1"/>
    </xf>
    <xf numFmtId="164" fontId="1" fillId="0" borderId="12" xfId="0" applyNumberFormat="1" applyFont="1" applyBorder="1" applyAlignment="1">
      <alignment horizontal="center" vertical="top" wrapText="1"/>
    </xf>
    <xf numFmtId="0" fontId="29" fillId="0" borderId="15" xfId="3" applyFont="1" applyFill="1" applyBorder="1" applyAlignment="1"/>
    <xf numFmtId="0" fontId="4" fillId="0" borderId="15" xfId="3" applyFont="1" applyFill="1" applyBorder="1" applyAlignment="1"/>
    <xf numFmtId="4" fontId="22" fillId="0" borderId="17" xfId="3" applyNumberFormat="1" applyFont="1" applyFill="1" applyBorder="1" applyAlignment="1">
      <alignment horizontal="center" vertical="center"/>
    </xf>
    <xf numFmtId="0" fontId="1" fillId="0" borderId="16" xfId="3" applyFont="1" applyFill="1" applyBorder="1" applyAlignment="1">
      <alignment horizontal="center" vertical="top" wrapText="1"/>
    </xf>
    <xf numFmtId="0" fontId="33" fillId="0" borderId="16" xfId="0" applyFont="1" applyBorder="1" applyAlignment="1">
      <alignment vertical="center" wrapText="1"/>
    </xf>
    <xf numFmtId="0" fontId="24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vertical="center" wrapText="1"/>
    </xf>
    <xf numFmtId="0" fontId="34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justify" vertical="center" wrapText="1"/>
    </xf>
    <xf numFmtId="0" fontId="4" fillId="0" borderId="16" xfId="3" applyFont="1" applyFill="1" applyBorder="1" applyAlignment="1"/>
    <xf numFmtId="4" fontId="31" fillId="0" borderId="16" xfId="3" applyNumberFormat="1" applyFont="1" applyFill="1" applyBorder="1" applyAlignment="1">
      <alignment horizontal="center" vertical="top" wrapText="1" shrinkToFit="1"/>
    </xf>
    <xf numFmtId="4" fontId="30" fillId="0" borderId="16" xfId="3" applyNumberFormat="1" applyFont="1" applyFill="1" applyBorder="1" applyAlignment="1">
      <alignment horizontal="center" vertical="top" wrapText="1" shrinkToFit="1"/>
    </xf>
    <xf numFmtId="4" fontId="12" fillId="0" borderId="16" xfId="3" applyNumberFormat="1" applyFont="1" applyFill="1" applyBorder="1" applyAlignment="1">
      <alignment horizontal="center" vertical="top" wrapText="1"/>
    </xf>
    <xf numFmtId="4" fontId="4" fillId="0" borderId="16" xfId="3" applyNumberFormat="1" applyFont="1" applyFill="1" applyBorder="1" applyAlignment="1">
      <alignment horizontal="center" vertical="top" wrapText="1" shrinkToFit="1"/>
    </xf>
    <xf numFmtId="1" fontId="1" fillId="0" borderId="16" xfId="3" applyNumberFormat="1" applyFont="1" applyFill="1" applyBorder="1" applyAlignment="1">
      <alignment horizontal="center" vertical="top" wrapText="1"/>
    </xf>
    <xf numFmtId="4" fontId="1" fillId="0" borderId="16" xfId="3" applyNumberFormat="1" applyFont="1" applyFill="1" applyBorder="1" applyAlignment="1">
      <alignment horizontal="center" vertical="top" wrapText="1"/>
    </xf>
    <xf numFmtId="0" fontId="4" fillId="0" borderId="0" xfId="3" applyFont="1" applyFill="1" applyAlignment="1">
      <alignment wrapText="1"/>
    </xf>
    <xf numFmtId="0" fontId="0" fillId="0" borderId="0" xfId="0" applyAlignment="1">
      <alignment wrapText="1"/>
    </xf>
    <xf numFmtId="0" fontId="1" fillId="0" borderId="11" xfId="3" applyFont="1" applyFill="1" applyBorder="1" applyAlignment="1">
      <alignment horizontal="center" vertical="top" wrapText="1" shrinkToFit="1"/>
    </xf>
    <xf numFmtId="0" fontId="1" fillId="0" borderId="11" xfId="3" applyFont="1" applyFill="1" applyBorder="1" applyAlignment="1">
      <alignment horizontal="center" vertical="top" wrapText="1"/>
    </xf>
    <xf numFmtId="0" fontId="1" fillId="0" borderId="3" xfId="3" applyFont="1" applyFill="1" applyBorder="1" applyAlignment="1">
      <alignment horizontal="center" vertical="top" wrapText="1" shrinkToFit="1"/>
    </xf>
    <xf numFmtId="0" fontId="1" fillId="0" borderId="10" xfId="3" applyFont="1" applyFill="1" applyBorder="1" applyAlignment="1">
      <alignment horizontal="center" vertical="top" wrapText="1" shrinkToFit="1"/>
    </xf>
    <xf numFmtId="0" fontId="1" fillId="0" borderId="1" xfId="3" applyFont="1" applyFill="1" applyBorder="1" applyAlignment="1">
      <alignment horizontal="center" vertical="top" wrapText="1" shrinkToFit="1"/>
    </xf>
    <xf numFmtId="0" fontId="4" fillId="0" borderId="1" xfId="3" applyFont="1" applyBorder="1" applyAlignment="1">
      <alignment horizontal="center" vertical="top" wrapText="1" shrinkToFit="1"/>
    </xf>
    <xf numFmtId="0" fontId="4" fillId="0" borderId="10" xfId="3" applyFont="1" applyBorder="1" applyAlignment="1">
      <alignment horizontal="center" vertical="top" wrapText="1" shrinkToFit="1"/>
    </xf>
    <xf numFmtId="0" fontId="1" fillId="0" borderId="1" xfId="3" applyFont="1" applyBorder="1" applyAlignment="1">
      <alignment horizontal="center" vertical="top" wrapText="1" shrinkToFit="1"/>
    </xf>
    <xf numFmtId="0" fontId="1" fillId="0" borderId="10" xfId="3" applyFont="1" applyBorder="1" applyAlignment="1">
      <alignment horizontal="center" vertical="top" wrapText="1" shrinkToFit="1"/>
    </xf>
    <xf numFmtId="0" fontId="1" fillId="0" borderId="2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30" fillId="0" borderId="9" xfId="3" applyFont="1" applyFill="1" applyBorder="1" applyAlignment="1">
      <alignment horizontal="center" vertical="top" wrapText="1"/>
    </xf>
  </cellXfs>
  <cellStyles count="5">
    <cellStyle name="Excel Built-in Normal" xfId="1" xr:uid="{00000000-0005-0000-0000-000000000000}"/>
    <cellStyle name="Гиперссылка 2" xfId="4" xr:uid="{F15187FD-4C23-4209-864C-822083FB156D}"/>
    <cellStyle name="Обычный" xfId="0" builtinId="0"/>
    <cellStyle name="Обычный 2" xfId="2" xr:uid="{00000000-0005-0000-0000-000002000000}"/>
    <cellStyle name="Обычный 3" xfId="3" xr:uid="{00000000-0005-0000-0000-000003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EAE06DE4-AFB1-4362-AD64-9A1CEE95C5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3C74355A-62BB-4F55-AF9C-E9B5B0B9C17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4" name="Изображение 2" descr="http://grls.rosminzdrav.ru/gfx/blank.gif">
          <a:extLst>
            <a:ext uri="{FF2B5EF4-FFF2-40B4-BE49-F238E27FC236}">
              <a16:creationId xmlns:a16="http://schemas.microsoft.com/office/drawing/2014/main" id="{B58017AB-06E6-476B-924F-F05C409195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5" name="Изображение 2" descr="http://grls.rosminzdrav.ru/gfx/blank.gif">
          <a:extLst>
            <a:ext uri="{FF2B5EF4-FFF2-40B4-BE49-F238E27FC236}">
              <a16:creationId xmlns:a16="http://schemas.microsoft.com/office/drawing/2014/main" id="{2D3C07A0-4391-4C49-A9DF-213C2BFBCB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6" name="Изображение 2" descr="http://grls.rosminzdrav.ru/gfx/blank.gif">
          <a:extLst>
            <a:ext uri="{FF2B5EF4-FFF2-40B4-BE49-F238E27FC236}">
              <a16:creationId xmlns:a16="http://schemas.microsoft.com/office/drawing/2014/main" id="{33562CC2-79F9-4BDE-A4C5-E5253651DA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7" name="Изображение 2" descr="http://grls.rosminzdrav.ru/gfx/blank.gif">
          <a:extLst>
            <a:ext uri="{FF2B5EF4-FFF2-40B4-BE49-F238E27FC236}">
              <a16:creationId xmlns:a16="http://schemas.microsoft.com/office/drawing/2014/main" id="{E121DEA5-41A6-456B-BC9F-DDD5746E59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B57A63AD-0079-4EE4-8181-1FB9C8D2AD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165C88BC-BC80-470B-A36E-A955812043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0" name="Изображение 2" descr="http://grls.rosminzdrav.ru/gfx/blank.gif">
          <a:extLst>
            <a:ext uri="{FF2B5EF4-FFF2-40B4-BE49-F238E27FC236}">
              <a16:creationId xmlns:a16="http://schemas.microsoft.com/office/drawing/2014/main" id="{80B94535-6F93-4B73-9930-7D720638F0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1" name="Изображение 2" descr="http://grls.rosminzdrav.ru/gfx/blank.gif">
          <a:extLst>
            <a:ext uri="{FF2B5EF4-FFF2-40B4-BE49-F238E27FC236}">
              <a16:creationId xmlns:a16="http://schemas.microsoft.com/office/drawing/2014/main" id="{47975C62-C9F8-4ACA-856F-765FDB5CB7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2" name="Изображение 2" descr="http://grls.rosminzdrav.ru/gfx/blank.gif">
          <a:extLst>
            <a:ext uri="{FF2B5EF4-FFF2-40B4-BE49-F238E27FC236}">
              <a16:creationId xmlns:a16="http://schemas.microsoft.com/office/drawing/2014/main" id="{8241B93C-BD37-47FC-AEED-427F2233EA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3" name="Изображение 2" descr="http://grls.rosminzdrav.ru/gfx/blank.gif">
          <a:extLst>
            <a:ext uri="{FF2B5EF4-FFF2-40B4-BE49-F238E27FC236}">
              <a16:creationId xmlns:a16="http://schemas.microsoft.com/office/drawing/2014/main" id="{058198C1-6C6C-43DA-B918-3E82F296C9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4" name="Изображение 2" descr="http://grls.rosminzdrav.ru/gfx/blank.gif">
          <a:extLst>
            <a:ext uri="{FF2B5EF4-FFF2-40B4-BE49-F238E27FC236}">
              <a16:creationId xmlns:a16="http://schemas.microsoft.com/office/drawing/2014/main" id="{5EB5A548-542E-4072-8C35-10907E14DB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5" name="Изображение 2" descr="http://grls.rosminzdrav.ru/gfx/blank.gif">
          <a:extLst>
            <a:ext uri="{FF2B5EF4-FFF2-40B4-BE49-F238E27FC236}">
              <a16:creationId xmlns:a16="http://schemas.microsoft.com/office/drawing/2014/main" id="{B38A1FAE-93A5-490B-A74E-3C81C0B9C5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" name="Изображение 2" descr="http://grls.rosminzdrav.ru/gfx/blank.gif">
          <a:extLst>
            <a:ext uri="{FF2B5EF4-FFF2-40B4-BE49-F238E27FC236}">
              <a16:creationId xmlns:a16="http://schemas.microsoft.com/office/drawing/2014/main" id="{8375F7F5-19B1-4258-931B-1E22DC7431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15525" y="869965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7" name="Изображение 2" descr="http://grls.rosminzdrav.ru/gfx/blank.gif">
          <a:extLst>
            <a:ext uri="{FF2B5EF4-FFF2-40B4-BE49-F238E27FC236}">
              <a16:creationId xmlns:a16="http://schemas.microsoft.com/office/drawing/2014/main" id="{C5E74D62-10FA-48BD-86F9-F200CABE11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" name="Изображение 2" descr="http://grls.rosminzdrav.ru/gfx/blank.gif">
          <a:extLst>
            <a:ext uri="{FF2B5EF4-FFF2-40B4-BE49-F238E27FC236}">
              <a16:creationId xmlns:a16="http://schemas.microsoft.com/office/drawing/2014/main" id="{B1852C5C-098B-42D7-8AA3-4433401B64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" name="Изображение 2" descr="http://grls.rosminzdrav.ru/gfx/blank.gif">
          <a:extLst>
            <a:ext uri="{FF2B5EF4-FFF2-40B4-BE49-F238E27FC236}">
              <a16:creationId xmlns:a16="http://schemas.microsoft.com/office/drawing/2014/main" id="{FC19137C-1D4B-4FA7-8FA7-614F850CC0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15525" y="957595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20" name="Изображение 2" descr="http://grls.rosminzdrav.ru/gfx/blank.gif">
          <a:extLst>
            <a:ext uri="{FF2B5EF4-FFF2-40B4-BE49-F238E27FC236}">
              <a16:creationId xmlns:a16="http://schemas.microsoft.com/office/drawing/2014/main" id="{C6E0118F-B58A-4029-8512-460D63A0D2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" name="Изображение 2" descr="http://grls.rosminzdrav.ru/gfx/blank.gif">
          <a:extLst>
            <a:ext uri="{FF2B5EF4-FFF2-40B4-BE49-F238E27FC236}">
              <a16:creationId xmlns:a16="http://schemas.microsoft.com/office/drawing/2014/main" id="{0D66C672-D755-4587-8EAE-2BA19278BC4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15525" y="964453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" name="Изображение 2" descr="http://grls.rosminzdrav.ru/gfx/blank.gif">
          <a:extLst>
            <a:ext uri="{FF2B5EF4-FFF2-40B4-BE49-F238E27FC236}">
              <a16:creationId xmlns:a16="http://schemas.microsoft.com/office/drawing/2014/main" id="{E95C33D8-782C-45A7-B541-251C1DF1B2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15525" y="964453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23" name="Изображение 2" descr="http://grls.rosminzdrav.ru/gfx/blank.gif">
          <a:extLst>
            <a:ext uri="{FF2B5EF4-FFF2-40B4-BE49-F238E27FC236}">
              <a16:creationId xmlns:a16="http://schemas.microsoft.com/office/drawing/2014/main" id="{77425A95-020F-410E-A7CD-12FE656949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3BA91-C9A4-4EC2-A77E-EB58C4760EE9}">
  <sheetPr>
    <pageSetUpPr fitToPage="1"/>
  </sheetPr>
  <dimension ref="A1:Q15"/>
  <sheetViews>
    <sheetView tabSelected="1" topLeftCell="A7" workbookViewId="0">
      <selection activeCell="J29" sqref="J29"/>
    </sheetView>
  </sheetViews>
  <sheetFormatPr defaultRowHeight="15" x14ac:dyDescent="0.25"/>
  <cols>
    <col min="1" max="1" width="6.28515625" customWidth="1"/>
    <col min="2" max="2" width="18.28515625" customWidth="1"/>
    <col min="4" max="4" width="15.85546875" customWidth="1"/>
    <col min="5" max="5" width="12" customWidth="1"/>
    <col min="7" max="7" width="10.140625" customWidth="1"/>
    <col min="8" max="8" width="10.85546875" customWidth="1"/>
    <col min="9" max="9" width="10.28515625" customWidth="1"/>
    <col min="12" max="12" width="10.140625" customWidth="1"/>
    <col min="13" max="13" width="10" customWidth="1"/>
    <col min="14" max="14" width="10.140625" customWidth="1"/>
    <col min="16" max="16" width="11.85546875" customWidth="1"/>
    <col min="17" max="17" width="12.5703125" customWidth="1"/>
  </cols>
  <sheetData>
    <row r="1" spans="1:17" ht="22.5" x14ac:dyDescent="0.25">
      <c r="A1" s="51" t="s">
        <v>42</v>
      </c>
      <c r="B1" s="53"/>
      <c r="C1" s="53"/>
      <c r="D1" s="53"/>
      <c r="E1" s="53"/>
      <c r="F1" s="53"/>
      <c r="G1" s="53"/>
      <c r="H1" s="53"/>
      <c r="I1" s="78"/>
      <c r="J1" s="78"/>
      <c r="K1" s="78"/>
      <c r="L1" s="53"/>
      <c r="M1" s="53"/>
      <c r="N1" s="53"/>
      <c r="O1" s="53"/>
      <c r="P1" s="53"/>
      <c r="Q1" s="53"/>
    </row>
    <row r="2" spans="1:17" ht="47.25" x14ac:dyDescent="0.25">
      <c r="A2" s="56" t="s">
        <v>36</v>
      </c>
      <c r="B2" s="33"/>
      <c r="C2" s="33"/>
      <c r="D2" s="33"/>
      <c r="E2" s="33"/>
      <c r="F2" s="33"/>
      <c r="G2" s="33"/>
      <c r="H2" s="33"/>
      <c r="I2" s="79"/>
      <c r="J2" s="79"/>
      <c r="K2" s="79"/>
      <c r="L2" s="33"/>
      <c r="M2" s="33"/>
      <c r="N2" s="33"/>
      <c r="O2" s="33"/>
      <c r="P2" s="33"/>
      <c r="Q2" s="33"/>
    </row>
    <row r="3" spans="1:17" ht="18.75" x14ac:dyDescent="0.25">
      <c r="A3" s="57"/>
      <c r="B3" s="58"/>
      <c r="C3" s="58"/>
      <c r="D3" s="57"/>
      <c r="E3" s="57"/>
      <c r="F3" s="57"/>
      <c r="G3" s="57"/>
      <c r="H3" s="57"/>
      <c r="I3" s="80"/>
      <c r="J3" s="80"/>
      <c r="K3" s="80"/>
      <c r="L3" s="57"/>
      <c r="M3" s="57"/>
      <c r="N3" s="57"/>
      <c r="O3" s="57"/>
      <c r="P3" s="57"/>
      <c r="Q3" s="57"/>
    </row>
    <row r="4" spans="1:17" ht="120" x14ac:dyDescent="0.25">
      <c r="A4" s="94" t="s">
        <v>4</v>
      </c>
      <c r="B4" s="59" t="s">
        <v>3</v>
      </c>
      <c r="C4" s="59" t="s">
        <v>29</v>
      </c>
      <c r="D4" s="94" t="s">
        <v>56</v>
      </c>
      <c r="E4" s="94" t="s">
        <v>2</v>
      </c>
      <c r="F4" s="94" t="s">
        <v>10</v>
      </c>
      <c r="G4" s="94" t="s">
        <v>11</v>
      </c>
      <c r="H4" s="94" t="s">
        <v>44</v>
      </c>
      <c r="I4" s="84" t="s">
        <v>16</v>
      </c>
      <c r="J4" s="85" t="s">
        <v>21</v>
      </c>
      <c r="K4" s="86" t="s">
        <v>12</v>
      </c>
      <c r="L4" s="94" t="s">
        <v>9</v>
      </c>
      <c r="M4" s="94" t="s">
        <v>27</v>
      </c>
      <c r="N4" s="94" t="s">
        <v>13</v>
      </c>
      <c r="O4" s="94" t="s">
        <v>14</v>
      </c>
      <c r="P4" s="94" t="s">
        <v>15</v>
      </c>
      <c r="Q4" s="60" t="s">
        <v>28</v>
      </c>
    </row>
    <row r="5" spans="1:17" ht="72" customHeight="1" x14ac:dyDescent="0.25">
      <c r="A5" s="103">
        <v>1</v>
      </c>
      <c r="B5" s="104" t="s">
        <v>57</v>
      </c>
      <c r="C5" s="105" t="s">
        <v>59</v>
      </c>
      <c r="D5" s="106" t="s">
        <v>61</v>
      </c>
      <c r="E5" s="107" t="s">
        <v>63</v>
      </c>
      <c r="F5" s="108">
        <v>72800</v>
      </c>
      <c r="G5" s="109" t="s">
        <v>52</v>
      </c>
      <c r="H5" s="103">
        <v>200</v>
      </c>
      <c r="I5" s="129" t="s">
        <v>118</v>
      </c>
      <c r="J5" s="110">
        <f>'Метод сопоставимых цен'!K5</f>
        <v>0.47</v>
      </c>
      <c r="K5" s="111" t="str">
        <f>'Расчет средневзвешенной цены'!K6</f>
        <v>нет</v>
      </c>
      <c r="L5" s="112" t="s">
        <v>17</v>
      </c>
      <c r="M5" s="113">
        <f>MIN(I5:L5)</f>
        <v>0.47</v>
      </c>
      <c r="N5" s="109"/>
      <c r="O5" s="114">
        <v>10</v>
      </c>
      <c r="P5" s="115">
        <f>ROUND(M5*((100+N5)/100)*((100+O5)/100),2)</f>
        <v>0.52</v>
      </c>
      <c r="Q5" s="115">
        <f>ROUND((F5*P5),2)</f>
        <v>37856</v>
      </c>
    </row>
    <row r="6" spans="1:17" ht="72" customHeight="1" x14ac:dyDescent="0.25">
      <c r="A6" s="103">
        <v>2</v>
      </c>
      <c r="B6" s="104" t="s">
        <v>57</v>
      </c>
      <c r="C6" s="105" t="s">
        <v>59</v>
      </c>
      <c r="D6" s="106" t="s">
        <v>61</v>
      </c>
      <c r="E6" s="107" t="s">
        <v>63</v>
      </c>
      <c r="F6" s="108">
        <v>42000</v>
      </c>
      <c r="G6" s="109" t="s">
        <v>52</v>
      </c>
      <c r="H6" s="103">
        <v>400</v>
      </c>
      <c r="I6" s="129" t="s">
        <v>118</v>
      </c>
      <c r="J6" s="110">
        <f>'Метод сопоставимых цен'!K6</f>
        <v>0.43</v>
      </c>
      <c r="K6" s="111" t="str">
        <f>'Расчет средневзвешенной цены'!K7</f>
        <v>нет</v>
      </c>
      <c r="L6" s="112" t="s">
        <v>17</v>
      </c>
      <c r="M6" s="113">
        <f t="shared" ref="M6:M7" si="0">MIN(I6:L6)</f>
        <v>0.43</v>
      </c>
      <c r="N6" s="109"/>
      <c r="O6" s="114">
        <v>10</v>
      </c>
      <c r="P6" s="115">
        <f t="shared" ref="P6:P7" si="1">ROUND(M6*((100+N6)/100)*((100+O6)/100),2)</f>
        <v>0.47</v>
      </c>
      <c r="Q6" s="115">
        <f t="shared" ref="Q6:Q7" si="2">ROUND((F6*P6),2)</f>
        <v>19740</v>
      </c>
    </row>
    <row r="7" spans="1:17" ht="72" customHeight="1" x14ac:dyDescent="0.25">
      <c r="A7" s="103">
        <v>3</v>
      </c>
      <c r="B7" s="104" t="s">
        <v>58</v>
      </c>
      <c r="C7" s="105" t="s">
        <v>60</v>
      </c>
      <c r="D7" s="106" t="s">
        <v>62</v>
      </c>
      <c r="E7" s="107" t="s">
        <v>64</v>
      </c>
      <c r="F7" s="108">
        <v>5000</v>
      </c>
      <c r="G7" s="109" t="s">
        <v>52</v>
      </c>
      <c r="H7" s="103">
        <v>1</v>
      </c>
      <c r="I7" s="129" t="s">
        <v>118</v>
      </c>
      <c r="J7" s="110">
        <f>'Метод сопоставимых цен'!K7</f>
        <v>26.32</v>
      </c>
      <c r="K7" s="111" t="str">
        <f>'Расчет средневзвешенной цены'!K8</f>
        <v>нет</v>
      </c>
      <c r="L7" s="112" t="s">
        <v>17</v>
      </c>
      <c r="M7" s="113">
        <f t="shared" si="0"/>
        <v>26.32</v>
      </c>
      <c r="N7" s="109"/>
      <c r="O7" s="114">
        <v>10</v>
      </c>
      <c r="P7" s="115">
        <f t="shared" si="1"/>
        <v>28.95</v>
      </c>
      <c r="Q7" s="115">
        <f t="shared" si="2"/>
        <v>144750</v>
      </c>
    </row>
    <row r="8" spans="1:17" ht="15.75" x14ac:dyDescent="0.25">
      <c r="A8" s="89"/>
      <c r="B8" s="90" t="s">
        <v>49</v>
      </c>
      <c r="C8" s="54"/>
      <c r="D8" s="55"/>
      <c r="E8" s="55"/>
      <c r="F8" s="88"/>
      <c r="G8" s="55"/>
      <c r="H8" s="55"/>
      <c r="I8" s="81"/>
      <c r="J8" s="100"/>
      <c r="K8" s="100"/>
      <c r="L8" s="101"/>
      <c r="M8" s="101"/>
      <c r="N8" s="101"/>
      <c r="O8" s="101"/>
      <c r="P8" s="101"/>
      <c r="Q8" s="102">
        <f>SUM(Q5:Q7)</f>
        <v>202346</v>
      </c>
    </row>
    <row r="9" spans="1:17" x14ac:dyDescent="0.25">
      <c r="A9" s="52"/>
      <c r="B9" s="54"/>
      <c r="C9" s="54"/>
      <c r="D9" s="55"/>
      <c r="E9" s="55"/>
      <c r="F9" s="88"/>
      <c r="G9" s="54"/>
      <c r="H9" s="54"/>
      <c r="I9" s="82"/>
      <c r="J9" s="82"/>
      <c r="K9" s="82"/>
      <c r="L9" s="54"/>
      <c r="M9" s="54"/>
      <c r="N9" s="54"/>
      <c r="O9" s="54"/>
      <c r="P9" s="54"/>
      <c r="Q9" s="54"/>
    </row>
    <row r="10" spans="1:17" x14ac:dyDescent="0.25">
      <c r="A10" s="52"/>
      <c r="B10" s="116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</row>
    <row r="11" spans="1:17" x14ac:dyDescent="0.25">
      <c r="A11" s="52"/>
      <c r="B11" s="54"/>
      <c r="C11" s="54"/>
      <c r="D11" s="54"/>
      <c r="E11" s="54"/>
      <c r="F11" s="54"/>
      <c r="G11" s="54"/>
      <c r="H11" s="54"/>
      <c r="I11" s="82"/>
      <c r="J11" s="82"/>
      <c r="K11" s="82"/>
      <c r="L11" s="54"/>
      <c r="M11" s="54"/>
      <c r="N11" s="54"/>
      <c r="O11" s="54"/>
      <c r="P11" s="54"/>
      <c r="Q11" s="54"/>
    </row>
    <row r="12" spans="1:17" x14ac:dyDescent="0.25">
      <c r="A12" s="52"/>
      <c r="B12" s="54" t="s">
        <v>51</v>
      </c>
      <c r="C12" s="54"/>
      <c r="D12" s="54"/>
      <c r="E12" s="54"/>
      <c r="F12" s="54"/>
      <c r="G12" s="54"/>
      <c r="H12" s="54"/>
      <c r="I12" s="82"/>
      <c r="J12" s="82"/>
      <c r="K12" s="82"/>
      <c r="L12" s="54"/>
      <c r="M12" s="54"/>
      <c r="N12" s="54"/>
      <c r="O12" s="54"/>
      <c r="P12" s="54"/>
      <c r="Q12" s="54"/>
    </row>
    <row r="15" spans="1:17" ht="40.5" customHeight="1" x14ac:dyDescent="0.25">
      <c r="B15" s="116" t="s">
        <v>119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</row>
  </sheetData>
  <mergeCells count="2">
    <mergeCell ref="B10:Q10"/>
    <mergeCell ref="B15:Q15"/>
  </mergeCells>
  <conditionalFormatting sqref="Q5">
    <cfRule type="cellIs" dxfId="3" priority="2" operator="greaterThan">
      <formula>1000000</formula>
    </cfRule>
  </conditionalFormatting>
  <conditionalFormatting sqref="Q6:Q7">
    <cfRule type="cellIs" dxfId="2" priority="1" operator="greaterThan">
      <formula>1000000</formula>
    </cfRule>
  </conditionalFormatting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:F7"/>
    </sheetView>
  </sheetViews>
  <sheetFormatPr defaultColWidth="8.7109375" defaultRowHeight="15.75" x14ac:dyDescent="0.25"/>
  <cols>
    <col min="1" max="1" width="4.140625" style="23" bestFit="1" customWidth="1"/>
    <col min="2" max="2" width="23.85546875" style="16" customWidth="1"/>
    <col min="3" max="3" width="21.28515625" style="16" customWidth="1"/>
    <col min="4" max="4" width="13.42578125" style="16" customWidth="1"/>
    <col min="5" max="6" width="11.7109375" style="16" customWidth="1"/>
    <col min="7" max="7" width="16.42578125" style="17" customWidth="1"/>
    <col min="8" max="8" width="16.7109375" style="17" customWidth="1"/>
    <col min="9" max="9" width="19.42578125" style="17" customWidth="1"/>
    <col min="10" max="11" width="20" style="17" customWidth="1"/>
    <col min="12" max="12" width="15.28515625" style="16" customWidth="1"/>
    <col min="13" max="13" width="15.85546875" style="16" customWidth="1"/>
    <col min="14" max="16384" width="8.7109375" style="17"/>
  </cols>
  <sheetData>
    <row r="1" spans="1:13" ht="37.5" customHeight="1" x14ac:dyDescent="0.25">
      <c r="A1" s="25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4.25" customHeight="1" x14ac:dyDescent="0.25">
      <c r="A2" s="22"/>
      <c r="B2" s="14"/>
      <c r="C2" s="14"/>
      <c r="D2" s="14"/>
      <c r="E2" s="14"/>
      <c r="F2" s="14"/>
      <c r="G2" s="13"/>
      <c r="H2" s="13"/>
      <c r="I2" s="13"/>
      <c r="J2" s="13"/>
      <c r="K2" s="13"/>
      <c r="L2" s="15"/>
      <c r="M2" s="15"/>
    </row>
    <row r="3" spans="1:13" ht="42" customHeight="1" x14ac:dyDescent="0.25">
      <c r="A3" s="118" t="s">
        <v>4</v>
      </c>
      <c r="B3" s="118" t="s">
        <v>25</v>
      </c>
      <c r="C3" s="118" t="s">
        <v>1</v>
      </c>
      <c r="D3" s="118" t="s">
        <v>2</v>
      </c>
      <c r="E3" s="118" t="s">
        <v>11</v>
      </c>
      <c r="F3" s="118" t="s">
        <v>44</v>
      </c>
      <c r="G3" s="118" t="s">
        <v>53</v>
      </c>
      <c r="H3" s="118"/>
      <c r="I3" s="118"/>
      <c r="J3" s="119" t="s">
        <v>26</v>
      </c>
      <c r="K3" s="119" t="s">
        <v>45</v>
      </c>
      <c r="L3" s="119" t="s">
        <v>23</v>
      </c>
      <c r="M3" s="118" t="s">
        <v>24</v>
      </c>
    </row>
    <row r="4" spans="1:13" ht="47.25" customHeight="1" x14ac:dyDescent="0.25">
      <c r="A4" s="118"/>
      <c r="B4" s="118"/>
      <c r="C4" s="118"/>
      <c r="D4" s="118"/>
      <c r="E4" s="118"/>
      <c r="F4" s="118"/>
      <c r="G4" s="96" t="s">
        <v>115</v>
      </c>
      <c r="H4" s="96" t="s">
        <v>116</v>
      </c>
      <c r="I4" s="96" t="s">
        <v>117</v>
      </c>
      <c r="J4" s="119"/>
      <c r="K4" s="119"/>
      <c r="L4" s="119"/>
      <c r="M4" s="118"/>
    </row>
    <row r="5" spans="1:13" ht="25.5" x14ac:dyDescent="0.25">
      <c r="A5" s="83">
        <v>1</v>
      </c>
      <c r="B5" s="104" t="s">
        <v>57</v>
      </c>
      <c r="C5" s="106" t="s">
        <v>61</v>
      </c>
      <c r="D5" s="107" t="s">
        <v>63</v>
      </c>
      <c r="E5" s="109" t="s">
        <v>52</v>
      </c>
      <c r="F5" s="103">
        <v>200</v>
      </c>
      <c r="G5" s="62">
        <v>0.47</v>
      </c>
      <c r="H5" s="62">
        <v>0.47</v>
      </c>
      <c r="I5" s="62">
        <v>0.47</v>
      </c>
      <c r="J5" s="62">
        <f>ROUND(((G5+H5+I5)/3),2)</f>
        <v>0.47</v>
      </c>
      <c r="K5" s="62">
        <f>MIN(G5:I5)</f>
        <v>0.47</v>
      </c>
      <c r="L5" s="62">
        <f>STDEV(G5:I5)</f>
        <v>0</v>
      </c>
      <c r="M5" s="62">
        <f>L5/J5*100</f>
        <v>0</v>
      </c>
    </row>
    <row r="6" spans="1:13" ht="25.5" x14ac:dyDescent="0.25">
      <c r="A6" s="23">
        <v>2</v>
      </c>
      <c r="B6" s="104" t="s">
        <v>57</v>
      </c>
      <c r="C6" s="106" t="s">
        <v>61</v>
      </c>
      <c r="D6" s="107" t="s">
        <v>63</v>
      </c>
      <c r="E6" s="109" t="s">
        <v>52</v>
      </c>
      <c r="F6" s="103">
        <v>400</v>
      </c>
      <c r="G6" s="62">
        <v>0.43</v>
      </c>
      <c r="H6" s="95">
        <v>0.43</v>
      </c>
      <c r="I6" s="62">
        <v>0.43</v>
      </c>
      <c r="J6" s="62">
        <f t="shared" ref="J6:J7" si="0">ROUND(((G6+H6+I6)/3),2)</f>
        <v>0.43</v>
      </c>
      <c r="K6" s="62">
        <f t="shared" ref="K6:K7" si="1">MIN(G6:I6)</f>
        <v>0.43</v>
      </c>
      <c r="L6" s="62">
        <f t="shared" ref="L6:L7" si="2">STDEV(G6:I6)</f>
        <v>0</v>
      </c>
      <c r="M6" s="62">
        <f t="shared" ref="M6:M7" si="3">L6/J6*100</f>
        <v>0</v>
      </c>
    </row>
    <row r="7" spans="1:13" ht="38.25" x14ac:dyDescent="0.25">
      <c r="A7" s="23">
        <v>3</v>
      </c>
      <c r="B7" s="104" t="s">
        <v>58</v>
      </c>
      <c r="C7" s="106" t="s">
        <v>62</v>
      </c>
      <c r="D7" s="107" t="s">
        <v>64</v>
      </c>
      <c r="E7" s="109" t="s">
        <v>52</v>
      </c>
      <c r="F7" s="103">
        <v>1</v>
      </c>
      <c r="G7" s="62">
        <v>26.37</v>
      </c>
      <c r="H7" s="95">
        <v>26.35</v>
      </c>
      <c r="I7" s="62">
        <v>26.32</v>
      </c>
      <c r="J7" s="62">
        <f t="shared" si="0"/>
        <v>26.35</v>
      </c>
      <c r="K7" s="62">
        <f t="shared" si="1"/>
        <v>26.32</v>
      </c>
      <c r="L7" s="62">
        <f t="shared" si="2"/>
        <v>2.5166114784236235E-2</v>
      </c>
      <c r="M7" s="62">
        <f t="shared" si="3"/>
        <v>9.5507076980023656E-2</v>
      </c>
    </row>
  </sheetData>
  <sheetProtection selectLockedCells="1" selectUnlockedCells="1"/>
  <autoFilter ref="B3:M5" xr:uid="{00000000-0001-0000-0200-000000000000}">
    <filterColumn colId="5" showButton="0"/>
    <filterColumn colId="6" showButton="0"/>
    <filterColumn colId="7" showButton="0"/>
  </autoFilter>
  <mergeCells count="11">
    <mergeCell ref="A3:A4"/>
    <mergeCell ref="L3:L4"/>
    <mergeCell ref="M3:M4"/>
    <mergeCell ref="C3:C4"/>
    <mergeCell ref="D3:D4"/>
    <mergeCell ref="B3:B4"/>
    <mergeCell ref="E3:E4"/>
    <mergeCell ref="G3:I3"/>
    <mergeCell ref="J3:J4"/>
    <mergeCell ref="F3:F4"/>
    <mergeCell ref="K3:K4"/>
  </mergeCells>
  <phoneticPr fontId="21" type="noConversion"/>
  <conditionalFormatting sqref="M1:M2 M5 M8:M1048576">
    <cfRule type="cellIs" dxfId="1" priority="8" operator="greaterThan">
      <formula>33</formula>
    </cfRule>
  </conditionalFormatting>
  <conditionalFormatting sqref="M6:M7">
    <cfRule type="cellIs" dxfId="0" priority="1" operator="greaterThan">
      <formula>33</formula>
    </cfRule>
  </conditionalFormatting>
  <printOptions horizontalCentered="1"/>
  <pageMargins left="0.31496062992125984" right="0.31496062992125984" top="0.23622047244094491" bottom="0.19685039370078741" header="0.19685039370078741" footer="0.19685039370078741"/>
  <pageSetup paperSize="9" scale="72" firstPageNumber="0" fitToHeight="11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4"/>
  <sheetViews>
    <sheetView workbookViewId="0">
      <pane xSplit="2" ySplit="4" topLeftCell="E15" activePane="bottomRight" state="frozen"/>
      <selection pane="topRight" activeCell="B1" sqref="B1"/>
      <selection pane="bottomLeft" activeCell="A5" sqref="A5"/>
      <selection pane="bottomRight" activeCell="O16" sqref="O16"/>
    </sheetView>
  </sheetViews>
  <sheetFormatPr defaultColWidth="11.5703125" defaultRowHeight="60" customHeight="1" x14ac:dyDescent="0.2"/>
  <cols>
    <col min="1" max="1" width="6.7109375" style="46" customWidth="1"/>
    <col min="2" max="2" width="7.140625" style="46" hidden="1" customWidth="1"/>
    <col min="3" max="3" width="12.42578125" style="46" hidden="1" customWidth="1"/>
    <col min="4" max="4" width="22.28515625" style="36" customWidth="1"/>
    <col min="5" max="5" width="12.140625" style="36" customWidth="1"/>
    <col min="6" max="6" width="19.140625" style="41" customWidth="1"/>
    <col min="7" max="7" width="27.85546875" style="41" customWidth="1"/>
    <col min="8" max="8" width="33.42578125" style="41" customWidth="1"/>
    <col min="9" max="9" width="17.5703125" style="41" customWidth="1"/>
    <col min="10" max="10" width="18.85546875" style="41" customWidth="1"/>
    <col min="11" max="11" width="12.85546875" style="46" customWidth="1"/>
    <col min="12" max="12" width="12.7109375" style="40" customWidth="1"/>
    <col min="13" max="13" width="5.5703125" style="41" bestFit="1" customWidth="1"/>
    <col min="14" max="14" width="14.42578125" style="40" customWidth="1"/>
    <col min="15" max="15" width="11.5703125" style="41"/>
    <col min="16" max="16384" width="11.5703125" style="47"/>
  </cols>
  <sheetData>
    <row r="1" spans="1:15" ht="24" customHeight="1" x14ac:dyDescent="0.2">
      <c r="A1" s="33" t="s">
        <v>19</v>
      </c>
      <c r="C1" s="45"/>
      <c r="D1" s="33"/>
      <c r="E1" s="33"/>
      <c r="F1" s="33"/>
      <c r="G1" s="33"/>
      <c r="H1" s="33"/>
      <c r="I1" s="33"/>
      <c r="J1" s="33"/>
      <c r="K1" s="45"/>
      <c r="L1" s="34"/>
      <c r="M1" s="43"/>
      <c r="N1" s="34"/>
      <c r="O1" s="35"/>
    </row>
    <row r="2" spans="1:15" ht="18" customHeight="1" x14ac:dyDescent="0.25">
      <c r="A2" s="37"/>
      <c r="B2" s="37"/>
      <c r="C2" s="37"/>
      <c r="D2" s="38"/>
      <c r="E2" s="38"/>
      <c r="F2" s="37"/>
      <c r="G2" s="37"/>
      <c r="H2" s="39"/>
      <c r="I2" s="39"/>
      <c r="J2" s="37"/>
      <c r="K2" s="37"/>
    </row>
    <row r="3" spans="1:15" ht="30.95" customHeight="1" x14ac:dyDescent="0.2">
      <c r="A3" s="122" t="s">
        <v>4</v>
      </c>
      <c r="B3" s="122" t="s">
        <v>4</v>
      </c>
      <c r="C3" s="122" t="s">
        <v>50</v>
      </c>
      <c r="D3" s="120" t="s">
        <v>3</v>
      </c>
      <c r="E3" s="120" t="s">
        <v>41</v>
      </c>
      <c r="F3" s="28" t="s">
        <v>0</v>
      </c>
      <c r="G3" s="29"/>
      <c r="H3" s="29"/>
      <c r="I3" s="29"/>
      <c r="J3" s="29"/>
      <c r="K3" s="29"/>
      <c r="L3" s="31"/>
      <c r="M3" s="44"/>
      <c r="N3" s="31"/>
      <c r="O3" s="42"/>
    </row>
    <row r="4" spans="1:15" ht="94.5" customHeight="1" x14ac:dyDescent="0.2">
      <c r="A4" s="122"/>
      <c r="B4" s="122"/>
      <c r="C4" s="122"/>
      <c r="D4" s="122"/>
      <c r="E4" s="121"/>
      <c r="F4" s="26" t="s">
        <v>30</v>
      </c>
      <c r="G4" s="26" t="s">
        <v>37</v>
      </c>
      <c r="H4" s="26" t="s">
        <v>38</v>
      </c>
      <c r="I4" s="26" t="s">
        <v>46</v>
      </c>
      <c r="J4" s="26" t="s">
        <v>39</v>
      </c>
      <c r="K4" s="26" t="s">
        <v>48</v>
      </c>
      <c r="L4" s="32" t="s">
        <v>47</v>
      </c>
      <c r="N4" s="32" t="s">
        <v>40</v>
      </c>
      <c r="O4" s="27" t="s">
        <v>43</v>
      </c>
    </row>
    <row r="5" spans="1:15" ht="60" customHeight="1" x14ac:dyDescent="0.2">
      <c r="A5" s="46">
        <v>1</v>
      </c>
      <c r="D5" s="91" t="s">
        <v>57</v>
      </c>
      <c r="E5" s="36" t="s">
        <v>52</v>
      </c>
      <c r="F5" s="41" t="s">
        <v>65</v>
      </c>
      <c r="G5" s="41" t="s">
        <v>78</v>
      </c>
      <c r="H5" s="41" t="s">
        <v>67</v>
      </c>
      <c r="I5" s="41" t="s">
        <v>68</v>
      </c>
      <c r="J5" s="41" t="s">
        <v>79</v>
      </c>
      <c r="K5" s="46">
        <v>28</v>
      </c>
      <c r="L5" s="40">
        <v>1480.44</v>
      </c>
      <c r="M5" s="41">
        <v>200</v>
      </c>
      <c r="N5" s="40">
        <f t="shared" ref="N5:N24" si="0">ROUND(L5/K5/M5,2)</f>
        <v>0.26</v>
      </c>
      <c r="O5" s="64">
        <f>MIN(N5:N7)</f>
        <v>0.12</v>
      </c>
    </row>
    <row r="6" spans="1:15" ht="60" customHeight="1" x14ac:dyDescent="0.2">
      <c r="D6" s="93"/>
      <c r="F6" s="41" t="s">
        <v>65</v>
      </c>
      <c r="G6" s="41" t="s">
        <v>84</v>
      </c>
      <c r="H6" s="41" t="s">
        <v>81</v>
      </c>
      <c r="I6" s="41" t="s">
        <v>82</v>
      </c>
      <c r="J6" s="41" t="s">
        <v>83</v>
      </c>
      <c r="K6" s="46">
        <v>1</v>
      </c>
      <c r="L6" s="40">
        <v>24.54</v>
      </c>
      <c r="M6" s="41">
        <v>200</v>
      </c>
      <c r="N6" s="40">
        <f t="shared" si="0"/>
        <v>0.12</v>
      </c>
      <c r="O6" s="87"/>
    </row>
    <row r="7" spans="1:15" ht="60" customHeight="1" thickBot="1" x14ac:dyDescent="0.25">
      <c r="A7" s="72"/>
      <c r="B7" s="72"/>
      <c r="C7" s="72"/>
      <c r="D7" s="98"/>
      <c r="E7" s="73"/>
      <c r="F7" s="74" t="s">
        <v>65</v>
      </c>
      <c r="G7" s="74" t="s">
        <v>85</v>
      </c>
      <c r="H7" s="74" t="s">
        <v>81</v>
      </c>
      <c r="I7" s="74" t="s">
        <v>82</v>
      </c>
      <c r="J7" s="74" t="s">
        <v>83</v>
      </c>
      <c r="K7" s="72">
        <v>28</v>
      </c>
      <c r="L7" s="75">
        <v>651.91999999999996</v>
      </c>
      <c r="M7" s="74">
        <v>200</v>
      </c>
      <c r="N7" s="75">
        <f t="shared" si="0"/>
        <v>0.12</v>
      </c>
      <c r="O7" s="99"/>
    </row>
    <row r="8" spans="1:15" ht="60" customHeight="1" x14ac:dyDescent="0.2">
      <c r="A8" s="46">
        <v>2</v>
      </c>
      <c r="D8" s="36" t="s">
        <v>65</v>
      </c>
      <c r="E8" s="36" t="s">
        <v>52</v>
      </c>
      <c r="F8" s="41" t="s">
        <v>65</v>
      </c>
      <c r="G8" s="41" t="s">
        <v>66</v>
      </c>
      <c r="H8" s="41" t="s">
        <v>67</v>
      </c>
      <c r="I8" s="41" t="s">
        <v>68</v>
      </c>
      <c r="J8" s="41" t="s">
        <v>69</v>
      </c>
      <c r="K8" s="46">
        <v>15</v>
      </c>
      <c r="L8" s="40">
        <v>1548</v>
      </c>
      <c r="M8" s="41">
        <v>400</v>
      </c>
      <c r="N8" s="40">
        <f t="shared" si="0"/>
        <v>0.26</v>
      </c>
      <c r="O8" s="64">
        <f>MIN(N8:N14)</f>
        <v>7.0000000000000007E-2</v>
      </c>
    </row>
    <row r="9" spans="1:15" ht="60" customHeight="1" x14ac:dyDescent="0.2">
      <c r="F9" s="41" t="s">
        <v>65</v>
      </c>
      <c r="G9" s="41" t="s">
        <v>70</v>
      </c>
      <c r="H9" s="41" t="s">
        <v>71</v>
      </c>
      <c r="I9" s="41" t="s">
        <v>72</v>
      </c>
      <c r="J9" s="41" t="s">
        <v>73</v>
      </c>
      <c r="K9" s="46">
        <v>15</v>
      </c>
      <c r="L9" s="40">
        <v>1560</v>
      </c>
      <c r="M9" s="41">
        <v>400</v>
      </c>
      <c r="N9" s="40">
        <f t="shared" si="0"/>
        <v>0.26</v>
      </c>
    </row>
    <row r="10" spans="1:15" ht="60" customHeight="1" x14ac:dyDescent="0.2">
      <c r="F10" s="41" t="s">
        <v>65</v>
      </c>
      <c r="G10" s="41" t="s">
        <v>74</v>
      </c>
      <c r="H10" s="41" t="s">
        <v>71</v>
      </c>
      <c r="I10" s="41" t="s">
        <v>75</v>
      </c>
      <c r="J10" s="41" t="s">
        <v>73</v>
      </c>
      <c r="K10" s="46">
        <v>15</v>
      </c>
      <c r="L10" s="40">
        <v>1560</v>
      </c>
      <c r="M10" s="41">
        <v>400</v>
      </c>
      <c r="N10" s="40">
        <f t="shared" si="0"/>
        <v>0.26</v>
      </c>
    </row>
    <row r="11" spans="1:15" ht="60" customHeight="1" x14ac:dyDescent="0.2">
      <c r="F11" s="41" t="s">
        <v>65</v>
      </c>
      <c r="G11" s="41" t="s">
        <v>76</v>
      </c>
      <c r="H11" s="41" t="s">
        <v>71</v>
      </c>
      <c r="I11" s="41" t="s">
        <v>75</v>
      </c>
      <c r="J11" s="41" t="s">
        <v>73</v>
      </c>
      <c r="K11" s="46">
        <v>1</v>
      </c>
      <c r="L11" s="40">
        <v>104</v>
      </c>
      <c r="M11" s="41">
        <v>400</v>
      </c>
      <c r="N11" s="40">
        <f t="shared" si="0"/>
        <v>0.26</v>
      </c>
    </row>
    <row r="12" spans="1:15" ht="60" customHeight="1" x14ac:dyDescent="0.2">
      <c r="F12" s="41" t="s">
        <v>65</v>
      </c>
      <c r="G12" s="41" t="s">
        <v>77</v>
      </c>
      <c r="H12" s="41" t="s">
        <v>71</v>
      </c>
      <c r="I12" s="41" t="s">
        <v>75</v>
      </c>
      <c r="J12" s="41" t="s">
        <v>73</v>
      </c>
      <c r="K12" s="46">
        <v>1</v>
      </c>
      <c r="L12" s="40">
        <v>104</v>
      </c>
      <c r="M12" s="41">
        <v>400</v>
      </c>
      <c r="N12" s="40">
        <f t="shared" si="0"/>
        <v>0.26</v>
      </c>
    </row>
    <row r="13" spans="1:15" ht="60" customHeight="1" x14ac:dyDescent="0.2">
      <c r="F13" s="41" t="s">
        <v>65</v>
      </c>
      <c r="G13" s="41" t="s">
        <v>80</v>
      </c>
      <c r="H13" s="41" t="s">
        <v>81</v>
      </c>
      <c r="I13" s="41" t="s">
        <v>82</v>
      </c>
      <c r="J13" s="41" t="s">
        <v>83</v>
      </c>
      <c r="K13" s="46">
        <v>1</v>
      </c>
      <c r="L13" s="40">
        <v>32.380000000000003</v>
      </c>
      <c r="M13" s="41">
        <v>400</v>
      </c>
      <c r="N13" s="40">
        <f t="shared" si="0"/>
        <v>0.08</v>
      </c>
    </row>
    <row r="14" spans="1:15" ht="60" customHeight="1" thickBot="1" x14ac:dyDescent="0.25">
      <c r="A14" s="72"/>
      <c r="B14" s="72"/>
      <c r="C14" s="72"/>
      <c r="D14" s="73"/>
      <c r="E14" s="73"/>
      <c r="F14" s="74" t="s">
        <v>65</v>
      </c>
      <c r="G14" s="74" t="s">
        <v>86</v>
      </c>
      <c r="H14" s="74" t="s">
        <v>81</v>
      </c>
      <c r="I14" s="74" t="s">
        <v>82</v>
      </c>
      <c r="J14" s="74" t="s">
        <v>83</v>
      </c>
      <c r="K14" s="72">
        <v>15</v>
      </c>
      <c r="L14" s="75">
        <v>417</v>
      </c>
      <c r="M14" s="74">
        <v>400</v>
      </c>
      <c r="N14" s="75">
        <f t="shared" si="0"/>
        <v>7.0000000000000007E-2</v>
      </c>
      <c r="O14" s="74"/>
    </row>
    <row r="15" spans="1:15" ht="60" customHeight="1" x14ac:dyDescent="0.2">
      <c r="A15" s="46">
        <v>3</v>
      </c>
      <c r="D15" s="36" t="s">
        <v>58</v>
      </c>
      <c r="E15" s="36" t="s">
        <v>52</v>
      </c>
      <c r="F15" s="41" t="s">
        <v>58</v>
      </c>
      <c r="G15" s="41" t="s">
        <v>87</v>
      </c>
      <c r="H15" s="41" t="s">
        <v>88</v>
      </c>
      <c r="I15" s="41" t="s">
        <v>89</v>
      </c>
      <c r="J15" s="41" t="s">
        <v>90</v>
      </c>
      <c r="K15" s="46">
        <v>10</v>
      </c>
      <c r="L15" s="40">
        <v>176.8</v>
      </c>
      <c r="M15" s="41">
        <v>1</v>
      </c>
      <c r="N15" s="40">
        <f t="shared" si="0"/>
        <v>17.68</v>
      </c>
      <c r="O15" s="64">
        <f>MIN(N15:N24)</f>
        <v>13.61</v>
      </c>
    </row>
    <row r="16" spans="1:15" ht="60" customHeight="1" x14ac:dyDescent="0.2">
      <c r="F16" s="41" t="s">
        <v>58</v>
      </c>
      <c r="G16" s="41" t="s">
        <v>91</v>
      </c>
      <c r="H16" s="41" t="s">
        <v>88</v>
      </c>
      <c r="I16" s="41" t="s">
        <v>89</v>
      </c>
      <c r="J16" s="41" t="s">
        <v>90</v>
      </c>
      <c r="K16" s="46">
        <v>5</v>
      </c>
      <c r="L16" s="40">
        <v>88.4</v>
      </c>
      <c r="M16" s="41">
        <v>1</v>
      </c>
      <c r="N16" s="40">
        <f t="shared" si="0"/>
        <v>17.68</v>
      </c>
    </row>
    <row r="17" spans="1:15" ht="60" customHeight="1" x14ac:dyDescent="0.2">
      <c r="F17" s="41" t="s">
        <v>92</v>
      </c>
      <c r="G17" s="41" t="s">
        <v>91</v>
      </c>
      <c r="H17" s="41" t="s">
        <v>93</v>
      </c>
      <c r="I17" s="41" t="s">
        <v>94</v>
      </c>
      <c r="J17" s="41" t="s">
        <v>95</v>
      </c>
      <c r="K17" s="46">
        <v>5</v>
      </c>
      <c r="L17" s="40">
        <v>103.2</v>
      </c>
      <c r="M17" s="41">
        <v>1</v>
      </c>
      <c r="N17" s="40">
        <f t="shared" si="0"/>
        <v>20.64</v>
      </c>
    </row>
    <row r="18" spans="1:15" ht="60" customHeight="1" x14ac:dyDescent="0.2">
      <c r="F18" s="41" t="s">
        <v>58</v>
      </c>
      <c r="G18" s="41" t="s">
        <v>96</v>
      </c>
      <c r="H18" s="41" t="s">
        <v>97</v>
      </c>
      <c r="I18" s="41" t="s">
        <v>98</v>
      </c>
      <c r="J18" s="41" t="s">
        <v>95</v>
      </c>
      <c r="K18" s="46">
        <v>5</v>
      </c>
      <c r="L18" s="40">
        <v>104.55</v>
      </c>
      <c r="M18" s="41">
        <v>1</v>
      </c>
      <c r="N18" s="40">
        <f t="shared" si="0"/>
        <v>20.91</v>
      </c>
    </row>
    <row r="19" spans="1:15" ht="60" customHeight="1" x14ac:dyDescent="0.2">
      <c r="F19" s="41" t="s">
        <v>99</v>
      </c>
      <c r="G19" s="41" t="s">
        <v>96</v>
      </c>
      <c r="H19" s="41" t="s">
        <v>100</v>
      </c>
      <c r="I19" s="41" t="s">
        <v>101</v>
      </c>
      <c r="J19" s="41" t="s">
        <v>102</v>
      </c>
      <c r="K19" s="46">
        <v>5</v>
      </c>
      <c r="L19" s="40">
        <v>122.91</v>
      </c>
      <c r="M19" s="41">
        <v>1</v>
      </c>
      <c r="N19" s="40">
        <f t="shared" si="0"/>
        <v>24.58</v>
      </c>
    </row>
    <row r="20" spans="1:15" ht="60" customHeight="1" x14ac:dyDescent="0.2">
      <c r="F20" s="41" t="s">
        <v>58</v>
      </c>
      <c r="G20" s="41" t="s">
        <v>96</v>
      </c>
      <c r="H20" s="41" t="s">
        <v>103</v>
      </c>
      <c r="I20" s="41" t="s">
        <v>104</v>
      </c>
      <c r="J20" s="41" t="s">
        <v>105</v>
      </c>
      <c r="K20" s="46">
        <v>5</v>
      </c>
      <c r="L20" s="40">
        <v>79.16</v>
      </c>
      <c r="M20" s="41">
        <v>1</v>
      </c>
      <c r="N20" s="40">
        <f t="shared" si="0"/>
        <v>15.83</v>
      </c>
    </row>
    <row r="21" spans="1:15" ht="60" customHeight="1" x14ac:dyDescent="0.2">
      <c r="F21" s="41" t="s">
        <v>58</v>
      </c>
      <c r="G21" s="41" t="s">
        <v>106</v>
      </c>
      <c r="H21" s="41" t="s">
        <v>103</v>
      </c>
      <c r="I21" s="41" t="s">
        <v>104</v>
      </c>
      <c r="J21" s="41" t="s">
        <v>105</v>
      </c>
      <c r="K21" s="46">
        <v>10</v>
      </c>
      <c r="L21" s="40">
        <v>136.06</v>
      </c>
      <c r="M21" s="41">
        <v>1</v>
      </c>
      <c r="N21" s="40">
        <f t="shared" si="0"/>
        <v>13.61</v>
      </c>
    </row>
    <row r="22" spans="1:15" ht="60" customHeight="1" x14ac:dyDescent="0.2">
      <c r="F22" s="41" t="s">
        <v>58</v>
      </c>
      <c r="G22" s="41" t="s">
        <v>107</v>
      </c>
      <c r="H22" s="41" t="s">
        <v>103</v>
      </c>
      <c r="I22" s="41" t="s">
        <v>108</v>
      </c>
      <c r="J22" s="41" t="s">
        <v>109</v>
      </c>
      <c r="K22" s="46">
        <v>5</v>
      </c>
      <c r="L22" s="40">
        <v>79.16</v>
      </c>
      <c r="M22" s="41">
        <v>1</v>
      </c>
      <c r="N22" s="40">
        <f t="shared" si="0"/>
        <v>15.83</v>
      </c>
    </row>
    <row r="23" spans="1:15" ht="60" customHeight="1" x14ac:dyDescent="0.2">
      <c r="F23" s="41" t="s">
        <v>110</v>
      </c>
      <c r="G23" s="41" t="s">
        <v>111</v>
      </c>
      <c r="H23" s="41" t="s">
        <v>71</v>
      </c>
      <c r="I23" s="41" t="s">
        <v>112</v>
      </c>
      <c r="J23" s="41" t="s">
        <v>113</v>
      </c>
      <c r="K23" s="46">
        <v>100</v>
      </c>
      <c r="L23" s="40">
        <v>2348.63</v>
      </c>
      <c r="M23" s="41">
        <v>1</v>
      </c>
      <c r="N23" s="40">
        <f t="shared" si="0"/>
        <v>23.49</v>
      </c>
    </row>
    <row r="24" spans="1:15" ht="60" customHeight="1" thickBot="1" x14ac:dyDescent="0.25">
      <c r="A24" s="72"/>
      <c r="B24" s="72"/>
      <c r="C24" s="72"/>
      <c r="D24" s="73"/>
      <c r="E24" s="73"/>
      <c r="F24" s="74" t="s">
        <v>110</v>
      </c>
      <c r="G24" s="74" t="s">
        <v>114</v>
      </c>
      <c r="H24" s="74" t="s">
        <v>71</v>
      </c>
      <c r="I24" s="74" t="s">
        <v>112</v>
      </c>
      <c r="J24" s="74" t="s">
        <v>113</v>
      </c>
      <c r="K24" s="72">
        <v>5</v>
      </c>
      <c r="L24" s="75">
        <v>129.01</v>
      </c>
      <c r="M24" s="74">
        <v>1</v>
      </c>
      <c r="N24" s="75">
        <f t="shared" si="0"/>
        <v>25.8</v>
      </c>
      <c r="O24" s="74"/>
    </row>
  </sheetData>
  <sheetProtection selectLockedCells="1" selectUnlockedCells="1"/>
  <autoFilter ref="B3:E7" xr:uid="{00000000-0001-0000-0100-000000000000}"/>
  <mergeCells count="5">
    <mergeCell ref="E3:E4"/>
    <mergeCell ref="B3:B4"/>
    <mergeCell ref="D3:D4"/>
    <mergeCell ref="C3:C4"/>
    <mergeCell ref="A3:A4"/>
  </mergeCells>
  <pageMargins left="0.39370078740157483" right="0.39370078740157483" top="0.55118110236220474" bottom="0.55118110236220474" header="0.78740157480314965" footer="0.78740157480314965"/>
  <pageSetup paperSize="9" scale="84" firstPageNumber="0" fitToHeight="123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6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D6"/>
    </sheetView>
  </sheetViews>
  <sheetFormatPr defaultColWidth="11.42578125" defaultRowHeight="12.75" x14ac:dyDescent="0.2"/>
  <cols>
    <col min="1" max="1" width="6.85546875" style="50" bestFit="1" customWidth="1"/>
    <col min="2" max="2" width="34.7109375" style="2" customWidth="1"/>
    <col min="3" max="3" width="28.42578125" style="2" customWidth="1"/>
    <col min="4" max="4" width="24.140625" style="2" customWidth="1"/>
    <col min="5" max="5" width="27.5703125" style="2" customWidth="1"/>
    <col min="6" max="6" width="24.42578125" style="2" customWidth="1"/>
    <col min="7" max="7" width="23.28515625" style="2" customWidth="1"/>
    <col min="8" max="8" width="12.7109375" style="2" customWidth="1"/>
    <col min="9" max="16384" width="11.42578125" style="2"/>
  </cols>
  <sheetData>
    <row r="1" spans="1:8" ht="35.25" customHeight="1" x14ac:dyDescent="0.2">
      <c r="A1" s="20" t="s">
        <v>20</v>
      </c>
      <c r="B1" s="20"/>
      <c r="C1" s="20"/>
      <c r="D1" s="20"/>
      <c r="E1" s="20"/>
      <c r="F1" s="20"/>
      <c r="G1" s="20"/>
      <c r="H1" s="10"/>
    </row>
    <row r="2" spans="1:8" ht="19.5" customHeight="1" x14ac:dyDescent="0.25">
      <c r="A2" s="24"/>
      <c r="B2" s="8"/>
      <c r="C2" s="8"/>
      <c r="D2" s="8"/>
      <c r="E2" s="8"/>
      <c r="F2" s="8"/>
      <c r="G2" s="8"/>
      <c r="H2" s="8"/>
    </row>
    <row r="3" spans="1:8" ht="54.75" customHeight="1" x14ac:dyDescent="0.2">
      <c r="A3" s="76" t="s">
        <v>4</v>
      </c>
      <c r="B3" s="76" t="s">
        <v>3</v>
      </c>
      <c r="C3" s="76" t="s">
        <v>1</v>
      </c>
      <c r="D3" s="76" t="s">
        <v>6</v>
      </c>
      <c r="E3" s="76" t="s">
        <v>7</v>
      </c>
      <c r="F3" s="76" t="s">
        <v>8</v>
      </c>
      <c r="G3" s="76" t="s">
        <v>9</v>
      </c>
    </row>
    <row r="4" spans="1:8" ht="35.1" customHeight="1" x14ac:dyDescent="0.25">
      <c r="A4" s="92">
        <v>1</v>
      </c>
      <c r="B4" s="104" t="s">
        <v>57</v>
      </c>
      <c r="C4" s="106" t="s">
        <v>61</v>
      </c>
      <c r="D4" s="107" t="s">
        <v>63</v>
      </c>
      <c r="E4" s="109"/>
      <c r="F4" s="103"/>
      <c r="G4" s="77" t="s">
        <v>17</v>
      </c>
    </row>
    <row r="5" spans="1:8" ht="25.5" x14ac:dyDescent="0.25">
      <c r="A5" s="97">
        <v>2</v>
      </c>
      <c r="B5" s="104" t="s">
        <v>57</v>
      </c>
      <c r="C5" s="106" t="s">
        <v>61</v>
      </c>
      <c r="D5" s="107" t="s">
        <v>63</v>
      </c>
      <c r="E5" s="109"/>
      <c r="F5" s="103"/>
      <c r="G5" s="77" t="s">
        <v>17</v>
      </c>
    </row>
    <row r="6" spans="1:8" ht="25.5" x14ac:dyDescent="0.25">
      <c r="A6" s="97">
        <v>3</v>
      </c>
      <c r="B6" s="104" t="s">
        <v>58</v>
      </c>
      <c r="C6" s="106" t="s">
        <v>62</v>
      </c>
      <c r="D6" s="107" t="s">
        <v>64</v>
      </c>
      <c r="E6" s="109"/>
      <c r="F6" s="103"/>
      <c r="G6" s="77" t="s">
        <v>17</v>
      </c>
    </row>
  </sheetData>
  <sheetProtection selectLockedCells="1" selectUnlockedCells="1"/>
  <autoFilter ref="B3:G4" xr:uid="{00000000-0001-0000-0400-000000000000}"/>
  <pageMargins left="0.39370078740157483" right="0.39370078740157483" top="0.6692913385826772" bottom="0.6692913385826772" header="0.78740157480314965" footer="0.78740157480314965"/>
  <pageSetup paperSize="9" scale="81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J7" sqref="J7:K8"/>
    </sheetView>
  </sheetViews>
  <sheetFormatPr defaultColWidth="9.5703125" defaultRowHeight="15" x14ac:dyDescent="0.25"/>
  <cols>
    <col min="1" max="1" width="5.140625" style="12" customWidth="1"/>
    <col min="2" max="2" width="35.42578125" style="1" customWidth="1"/>
    <col min="3" max="3" width="22.7109375" style="30" customWidth="1"/>
    <col min="4" max="4" width="17.140625" style="1" customWidth="1"/>
    <col min="5" max="5" width="21" style="1" customWidth="1"/>
    <col min="6" max="6" width="17.28515625" style="1" customWidth="1"/>
    <col min="7" max="7" width="16.85546875" style="1" customWidth="1"/>
    <col min="8" max="9" width="16.5703125" style="1" customWidth="1"/>
    <col min="10" max="10" width="19.28515625" style="1" customWidth="1"/>
    <col min="11" max="11" width="18.5703125" style="1" customWidth="1"/>
    <col min="12" max="12" width="11.28515625" style="1" customWidth="1"/>
    <col min="13" max="13" width="15.140625" style="1" customWidth="1"/>
    <col min="14" max="14" width="15.140625" style="9" customWidth="1"/>
    <col min="15" max="15" width="22.140625" style="9" customWidth="1"/>
    <col min="16" max="16384" width="9.5703125" style="1"/>
  </cols>
  <sheetData>
    <row r="1" spans="1:19" ht="29.25" customHeight="1" x14ac:dyDescent="0.25">
      <c r="A1" s="20" t="s">
        <v>18</v>
      </c>
      <c r="B1" s="20"/>
      <c r="C1" s="20"/>
      <c r="D1" s="49"/>
      <c r="E1" s="20"/>
      <c r="F1" s="20"/>
      <c r="G1" s="20"/>
      <c r="H1" s="20"/>
      <c r="I1" s="20"/>
      <c r="J1" s="20"/>
      <c r="K1" s="20"/>
      <c r="L1" s="3"/>
      <c r="M1" s="3"/>
      <c r="N1" s="4"/>
      <c r="O1" s="4"/>
      <c r="P1" s="5"/>
      <c r="Q1" s="5"/>
      <c r="R1" s="5"/>
      <c r="S1" s="5"/>
    </row>
    <row r="3" spans="1:19" ht="15.75" x14ac:dyDescent="0.25">
      <c r="A3" s="24"/>
      <c r="B3" s="8"/>
      <c r="C3" s="48"/>
      <c r="E3" s="8"/>
      <c r="F3" s="11"/>
      <c r="G3" s="8"/>
      <c r="H3" s="8"/>
      <c r="I3" s="11"/>
      <c r="J3" s="8"/>
      <c r="K3" s="8"/>
      <c r="L3" s="8"/>
      <c r="M3" s="6"/>
      <c r="N3" s="7"/>
      <c r="O3" s="7"/>
      <c r="P3" s="6"/>
      <c r="Q3" s="6"/>
      <c r="R3" s="6"/>
      <c r="S3" s="6"/>
    </row>
    <row r="4" spans="1:19" ht="33.75" customHeight="1" x14ac:dyDescent="0.25">
      <c r="A4" s="125" t="s">
        <v>4</v>
      </c>
      <c r="B4" s="127" t="s">
        <v>3</v>
      </c>
      <c r="C4" s="125" t="s">
        <v>1</v>
      </c>
      <c r="D4" s="123" t="s">
        <v>2</v>
      </c>
      <c r="E4" s="18" t="s">
        <v>0</v>
      </c>
      <c r="F4" s="19"/>
      <c r="G4" s="19"/>
      <c r="H4" s="19"/>
      <c r="I4" s="19"/>
      <c r="J4" s="19"/>
      <c r="K4" s="123" t="s">
        <v>54</v>
      </c>
      <c r="L4" s="8"/>
    </row>
    <row r="5" spans="1:19" ht="63.6" customHeight="1" x14ac:dyDescent="0.25">
      <c r="A5" s="126"/>
      <c r="B5" s="128"/>
      <c r="C5" s="126"/>
      <c r="D5" s="124"/>
      <c r="E5" s="63" t="s">
        <v>5</v>
      </c>
      <c r="F5" s="63" t="s">
        <v>31</v>
      </c>
      <c r="G5" s="66" t="s">
        <v>32</v>
      </c>
      <c r="H5" s="67" t="s">
        <v>33</v>
      </c>
      <c r="I5" s="68" t="s">
        <v>34</v>
      </c>
      <c r="J5" s="69" t="s">
        <v>35</v>
      </c>
      <c r="K5" s="124"/>
      <c r="L5" s="8"/>
    </row>
    <row r="6" spans="1:19" ht="35.1" customHeight="1" x14ac:dyDescent="0.25">
      <c r="A6" s="92">
        <v>1</v>
      </c>
      <c r="B6" s="104" t="s">
        <v>57</v>
      </c>
      <c r="C6" s="106" t="s">
        <v>61</v>
      </c>
      <c r="D6" s="107" t="s">
        <v>63</v>
      </c>
      <c r="E6" s="65"/>
      <c r="F6" s="61"/>
      <c r="G6" s="70"/>
      <c r="H6" s="70"/>
      <c r="I6" s="70"/>
      <c r="J6" s="70" t="e">
        <f>ROUND((I6/H6),2)</f>
        <v>#DIV/0!</v>
      </c>
      <c r="K6" s="71" t="s">
        <v>55</v>
      </c>
    </row>
    <row r="7" spans="1:19" ht="25.5" x14ac:dyDescent="0.25">
      <c r="A7" s="97">
        <v>2</v>
      </c>
      <c r="B7" s="104" t="s">
        <v>57</v>
      </c>
      <c r="C7" s="106" t="s">
        <v>61</v>
      </c>
      <c r="D7" s="107" t="s">
        <v>63</v>
      </c>
      <c r="J7" s="70" t="e">
        <f t="shared" ref="J7:J8" si="0">ROUND((I7/H7),2)</f>
        <v>#DIV/0!</v>
      </c>
      <c r="K7" s="71" t="s">
        <v>55</v>
      </c>
    </row>
    <row r="8" spans="1:19" ht="38.25" x14ac:dyDescent="0.25">
      <c r="A8" s="97">
        <v>3</v>
      </c>
      <c r="B8" s="104" t="s">
        <v>58</v>
      </c>
      <c r="C8" s="106" t="s">
        <v>62</v>
      </c>
      <c r="D8" s="107" t="s">
        <v>64</v>
      </c>
      <c r="J8" s="70" t="e">
        <f t="shared" si="0"/>
        <v>#DIV/0!</v>
      </c>
      <c r="K8" s="71" t="s">
        <v>55</v>
      </c>
    </row>
  </sheetData>
  <sheetProtection selectLockedCells="1" selectUnlockedCells="1"/>
  <autoFilter ref="B4:K6" xr:uid="{00000000-0001-0000-0300-000000000000}"/>
  <mergeCells count="5">
    <mergeCell ref="K4:K5"/>
    <mergeCell ref="A4:A5"/>
    <mergeCell ref="B4:B5"/>
    <mergeCell ref="C4:C5"/>
    <mergeCell ref="D4:D5"/>
  </mergeCells>
  <printOptions horizontalCentered="1"/>
  <pageMargins left="0.39370078740157483" right="0.39370078740157483" top="0.62992125984251968" bottom="0.43307086614173229" header="0.51181102362204722" footer="0.51181102362204722"/>
  <pageSetup paperSize="77" scale="54" firstPageNumber="0" fitToHeight="59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итог</vt:lpstr>
      <vt:lpstr>Метод сопоставимых цен</vt:lpstr>
      <vt:lpstr>Тарифный метод</vt:lpstr>
      <vt:lpstr>Референтный метод</vt:lpstr>
      <vt:lpstr>Расчет средневзвешенной цены</vt:lpstr>
      <vt:lpstr>'Расчет средневзвешенной цены'!__xlnm_Print_Area</vt:lpstr>
      <vt:lpstr>'Расчет средневзвешенной цены'!Заголовки_для_печати</vt:lpstr>
      <vt:lpstr>'Тарифный метод'!Заголовки_для_печати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zaharov</dc:creator>
  <cp:lastModifiedBy>Степанченко Галина Николаевна</cp:lastModifiedBy>
  <cp:lastPrinted>2026-05-28T05:51:58Z</cp:lastPrinted>
  <dcterms:created xsi:type="dcterms:W3CDTF">2014-12-12T11:20:07Z</dcterms:created>
  <dcterms:modified xsi:type="dcterms:W3CDTF">2026-07-01T09:06:20Z</dcterms:modified>
</cp:coreProperties>
</file>