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!В_Закупки\2026\ЭЦВ\"/>
    </mc:Choice>
  </mc:AlternateContent>
  <bookViews>
    <workbookView xWindow="0" yWindow="0" windowWidth="19320" windowHeight="11235"/>
  </bookViews>
  <sheets>
    <sheet name="Обоснование(Расчет) НМЦ" sheetId="1" r:id="rId1"/>
  </sheets>
  <definedNames>
    <definedName name="_xlnm.Print_Area" localSheetId="0">'Обоснование(Расчет) НМЦ'!$A$2:$P$35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G19" i="1"/>
  <c r="F19" i="1"/>
  <c r="E19" i="1"/>
  <c r="K18" i="1"/>
  <c r="J18" i="1"/>
  <c r="I18" i="1"/>
  <c r="J19" i="1" l="1"/>
  <c r="L18" i="1"/>
  <c r="I19" i="1"/>
  <c r="M18" i="1"/>
  <c r="N18" i="1"/>
  <c r="N19" i="1"/>
</calcChain>
</file>

<file path=xl/sharedStrings.xml><?xml version="1.0" encoding="utf-8"?>
<sst xmlns="http://schemas.openxmlformats.org/spreadsheetml/2006/main" count="72" uniqueCount="67">
  <si>
    <t>Внимание!</t>
  </si>
  <si>
    <t>ОБОСНОВАНИЕ</t>
  </si>
  <si>
    <t>проверка наличия всей информации в КП согласно запроса (реквизиты, цена за единицу, с НДС/без, с доставкой/без) - обязательна!</t>
  </si>
  <si>
    <t>по начальной максимальной цене контракта (договора, лота) (НМЦ)/ цене контракта (договора), заключаемого с единственным поставщиком</t>
  </si>
  <si>
    <t>проверка соответствия КП - вашему ТЗ (сроки, количество, качество, …) - обязательна!</t>
  </si>
  <si>
    <t>регистрация КП в канцелярии как входящий документ - обязательна!</t>
  </si>
  <si>
    <t xml:space="preserve">Наименование закупки (предмет договора): </t>
  </si>
  <si>
    <t xml:space="preserve">Используемый метод определения НМЦ: </t>
  </si>
  <si>
    <t>Метод сопоставимых рыночных цен (анализа рынка).</t>
  </si>
  <si>
    <t>Срок, поставки (выполнения работ, оказания услуг):</t>
  </si>
  <si>
    <t>Информация о запросах ценовых предложений (коммерческих предложений):</t>
  </si>
  <si>
    <t xml:space="preserve">Информация о ценовых предложениях, включая информацию из открытых источников: </t>
  </si>
  <si>
    <t xml:space="preserve">НМЦ/цена контракта (договора) устанавливается в размере: </t>
  </si>
  <si>
    <t xml:space="preserve">Дата подготовки обоснования НМЦ: </t>
  </si>
  <si>
    <t>Методы обоснования НМЦК:</t>
  </si>
  <si>
    <t xml:space="preserve">1) метод сопоставимых рыночных цен (анализа рынка); </t>
  </si>
  <si>
    <t>минимум 3 КП в расчете</t>
  </si>
  <si>
    <t>Расчёт НМЦ:</t>
  </si>
  <si>
    <t xml:space="preserve">2) нормативный метод; </t>
  </si>
  <si>
    <t>по нормативу согласно документам</t>
  </si>
  <si>
    <t xml:space="preserve">3) тарифный метод; </t>
  </si>
  <si>
    <t xml:space="preserve">
по тарифу согласно постановлениям администрации</t>
  </si>
  <si>
    <t>№ п/п</t>
  </si>
  <si>
    <t>Наименование товара, работы, услуги</t>
  </si>
  <si>
    <t>Ед. изм.</t>
  </si>
  <si>
    <t>Кол-во</t>
  </si>
  <si>
    <t>Источник информации, руб.</t>
  </si>
  <si>
    <t>Средняя цена, руб.</t>
  </si>
  <si>
    <t>Среднее квадратичное отклонение</t>
  </si>
  <si>
    <t>Коэффициент вариации</t>
  </si>
  <si>
    <t>Стоимость за 1 ед. товара принятая в расчет с учетом коэффициента вариации, руб. (с учетом налогов, сборов и других обязательных платежей)</t>
  </si>
  <si>
    <t>Стоимость, руб. 
(с учетом налогов, сборов и других обязательных платежей)</t>
  </si>
  <si>
    <t xml:space="preserve">4) проектно-сметный метод; </t>
  </si>
  <si>
    <t>обязательно прикладывается смета, расчитанная в текущих ценах</t>
  </si>
  <si>
    <t xml:space="preserve">№1* </t>
  </si>
  <si>
    <t xml:space="preserve">№2* </t>
  </si>
  <si>
    <t xml:space="preserve">№3* </t>
  </si>
  <si>
    <t xml:space="preserve">№4* </t>
  </si>
  <si>
    <r>
      <t>договор №</t>
    </r>
    <r>
      <rPr>
        <sz val="12"/>
        <color rgb="FFFF0000"/>
        <rFont val="Times New Roman"/>
        <family val="1"/>
        <charset val="204"/>
      </rPr>
      <t>____ от ___</t>
    </r>
    <r>
      <rPr>
        <sz val="12"/>
        <color rgb="FF000000"/>
        <rFont val="Times New Roman"/>
        <family val="1"/>
        <charset val="204"/>
      </rPr>
      <t xml:space="preserve"> г. с учетом индексации ИПЦ ____ (___) в соответствии с Методикой №357</t>
    </r>
  </si>
  <si>
    <t>5) затратный метод.</t>
  </si>
  <si>
    <t>на основании имеющегося годового договора с индексацией на след год</t>
  </si>
  <si>
    <t>ОШИБКА!!!</t>
  </si>
  <si>
    <t>договор №</t>
  </si>
  <si>
    <t>шт.</t>
  </si>
  <si>
    <t>Итого:</t>
  </si>
  <si>
    <t>X</t>
  </si>
  <si>
    <t>Х</t>
  </si>
  <si>
    <t>индекс 2023 - 1,06</t>
  </si>
  <si>
    <t>Даты сбора информации</t>
  </si>
  <si>
    <t>индекс 2022 - 1,139</t>
  </si>
  <si>
    <t>индекс 2021 - 1,067</t>
  </si>
  <si>
    <t>индекс 2020 - 1,034</t>
  </si>
  <si>
    <t>Главный энергетик</t>
  </si>
  <si>
    <t>Примечание:</t>
  </si>
  <si>
    <r>
      <t>1. Если коэффициент вариации находится в диапазоне</t>
    </r>
    <r>
      <rPr>
        <sz val="12"/>
        <color rgb="FFC00000"/>
        <rFont val="Times New Roman"/>
        <family val="1"/>
        <charset val="204"/>
      </rPr>
      <t xml:space="preserve"> от 0 до 0,06</t>
    </r>
    <r>
      <rPr>
        <sz val="12"/>
        <color rgb="FF000000"/>
        <rFont val="Times New Roman"/>
        <family val="1"/>
        <charset val="204"/>
      </rPr>
      <t xml:space="preserve"> (включительно), то НМЦ может определяться </t>
    </r>
    <r>
      <rPr>
        <sz val="12"/>
        <color rgb="FFC00000"/>
        <rFont val="Times New Roman"/>
        <family val="1"/>
        <charset val="204"/>
      </rPr>
      <t>как среднее арифметическое значение</t>
    </r>
    <r>
      <rPr>
        <sz val="12"/>
        <color rgb="FF000000"/>
        <rFont val="Times New Roman"/>
        <family val="1"/>
        <charset val="204"/>
      </rPr>
      <t xml:space="preserve"> цен на товар (работы, услуги)  (п. 6.10. Методики).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Если коэффициент вариации, находится в диапазоне </t>
    </r>
    <r>
      <rPr>
        <sz val="12"/>
        <color rgb="FFC00000"/>
        <rFont val="Times New Roman"/>
        <family val="1"/>
        <charset val="204"/>
      </rPr>
      <t>от 0,05 до 0,32</t>
    </r>
    <r>
      <rPr>
        <sz val="12"/>
        <color rgb="FF000000"/>
        <rFont val="Times New Roman"/>
        <family val="1"/>
        <charset val="204"/>
      </rPr>
      <t xml:space="preserve">, НМЦ определяется с учетом </t>
    </r>
    <r>
      <rPr>
        <sz val="12"/>
        <color rgb="FFC00000"/>
        <rFont val="Times New Roman"/>
        <family val="1"/>
        <charset val="204"/>
      </rPr>
      <t>минимального значения</t>
    </r>
    <r>
      <rPr>
        <sz val="12"/>
        <color rgb="FF000000"/>
        <rFont val="Times New Roman"/>
        <family val="1"/>
        <charset val="204"/>
      </rPr>
      <t xml:space="preserve">, указанного в принятом к расчету источнике ценовой информации (п. 6.11. Методики).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Если коэффициент вариации </t>
    </r>
    <r>
      <rPr>
        <sz val="12"/>
        <color rgb="FFC00000"/>
        <rFont val="Times New Roman"/>
        <family val="1"/>
        <charset val="204"/>
      </rPr>
      <t>превышает 0,32</t>
    </r>
    <r>
      <rPr>
        <sz val="12"/>
        <color rgb="FF000000"/>
        <rFont val="Times New Roman"/>
        <family val="1"/>
        <charset val="204"/>
      </rPr>
      <t xml:space="preserve">, из расчета </t>
    </r>
    <r>
      <rPr>
        <sz val="12"/>
        <color rgb="FFC00000"/>
        <rFont val="Times New Roman"/>
        <family val="1"/>
        <charset val="204"/>
      </rPr>
      <t>исключается значение цены, имеющее наибольшее отклонение от средней арифметической</t>
    </r>
    <r>
      <rPr>
        <sz val="12"/>
        <color rgb="FF000000"/>
        <rFont val="Times New Roman"/>
        <family val="1"/>
        <charset val="204"/>
      </rPr>
      <t xml:space="preserve"> величины полученных цен,и НМЦ рассчитывается повторно. В случае если после исключения значения цены, имеющего наибольшее отклонение от средней арифметической величины полученных цен, осталось менее 3 (трех) цен товара (работы, услуги), то в целях повторного расчета НМЦ необходимо осуществить поиск дополнительных ценовых значений в порядке, предусмотренном пунктом 6.2.1. Методики. Полученные ценовые значения после дополнительного поиска учитываются в расчете (кроме исключенного) (п. 6.12. Методики).  </t>
    </r>
  </si>
  <si>
    <t>Исп.:</t>
  </si>
  <si>
    <t>тел.: 30-18-59</t>
  </si>
  <si>
    <t>Насос ЭЦВ 10-65-110 нрк</t>
  </si>
  <si>
    <t>Поставка насоса скважинного</t>
  </si>
  <si>
    <t>А.А. Печеркин</t>
  </si>
  <si>
    <t>СГЭ, Печеркин А.А.</t>
  </si>
  <si>
    <t>________________ 16.07.2025 г.</t>
  </si>
  <si>
    <t>Поставка Товара осуществляется в течение 14 календарных дней с даты заключения договора</t>
  </si>
  <si>
    <t>исх. №35-3450 от 20.04.2026г. В пять адресов</t>
  </si>
  <si>
    <t>202 856,00(двести две тысячи восемьсот пятьдесят восемь) рублей 00 копеек, с учетом НДС 22%</t>
  </si>
  <si>
    <t>16.07.2026 г.</t>
  </si>
  <si>
    <t>вх.№4097 от 16.07.2026г.; открытый источник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</si>
</sst>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19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 applyAlignment="0"/>
  </cellStyleXfs>
  <cellXfs count="10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/>
    <xf numFmtId="0" fontId="7" fillId="0" borderId="1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2" applyNumberFormat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2" fontId="2" fillId="0" borderId="0" xfId="0" applyNumberFormat="1" applyFont="1"/>
    <xf numFmtId="2" fontId="2" fillId="0" borderId="0" xfId="0" applyNumberFormat="1" applyFont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center" wrapText="1" indent="3"/>
    </xf>
    <xf numFmtId="0" fontId="5" fillId="0" borderId="1" xfId="0" applyFont="1" applyBorder="1" applyAlignment="1">
      <alignment vertical="center" wrapText="1"/>
    </xf>
    <xf numFmtId="43" fontId="2" fillId="0" borderId="1" xfId="0" applyNumberFormat="1" applyFont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43" fontId="5" fillId="0" borderId="1" xfId="2" applyNumberFormat="1" applyFont="1" applyBorder="1" applyAlignment="1">
      <alignment horizontal="center" vertical="center" wrapText="1"/>
    </xf>
    <xf numFmtId="43" fontId="8" fillId="0" borderId="1" xfId="2" applyNumberFormat="1" applyFont="1" applyBorder="1" applyAlignment="1">
      <alignment horizontal="center" vertical="center" wrapText="1"/>
    </xf>
    <xf numFmtId="43" fontId="5" fillId="0" borderId="1" xfId="1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/>
    <xf numFmtId="14" fontId="2" fillId="0" borderId="1" xfId="0" applyNumberFormat="1" applyFont="1" applyBorder="1" applyAlignment="1">
      <alignment wrapText="1"/>
    </xf>
    <xf numFmtId="14" fontId="3" fillId="0" borderId="1" xfId="0" applyNumberFormat="1" applyFont="1" applyBorder="1"/>
    <xf numFmtId="0" fontId="2" fillId="0" borderId="0" xfId="0" applyFont="1" applyBorder="1" applyAlignment="1">
      <alignment horizontal="left" vertical="center" wrapText="1" indent="3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Border="1"/>
    <xf numFmtId="0" fontId="14" fillId="0" borderId="0" xfId="0" applyFont="1" applyBorder="1"/>
    <xf numFmtId="0" fontId="15" fillId="0" borderId="0" xfId="0" applyFont="1" applyBorder="1"/>
    <xf numFmtId="0" fontId="16" fillId="0" borderId="0" xfId="0" applyFont="1" applyBorder="1" applyAlignment="1">
      <alignment horizontal="right" vertical="center"/>
    </xf>
    <xf numFmtId="0" fontId="13" fillId="0" borderId="0" xfId="0" applyFont="1" applyBorder="1"/>
    <xf numFmtId="0" fontId="5" fillId="0" borderId="0" xfId="0" applyFont="1" applyFill="1" applyBorder="1" applyAlignment="1"/>
    <xf numFmtId="0" fontId="17" fillId="0" borderId="0" xfId="0" applyFont="1"/>
    <xf numFmtId="0" fontId="2" fillId="0" borderId="0" xfId="2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/>
    <xf numFmtId="0" fontId="5" fillId="0" borderId="0" xfId="0" applyFont="1" applyAlignment="1"/>
    <xf numFmtId="4" fontId="18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left" vertical="center" wrapText="1"/>
    </xf>
    <xf numFmtId="164" fontId="6" fillId="0" borderId="3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4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"/>
  <sheetViews>
    <sheetView tabSelected="1" view="pageBreakPreview" zoomScale="70" zoomScaleSheetLayoutView="70" workbookViewId="0">
      <selection activeCell="M12" sqref="M12"/>
    </sheetView>
  </sheetViews>
  <sheetFormatPr defaultRowHeight="15.75" outlineLevelRow="1" outlineLevelCol="1" x14ac:dyDescent="0.25"/>
  <cols>
    <col min="1" max="1" width="5.7109375" style="1" customWidth="1"/>
    <col min="2" max="2" width="27.5703125" style="1" customWidth="1"/>
    <col min="3" max="3" width="6.42578125" style="1" customWidth="1"/>
    <col min="4" max="4" width="8.5703125" style="1" customWidth="1"/>
    <col min="5" max="5" width="16.28515625" style="1" customWidth="1"/>
    <col min="6" max="6" width="16.42578125" style="1" customWidth="1"/>
    <col min="7" max="7" width="16.85546875" style="1" customWidth="1"/>
    <col min="8" max="8" width="14" style="1" hidden="1" customWidth="1" outlineLevel="1"/>
    <col min="9" max="9" width="17.42578125" style="1" hidden="1" customWidth="1" outlineLevel="1"/>
    <col min="10" max="10" width="14.85546875" style="1" customWidth="1" collapsed="1"/>
    <col min="11" max="11" width="14.140625" style="1" customWidth="1"/>
    <col min="12" max="12" width="15" style="1" customWidth="1"/>
    <col min="13" max="13" width="17.42578125" style="1" customWidth="1"/>
    <col min="14" max="14" width="23" style="1" customWidth="1"/>
    <col min="15" max="15" width="19.140625" style="2" hidden="1" customWidth="1" outlineLevel="1"/>
    <col min="16" max="16" width="3.85546875" style="1" customWidth="1" collapsed="1"/>
    <col min="17" max="17" width="9.42578125" style="1" customWidth="1"/>
    <col min="18" max="18" width="55.42578125" style="1" customWidth="1"/>
    <col min="19" max="19" width="33" style="1" customWidth="1"/>
    <col min="20" max="20" width="39.7109375" style="1" customWidth="1"/>
    <col min="21" max="21" width="32.28515625" style="1" customWidth="1"/>
    <col min="22" max="1024" width="8.7109375" style="1" customWidth="1"/>
    <col min="1025" max="16364" width="9.140625" style="1"/>
    <col min="16365" max="16365" width="9.140625" style="1" customWidth="1"/>
    <col min="16366" max="16384" width="9.140625" style="1"/>
  </cols>
  <sheetData>
    <row r="1" spans="1:24" x14ac:dyDescent="0.25">
      <c r="R1" s="3" t="s">
        <v>0</v>
      </c>
    </row>
    <row r="2" spans="1:24" x14ac:dyDescent="0.25">
      <c r="A2" s="94" t="s">
        <v>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4"/>
      <c r="R2" s="3" t="s">
        <v>2</v>
      </c>
      <c r="T2" s="4"/>
      <c r="U2" s="95"/>
      <c r="V2" s="95"/>
      <c r="W2" s="95"/>
      <c r="X2" s="95"/>
    </row>
    <row r="3" spans="1:24" ht="38.25" customHeight="1" x14ac:dyDescent="0.25">
      <c r="A3" s="96" t="s">
        <v>3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5"/>
      <c r="R3" s="3" t="s">
        <v>4</v>
      </c>
      <c r="S3" s="4"/>
      <c r="T3" s="5"/>
      <c r="U3" s="6"/>
      <c r="V3" s="6"/>
      <c r="W3" s="6"/>
      <c r="X3" s="6"/>
    </row>
    <row r="4" spans="1:24" ht="15.75" customHeight="1" x14ac:dyDescent="0.25">
      <c r="A4" s="7"/>
      <c r="Q4" s="97"/>
      <c r="R4" s="3" t="s">
        <v>5</v>
      </c>
      <c r="S4" s="5"/>
      <c r="T4" s="8"/>
      <c r="U4" s="8"/>
      <c r="V4" s="8"/>
      <c r="W4" s="8"/>
      <c r="X4" s="8"/>
    </row>
    <row r="5" spans="1:24" ht="36" customHeight="1" x14ac:dyDescent="0.25">
      <c r="A5" s="83" t="s">
        <v>6</v>
      </c>
      <c r="B5" s="83"/>
      <c r="C5" s="83"/>
      <c r="D5" s="83"/>
      <c r="E5" s="83"/>
      <c r="F5" s="98" t="s">
        <v>58</v>
      </c>
      <c r="G5" s="99"/>
      <c r="H5" s="99"/>
      <c r="I5" s="99"/>
      <c r="J5" s="99"/>
      <c r="K5" s="99"/>
      <c r="L5" s="99"/>
      <c r="M5" s="99"/>
      <c r="N5" s="100"/>
      <c r="O5" s="9"/>
      <c r="P5" s="10"/>
      <c r="Q5" s="97"/>
      <c r="R5" s="8"/>
      <c r="S5" s="8"/>
      <c r="T5" s="8"/>
      <c r="U5" s="8"/>
      <c r="V5" s="8"/>
      <c r="W5" s="8"/>
      <c r="X5" s="8"/>
    </row>
    <row r="6" spans="1:24" ht="28.5" customHeight="1" x14ac:dyDescent="0.25">
      <c r="A6" s="83" t="s">
        <v>7</v>
      </c>
      <c r="B6" s="83"/>
      <c r="C6" s="83"/>
      <c r="D6" s="83"/>
      <c r="E6" s="83"/>
      <c r="F6" s="85" t="s">
        <v>8</v>
      </c>
      <c r="G6" s="85"/>
      <c r="H6" s="85"/>
      <c r="I6" s="85"/>
      <c r="J6" s="85"/>
      <c r="K6" s="85"/>
      <c r="L6" s="85"/>
      <c r="M6" s="85"/>
      <c r="N6" s="85"/>
      <c r="O6" s="9"/>
      <c r="P6" s="10"/>
      <c r="Q6" s="97"/>
      <c r="R6" s="8"/>
      <c r="S6" s="8"/>
      <c r="T6" s="8"/>
      <c r="U6" s="8"/>
      <c r="V6" s="8"/>
      <c r="W6" s="8"/>
      <c r="X6" s="8"/>
    </row>
    <row r="7" spans="1:24" ht="33.75" customHeight="1" x14ac:dyDescent="0.25">
      <c r="A7" s="83" t="s">
        <v>9</v>
      </c>
      <c r="B7" s="83"/>
      <c r="C7" s="83"/>
      <c r="D7" s="83"/>
      <c r="E7" s="83"/>
      <c r="F7" s="85" t="s">
        <v>62</v>
      </c>
      <c r="G7" s="85"/>
      <c r="H7" s="85"/>
      <c r="I7" s="85"/>
      <c r="J7" s="85"/>
      <c r="K7" s="85"/>
      <c r="L7" s="85"/>
      <c r="M7" s="85"/>
      <c r="N7" s="85"/>
      <c r="O7" s="11"/>
      <c r="P7" s="8"/>
      <c r="Q7" s="97"/>
      <c r="S7" s="12"/>
      <c r="T7" s="8"/>
      <c r="U7" s="8"/>
      <c r="V7" s="8"/>
      <c r="W7" s="8"/>
      <c r="X7" s="8"/>
    </row>
    <row r="8" spans="1:24" ht="62.25" customHeight="1" x14ac:dyDescent="0.25">
      <c r="A8" s="83" t="s">
        <v>10</v>
      </c>
      <c r="B8" s="83"/>
      <c r="C8" s="83"/>
      <c r="D8" s="83"/>
      <c r="E8" s="83"/>
      <c r="F8" s="85" t="s">
        <v>63</v>
      </c>
      <c r="G8" s="85"/>
      <c r="H8" s="85"/>
      <c r="I8" s="85"/>
      <c r="J8" s="85"/>
      <c r="K8" s="85"/>
      <c r="L8" s="85"/>
      <c r="M8" s="85"/>
      <c r="N8" s="85"/>
      <c r="Q8" s="97"/>
      <c r="T8" s="8"/>
      <c r="U8" s="8"/>
      <c r="V8" s="8"/>
      <c r="W8" s="8"/>
      <c r="X8" s="8"/>
    </row>
    <row r="9" spans="1:24" ht="45.75" customHeight="1" x14ac:dyDescent="0.25">
      <c r="A9" s="83" t="s">
        <v>11</v>
      </c>
      <c r="B9" s="83"/>
      <c r="C9" s="83"/>
      <c r="D9" s="83"/>
      <c r="E9" s="83"/>
      <c r="F9" s="85" t="s">
        <v>66</v>
      </c>
      <c r="G9" s="85"/>
      <c r="H9" s="85"/>
      <c r="I9" s="85"/>
      <c r="J9" s="85"/>
      <c r="K9" s="85"/>
      <c r="L9" s="85"/>
      <c r="M9" s="85"/>
      <c r="N9" s="85"/>
      <c r="O9" s="13"/>
      <c r="P9" s="13"/>
      <c r="Q9" s="97"/>
      <c r="S9" s="12"/>
      <c r="T9" s="8"/>
      <c r="U9" s="8"/>
      <c r="V9" s="8"/>
      <c r="W9" s="8"/>
      <c r="X9" s="8"/>
    </row>
    <row r="10" spans="1:24" ht="36.75" customHeight="1" x14ac:dyDescent="0.25">
      <c r="A10" s="83" t="s">
        <v>12</v>
      </c>
      <c r="B10" s="83"/>
      <c r="C10" s="83"/>
      <c r="D10" s="83"/>
      <c r="E10" s="83"/>
      <c r="F10" s="101" t="s">
        <v>64</v>
      </c>
      <c r="G10" s="102"/>
      <c r="H10" s="102"/>
      <c r="I10" s="103"/>
      <c r="J10" s="103"/>
      <c r="K10" s="103"/>
      <c r="L10" s="103"/>
      <c r="M10" s="103"/>
      <c r="N10" s="104"/>
      <c r="O10" s="14"/>
      <c r="P10" s="14"/>
      <c r="Q10" s="97"/>
      <c r="S10" s="8"/>
      <c r="T10" s="8"/>
      <c r="U10" s="8"/>
      <c r="V10" s="8"/>
      <c r="W10" s="8"/>
      <c r="X10" s="8"/>
    </row>
    <row r="11" spans="1:24" ht="37.5" customHeight="1" x14ac:dyDescent="0.25">
      <c r="A11" s="83" t="s">
        <v>13</v>
      </c>
      <c r="B11" s="83"/>
      <c r="C11" s="83"/>
      <c r="D11" s="83"/>
      <c r="E11" s="83"/>
      <c r="F11" s="84" t="s">
        <v>65</v>
      </c>
      <c r="G11" s="84"/>
      <c r="H11" s="84"/>
      <c r="I11" s="85"/>
      <c r="J11" s="85"/>
      <c r="K11" s="85"/>
      <c r="L11" s="85"/>
      <c r="M11" s="85"/>
      <c r="N11" s="85"/>
      <c r="O11" s="15"/>
      <c r="P11" s="16"/>
      <c r="Q11" s="97"/>
      <c r="R11" s="17" t="s">
        <v>14</v>
      </c>
      <c r="S11" s="8"/>
      <c r="T11" s="8"/>
      <c r="U11" s="8"/>
      <c r="V11" s="8"/>
      <c r="W11" s="8"/>
      <c r="X11" s="8"/>
    </row>
    <row r="12" spans="1:24" ht="15" customHeight="1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5"/>
      <c r="P12" s="16"/>
      <c r="Q12" s="8"/>
      <c r="R12" s="18" t="s">
        <v>15</v>
      </c>
      <c r="S12" s="19" t="s">
        <v>16</v>
      </c>
      <c r="T12" s="8"/>
      <c r="U12" s="8"/>
      <c r="V12" s="8"/>
      <c r="W12" s="8"/>
      <c r="X12" s="8"/>
    </row>
    <row r="13" spans="1:24" ht="15" customHeight="1" x14ac:dyDescent="0.25">
      <c r="A13" s="16"/>
      <c r="B13" s="20" t="s">
        <v>17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5"/>
      <c r="P13" s="16"/>
      <c r="Q13" s="8"/>
      <c r="R13" s="18" t="s">
        <v>18</v>
      </c>
      <c r="S13" s="19" t="s">
        <v>19</v>
      </c>
      <c r="T13" s="8"/>
      <c r="U13" s="8"/>
      <c r="V13" s="8"/>
      <c r="W13" s="8"/>
      <c r="X13" s="8"/>
    </row>
    <row r="14" spans="1:24" x14ac:dyDescent="0.25">
      <c r="R14" s="21" t="s">
        <v>20</v>
      </c>
      <c r="S14" s="22" t="s">
        <v>21</v>
      </c>
    </row>
    <row r="15" spans="1:24" s="23" customFormat="1" ht="26.25" customHeight="1" x14ac:dyDescent="0.25">
      <c r="A15" s="86" t="s">
        <v>22</v>
      </c>
      <c r="B15" s="86" t="s">
        <v>23</v>
      </c>
      <c r="C15" s="86" t="s">
        <v>24</v>
      </c>
      <c r="D15" s="86" t="s">
        <v>25</v>
      </c>
      <c r="E15" s="87" t="s">
        <v>26</v>
      </c>
      <c r="F15" s="88"/>
      <c r="G15" s="88"/>
      <c r="H15" s="88"/>
      <c r="I15" s="89"/>
      <c r="J15" s="90" t="s">
        <v>27</v>
      </c>
      <c r="K15" s="90" t="s">
        <v>28</v>
      </c>
      <c r="L15" s="90" t="s">
        <v>29</v>
      </c>
      <c r="M15" s="90" t="s">
        <v>30</v>
      </c>
      <c r="N15" s="90" t="s">
        <v>31</v>
      </c>
      <c r="R15" s="21" t="s">
        <v>32</v>
      </c>
      <c r="S15" s="19" t="s">
        <v>33</v>
      </c>
      <c r="T15" s="24"/>
      <c r="U15" s="24"/>
    </row>
    <row r="16" spans="1:24" s="23" customFormat="1" ht="131.25" customHeight="1" x14ac:dyDescent="0.25">
      <c r="A16" s="86"/>
      <c r="B16" s="86"/>
      <c r="C16" s="86"/>
      <c r="D16" s="86"/>
      <c r="E16" s="25" t="s">
        <v>34</v>
      </c>
      <c r="F16" s="25" t="s">
        <v>35</v>
      </c>
      <c r="G16" s="25" t="s">
        <v>36</v>
      </c>
      <c r="H16" s="25" t="s">
        <v>37</v>
      </c>
      <c r="I16" s="26" t="s">
        <v>38</v>
      </c>
      <c r="J16" s="91"/>
      <c r="K16" s="91"/>
      <c r="L16" s="91"/>
      <c r="M16" s="91"/>
      <c r="N16" s="91"/>
      <c r="R16" s="21" t="s">
        <v>39</v>
      </c>
      <c r="S16" s="19" t="s">
        <v>40</v>
      </c>
      <c r="T16" s="8"/>
      <c r="U16" s="8"/>
    </row>
    <row r="17" spans="1:22" ht="18.75" customHeight="1" x14ac:dyDescent="0.25">
      <c r="A17" s="27">
        <v>1</v>
      </c>
      <c r="B17" s="27">
        <v>2</v>
      </c>
      <c r="C17" s="27">
        <v>3</v>
      </c>
      <c r="D17" s="27">
        <v>4</v>
      </c>
      <c r="E17" s="27">
        <v>5</v>
      </c>
      <c r="F17" s="27">
        <v>6</v>
      </c>
      <c r="G17" s="27">
        <v>7</v>
      </c>
      <c r="H17" s="27">
        <v>8</v>
      </c>
      <c r="I17" s="27">
        <v>9</v>
      </c>
      <c r="J17" s="27">
        <v>8</v>
      </c>
      <c r="K17" s="27">
        <v>9</v>
      </c>
      <c r="L17" s="27">
        <v>10</v>
      </c>
      <c r="M17" s="27">
        <v>11</v>
      </c>
      <c r="N17" s="27">
        <v>12</v>
      </c>
      <c r="O17" s="1"/>
      <c r="P17" s="23"/>
      <c r="Q17" s="23"/>
      <c r="R17" s="8" t="s">
        <v>41</v>
      </c>
      <c r="S17" s="28" t="s">
        <v>42</v>
      </c>
      <c r="T17" s="28" t="s">
        <v>42</v>
      </c>
      <c r="U17" s="28" t="s">
        <v>42</v>
      </c>
      <c r="V17" s="8"/>
    </row>
    <row r="18" spans="1:22" ht="47.25" customHeight="1" x14ac:dyDescent="0.25">
      <c r="A18" s="29">
        <v>1</v>
      </c>
      <c r="B18" s="29" t="s">
        <v>57</v>
      </c>
      <c r="C18" s="29" t="s">
        <v>43</v>
      </c>
      <c r="D18" s="30">
        <v>1</v>
      </c>
      <c r="E18" s="81">
        <v>229848</v>
      </c>
      <c r="F18" s="81">
        <v>234884</v>
      </c>
      <c r="G18" s="81">
        <v>202856</v>
      </c>
      <c r="H18" s="31"/>
      <c r="I18" s="32">
        <f>U18*$S$20</f>
        <v>0</v>
      </c>
      <c r="J18" s="33">
        <f>ROUND(AVERAGEIF(E18:H18,"&gt;0"),2)</f>
        <v>222529.33</v>
      </c>
      <c r="K18" s="34">
        <f>_xlfn.STDEV.P($E18:$H18)</f>
        <v>14062.251060512643</v>
      </c>
      <c r="L18" s="34">
        <f>K18/J18</f>
        <v>6.3192798272985601E-2</v>
      </c>
      <c r="M18" s="35">
        <f ca="1">IF(L18&lt;0.06,J18,IF(M18&gt;0.32,$U$17,MIN(E18:G18)))</f>
        <v>225290.67</v>
      </c>
      <c r="N18" s="34">
        <f t="shared" ref="N18" ca="1" si="0">M18*D18</f>
        <v>225290.67</v>
      </c>
      <c r="O18" s="1"/>
      <c r="Q18" s="36"/>
      <c r="R18" s="37"/>
      <c r="S18" s="38"/>
      <c r="T18" s="39"/>
      <c r="U18" s="40"/>
    </row>
    <row r="19" spans="1:22" ht="33" customHeight="1" x14ac:dyDescent="0.25">
      <c r="A19" s="42"/>
      <c r="B19" s="43" t="s">
        <v>44</v>
      </c>
      <c r="C19" s="27" t="s">
        <v>45</v>
      </c>
      <c r="D19" s="27" t="s">
        <v>45</v>
      </c>
      <c r="E19" s="44">
        <f>IFERROR(SUMPRODUCT($D$18:$D$18,E18:E18),"Х")</f>
        <v>229848</v>
      </c>
      <c r="F19" s="44">
        <f>IFERROR(SUMPRODUCT($D$18:$D$18,F18:F18),"Х")</f>
        <v>234884</v>
      </c>
      <c r="G19" s="45">
        <f>IFERROR(SUMPRODUCT($D$18:$D$18,G18:G18),"Х")</f>
        <v>202856</v>
      </c>
      <c r="H19" s="45" t="str">
        <f>IFERROR(SUMPRODUCT($D$18:$D$18,H18:H18),"Х")</f>
        <v>Х</v>
      </c>
      <c r="I19" s="45">
        <f>IFERROR(SUMPRODUCT($D$18:$D$18,I18:I18),"Х")</f>
        <v>0</v>
      </c>
      <c r="J19" s="44">
        <f>ROUND(AVERAGEIF(E19:G19,"&gt;0"),2)</f>
        <v>222529.33</v>
      </c>
      <c r="K19" s="46" t="s">
        <v>46</v>
      </c>
      <c r="L19" s="47" t="s">
        <v>46</v>
      </c>
      <c r="M19" s="48" t="s">
        <v>46</v>
      </c>
      <c r="N19" s="49">
        <f ca="1">SUM(N18:N18)</f>
        <v>225290.67</v>
      </c>
      <c r="O19" s="1"/>
      <c r="R19" s="50" t="s">
        <v>47</v>
      </c>
      <c r="S19" s="51">
        <v>1.06</v>
      </c>
      <c r="T19" s="51"/>
      <c r="U19" s="51"/>
      <c r="V19" s="41"/>
    </row>
    <row r="20" spans="1:22" x14ac:dyDescent="0.25">
      <c r="A20" s="42"/>
      <c r="B20" s="43" t="s">
        <v>48</v>
      </c>
      <c r="C20" s="52"/>
      <c r="D20" s="52"/>
      <c r="E20" s="53">
        <v>46219</v>
      </c>
      <c r="F20" s="53">
        <v>46219</v>
      </c>
      <c r="G20" s="53">
        <v>46219</v>
      </c>
      <c r="H20" s="53"/>
      <c r="I20" s="53"/>
      <c r="J20" s="52"/>
      <c r="K20" s="54"/>
      <c r="L20" s="55"/>
      <c r="M20" s="56"/>
      <c r="N20" s="54"/>
      <c r="O20" s="1"/>
      <c r="R20" s="28" t="s">
        <v>49</v>
      </c>
      <c r="S20" s="51">
        <v>1.139</v>
      </c>
      <c r="T20" s="51"/>
      <c r="U20" s="51"/>
    </row>
    <row r="21" spans="1:22" x14ac:dyDescent="0.25">
      <c r="A21" s="57"/>
      <c r="B21" s="58"/>
      <c r="C21" s="59"/>
      <c r="D21" s="59"/>
      <c r="E21" s="60"/>
      <c r="F21" s="60"/>
      <c r="G21" s="60"/>
      <c r="H21" s="60"/>
      <c r="I21" s="60"/>
      <c r="J21" s="60"/>
      <c r="K21" s="60"/>
      <c r="L21" s="61"/>
      <c r="M21" s="60"/>
      <c r="N21" s="62"/>
      <c r="R21" s="63" t="s">
        <v>50</v>
      </c>
      <c r="S21" s="64">
        <v>1.0669999999999999</v>
      </c>
    </row>
    <row r="22" spans="1:22" x14ac:dyDescent="0.25">
      <c r="A22" s="65"/>
      <c r="B22" s="66"/>
      <c r="C22" s="66"/>
      <c r="D22" s="67"/>
      <c r="E22" s="66"/>
      <c r="F22" s="68"/>
      <c r="G22" s="68"/>
      <c r="H22" s="68"/>
      <c r="I22" s="68"/>
      <c r="J22" s="68"/>
      <c r="K22" s="68"/>
      <c r="L22" s="68"/>
      <c r="M22" s="68"/>
      <c r="N22" s="62"/>
      <c r="R22" s="63" t="s">
        <v>51</v>
      </c>
      <c r="S22" s="64">
        <v>1.034</v>
      </c>
    </row>
    <row r="23" spans="1:22" ht="18.75" x14ac:dyDescent="0.3">
      <c r="B23" s="69" t="s">
        <v>52</v>
      </c>
      <c r="C23" s="70"/>
      <c r="D23" s="70"/>
      <c r="E23" s="70"/>
      <c r="F23" s="71"/>
      <c r="G23" s="71"/>
      <c r="H23" s="71"/>
      <c r="I23" s="72"/>
      <c r="J23" s="73"/>
      <c r="K23" s="74" t="s">
        <v>59</v>
      </c>
      <c r="L23" s="62"/>
      <c r="M23" s="62"/>
      <c r="N23" s="75"/>
    </row>
    <row r="24" spans="1:22" x14ac:dyDescent="0.25"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</row>
    <row r="25" spans="1:22" ht="14.25" hidden="1" customHeight="1" outlineLevel="1" x14ac:dyDescent="0.25">
      <c r="A25" s="76" t="s">
        <v>53</v>
      </c>
    </row>
    <row r="26" spans="1:22" ht="132.75" hidden="1" customHeight="1" outlineLevel="1" x14ac:dyDescent="0.25">
      <c r="A26" s="92" t="s">
        <v>54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</row>
    <row r="27" spans="1:22" collapsed="1" x14ac:dyDescent="0.25">
      <c r="A27" s="92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</row>
    <row r="28" spans="1:22" x14ac:dyDescent="0.25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</row>
    <row r="29" spans="1:22" x14ac:dyDescent="0.25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</row>
    <row r="30" spans="1:22" x14ac:dyDescent="0.25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</row>
    <row r="31" spans="1:22" x14ac:dyDescent="0.25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</row>
    <row r="32" spans="1:22" x14ac:dyDescent="0.25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</row>
    <row r="33" spans="1:12" x14ac:dyDescent="0.25">
      <c r="A33" s="78" t="s">
        <v>55</v>
      </c>
      <c r="B33" s="79" t="s">
        <v>60</v>
      </c>
      <c r="L33" s="80"/>
    </row>
    <row r="34" spans="1:12" x14ac:dyDescent="0.25">
      <c r="A34" s="93" t="s">
        <v>56</v>
      </c>
      <c r="B34" s="93"/>
    </row>
    <row r="35" spans="1:12" x14ac:dyDescent="0.25">
      <c r="A35" s="82" t="s">
        <v>61</v>
      </c>
      <c r="B35" s="82"/>
    </row>
  </sheetData>
  <mergeCells count="32">
    <mergeCell ref="A2:P2"/>
    <mergeCell ref="U2:X2"/>
    <mergeCell ref="A3:P3"/>
    <mergeCell ref="Q4:Q11"/>
    <mergeCell ref="A5:E5"/>
    <mergeCell ref="F5:N5"/>
    <mergeCell ref="A6:E6"/>
    <mergeCell ref="F6:N6"/>
    <mergeCell ref="A7:E7"/>
    <mergeCell ref="F7:N7"/>
    <mergeCell ref="A8:E8"/>
    <mergeCell ref="F8:N8"/>
    <mergeCell ref="A9:E9"/>
    <mergeCell ref="F9:N9"/>
    <mergeCell ref="A10:E10"/>
    <mergeCell ref="F10:N10"/>
    <mergeCell ref="A35:B35"/>
    <mergeCell ref="A11:E11"/>
    <mergeCell ref="F11:N11"/>
    <mergeCell ref="A15:A16"/>
    <mergeCell ref="B15:B16"/>
    <mergeCell ref="C15:C16"/>
    <mergeCell ref="D15:D16"/>
    <mergeCell ref="E15:I15"/>
    <mergeCell ref="J15:J16"/>
    <mergeCell ref="K15:K16"/>
    <mergeCell ref="L15:L16"/>
    <mergeCell ref="M15:M16"/>
    <mergeCell ref="N15:N16"/>
    <mergeCell ref="A26:P26"/>
    <mergeCell ref="A27:O27"/>
    <mergeCell ref="A34:B34"/>
  </mergeCells>
  <pageMargins left="0.50972222222222197" right="0.42986111111111103" top="0.75" bottom="0.75" header="0.51180555555555496" footer="0.51180555555555496"/>
  <pageSetup paperSize="9" scale="50" firstPageNumber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Обоснование(Расчет) НМЦ</vt:lpstr>
      <vt:lpstr>'Обоснование(Расчет) НМЦ'!Область_печати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Кошкина</dc:creator>
  <cp:lastModifiedBy>Печеркин Александр Александрович</cp:lastModifiedBy>
  <cp:lastPrinted>2026-07-17T05:16:22Z</cp:lastPrinted>
  <dcterms:created xsi:type="dcterms:W3CDTF">2022-11-15T09:56:05Z</dcterms:created>
  <dcterms:modified xsi:type="dcterms:W3CDTF">2026-07-17T05:16:41Z</dcterms:modified>
</cp:coreProperties>
</file>