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akovaZHYU\Desktop\Заявки\2026\Краски\Карточка закупки\"/>
    </mc:Choice>
  </mc:AlternateContent>
  <bookViews>
    <workbookView xWindow="0" yWindow="0" windowWidth="28800" windowHeight="12435"/>
  </bookViews>
  <sheets>
    <sheet name="Расчет цены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J16" i="1" l="1"/>
  <c r="F16" i="1"/>
  <c r="D16" i="1"/>
  <c r="O15" i="1"/>
  <c r="P15" i="1" s="1"/>
  <c r="Q15" i="1" s="1"/>
  <c r="N15" i="1"/>
  <c r="K15" i="1"/>
  <c r="L15" i="1" s="1"/>
  <c r="M15" i="1" s="1"/>
  <c r="H15" i="1"/>
  <c r="O14" i="1"/>
  <c r="P14" i="1" s="1"/>
  <c r="Q14" i="1" s="1"/>
  <c r="N14" i="1"/>
  <c r="K14" i="1"/>
  <c r="L14" i="1" s="1"/>
  <c r="M14" i="1" s="1"/>
  <c r="J14" i="1"/>
  <c r="H14" i="1"/>
  <c r="F14" i="1"/>
  <c r="O13" i="1"/>
  <c r="P13" i="1" s="1"/>
  <c r="Q13" i="1" s="1"/>
  <c r="N13" i="1"/>
  <c r="K13" i="1"/>
  <c r="L13" i="1" s="1"/>
  <c r="M13" i="1" s="1"/>
  <c r="J13" i="1"/>
  <c r="H13" i="1"/>
  <c r="F13" i="1"/>
  <c r="O12" i="1"/>
  <c r="P12" i="1" s="1"/>
  <c r="Q12" i="1" s="1"/>
  <c r="N12" i="1"/>
  <c r="K12" i="1"/>
  <c r="L12" i="1" s="1"/>
  <c r="M12" i="1" s="1"/>
  <c r="J12" i="1"/>
  <c r="H12" i="1"/>
  <c r="F12" i="1"/>
  <c r="O11" i="1"/>
  <c r="P11" i="1" s="1"/>
  <c r="Q11" i="1" s="1"/>
  <c r="N11" i="1"/>
  <c r="K11" i="1"/>
  <c r="L11" i="1" s="1"/>
  <c r="M11" i="1" s="1"/>
  <c r="J11" i="1"/>
  <c r="H11" i="1"/>
  <c r="F11" i="1"/>
  <c r="O10" i="1"/>
  <c r="P10" i="1" s="1"/>
  <c r="Q10" i="1" s="1"/>
  <c r="N10" i="1"/>
  <c r="K10" i="1"/>
  <c r="L10" i="1" s="1"/>
  <c r="M10" i="1" s="1"/>
  <c r="H10" i="1"/>
  <c r="O9" i="1"/>
  <c r="P9" i="1" s="1"/>
  <c r="Q9" i="1" s="1"/>
  <c r="N9" i="1"/>
  <c r="K9" i="1"/>
  <c r="L9" i="1" s="1"/>
  <c r="M9" i="1" s="1"/>
  <c r="H9" i="1"/>
  <c r="O8" i="1"/>
  <c r="P8" i="1" s="1"/>
  <c r="Q8" i="1" s="1"/>
  <c r="N8" i="1"/>
  <c r="K8" i="1"/>
  <c r="L8" i="1" s="1"/>
  <c r="M8" i="1" s="1"/>
  <c r="J8" i="1"/>
  <c r="H8" i="1"/>
  <c r="H16" i="1" s="1"/>
  <c r="F8" i="1"/>
  <c r="O7" i="1"/>
  <c r="P7" i="1" s="1"/>
  <c r="Q7" i="1" s="1"/>
  <c r="N7" i="1"/>
  <c r="N16" i="1" s="1"/>
  <c r="K7" i="1"/>
  <c r="L7" i="1" s="1"/>
  <c r="M7" i="1" s="1"/>
  <c r="Q16" i="1" l="1"/>
  <c r="I18" i="1" s="1"/>
</calcChain>
</file>

<file path=xl/sharedStrings.xml><?xml version="1.0" encoding="utf-8"?>
<sst xmlns="http://schemas.openxmlformats.org/spreadsheetml/2006/main" count="44" uniqueCount="34">
  <si>
    <t>ОБОСНОВАНИЕ НАЧАЛЬНОЙ (МАКСИМАЛЬНОЙ) ЦЕНЫ КОНТРАКТА</t>
  </si>
  <si>
    <t>Для определения начальной (максимальной) цены контракта применялся метод сопоставимых рыночных цен (анализа рынка) в соответствии со статьей 22 Федерального закона от 04.05.2013 «О контрактной системе в сфере закупок товаров, работ, услуг для обеспечения государственных и муниципальных нужд».</t>
  </si>
  <si>
    <t>№</t>
  </si>
  <si>
    <t xml:space="preserve">Наименование объекта закупки </t>
  </si>
  <si>
    <t>Ед. изм</t>
  </si>
  <si>
    <t>Кол-во</t>
  </si>
  <si>
    <t>Источники информации</t>
  </si>
  <si>
    <t>Однородность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</si>
  <si>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</si>
  <si>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Источники информации № 1 ИП Баев Р.И.                                          цена за единицу (вх. № 6869 от 14.07.2026 )</t>
  </si>
  <si>
    <t>Источник информации № 1  ИП Баев Р.И.                              сумма (руб.)</t>
  </si>
  <si>
    <t>Источники информации № 2 ИП Змановский И.И.                               цена за единицу (вх. № 6870 от 14.07.2026)</t>
  </si>
  <si>
    <t>Источник информации № 2 ИП Змановский И.И.                           сумма (руб.)</t>
  </si>
  <si>
    <t>Источники информации № 3 ООО "ИНТЕРТЕХТОРГ"
 цена за единицу (вх. № 6854 от 14.07.2026)</t>
  </si>
  <si>
    <t>Источник информации № 3 ООО "ИНТЕРТЕХТОРГ"                         сумма (руб.)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</si>
  <si>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</si>
  <si>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</si>
  <si>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</si>
  <si>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>Расчет Н(М)ЦК по формуле</t>
    </r>
    <r>
      <rPr>
        <sz val="10"/>
        <rFont val="Times New Roman"/>
      </rPr>
      <t xml:space="preserve">                            
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</si>
  <si>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</si>
  <si>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</si>
  <si>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с учетом округления средней цены за единицу (руб.)</t>
  </si>
  <si>
    <t>Краска на основе акриловых или виниловых полимеров в водной основе</t>
  </si>
  <si>
    <t>литр</t>
  </si>
  <si>
    <t>Смесь сухая строительная</t>
  </si>
  <si>
    <t>кг</t>
  </si>
  <si>
    <t xml:space="preserve">Эмаль </t>
  </si>
  <si>
    <t>Валик малярный</t>
  </si>
  <si>
    <t>шт</t>
  </si>
  <si>
    <t>Кисть малярная</t>
  </si>
  <si>
    <t>Итого:</t>
  </si>
  <si>
    <t xml:space="preserve">В результате проведенного расчета Н(М)ЦК составила: </t>
  </si>
  <si>
    <t>НМЦК с учетом выделенных лимитов составила: 79 800,00 руб.</t>
  </si>
  <si>
    <t>НМЦК с учетом выделенных лимитов составила: 40 567,00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</si>
</sst>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_р_._-;_-@_-"/>
    <numFmt numFmtId="166" formatCode="#,##0.0"/>
  </numFmts>
  <fonts count="13" x14ac:knownFonts="1"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name val="Times New Roman"/>
    </font>
    <font>
      <b/>
      <sz val="10"/>
      <name val="Times New Roman"/>
    </font>
    <font>
      <b/>
      <sz val="10"/>
      <color theme="1"/>
      <name val="Times New Roman"/>
    </font>
    <font>
      <sz val="10"/>
      <name val="Times New Roman"/>
    </font>
    <font>
      <u/>
      <sz val="10"/>
      <color theme="1"/>
      <name val="Times New Roman"/>
    </font>
    <font>
      <b/>
      <u val="singleAccounting"/>
      <sz val="12"/>
      <color theme="1"/>
      <name val="Times New Roman"/>
    </font>
    <font>
      <sz val="11"/>
      <color theme="1"/>
      <name val="Calibri"/>
      <scheme val="minor"/>
    </font>
    <font>
      <i/>
      <sz val="10"/>
      <name val="Times New Roman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4.9958800012207406E-2"/>
        <bgColor theme="0" tint="-4.9958800012207406E-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5" fontId="10" fillId="0" borderId="0"/>
  </cellStyleXfs>
  <cellXfs count="6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3" borderId="2" xfId="1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center" vertical="center" wrapText="1"/>
    </xf>
    <xf numFmtId="4" fontId="1" fillId="0" borderId="2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 wrapText="1"/>
    </xf>
    <xf numFmtId="166" fontId="7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 shrinkToFit="1"/>
    </xf>
    <xf numFmtId="0" fontId="1" fillId="0" borderId="0" xfId="0" applyFont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7" fillId="0" borderId="0" xfId="1" applyNumberFormat="1" applyFont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3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164" fontId="9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6" Type="http://schemas.openxmlformats.org/officeDocument/2006/relationships/image" Target="../media/media3.svg"/><Relationship Id="rId5" Type="http://schemas.openxmlformats.org/officeDocument/2006/relationships/image" Target="../media/image3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1856668</xdr:rowOff>
    </xdr:from>
    <xdr:to>
      <xdr:col>12</xdr:col>
      <xdr:colOff>857473</xdr:colOff>
      <xdr:row>5</xdr:row>
      <xdr:rowOff>2217315</xdr:rowOff>
    </xdr:to>
    <xdr:pic>
      <xdr:nvPicPr>
        <xdr:cNvPr id="32778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46918</xdr:colOff>
      <xdr:row>5</xdr:row>
      <xdr:rowOff>1723094</xdr:rowOff>
    </xdr:from>
    <xdr:to>
      <xdr:col>11</xdr:col>
      <xdr:colOff>858961</xdr:colOff>
      <xdr:row>5</xdr:row>
      <xdr:rowOff>2137171</xdr:rowOff>
    </xdr:to>
    <xdr:pic>
      <xdr:nvPicPr>
        <xdr:cNvPr id="32779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18836</xdr:colOff>
      <xdr:row>5</xdr:row>
      <xdr:rowOff>2016955</xdr:rowOff>
    </xdr:from>
    <xdr:to>
      <xdr:col>14</xdr:col>
      <xdr:colOff>45113</xdr:colOff>
      <xdr:row>5</xdr:row>
      <xdr:rowOff>2390961</xdr:rowOff>
    </xdr:to>
    <xdr:pic>
      <xdr:nvPicPr>
        <xdr:cNvPr id="32780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416847</xdr:colOff>
      <xdr:row>5</xdr:row>
      <xdr:rowOff>1255587</xdr:rowOff>
    </xdr:from>
    <xdr:to>
      <xdr:col>13</xdr:col>
      <xdr:colOff>561212</xdr:colOff>
      <xdr:row>5</xdr:row>
      <xdr:rowOff>1469305</xdr:rowOff>
    </xdr:to>
    <xdr:pic>
      <xdr:nvPicPr>
        <xdr:cNvPr id="32781" name="Picture 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18045</xdr:colOff>
      <xdr:row>5</xdr:row>
      <xdr:rowOff>1602878</xdr:rowOff>
    </xdr:from>
    <xdr:to>
      <xdr:col>13</xdr:col>
      <xdr:colOff>1503182</xdr:colOff>
      <xdr:row>5</xdr:row>
      <xdr:rowOff>1963526</xdr:rowOff>
    </xdr:to>
    <xdr:sp macro="" textlink="">
      <xdr:nvSpPr>
        <xdr:cNvPr id="32782" name="AutoShape 490"/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1"/>
  <sheetViews>
    <sheetView tabSelected="1" topLeftCell="A10" workbookViewId="0">
      <selection activeCell="F32" sqref="F32"/>
    </sheetView>
  </sheetViews>
  <sheetFormatPr defaultRowHeight="12.75" customHeight="1" x14ac:dyDescent="0.25"/>
  <cols>
    <col min="1" max="1" width="3.140625" style="1" customWidth="1"/>
    <col min="2" max="2" width="33.28515625" style="1" customWidth="1"/>
    <col min="3" max="3" width="7.42578125" style="1" customWidth="1"/>
    <col min="4" max="4" width="6.85546875" style="2" customWidth="1"/>
    <col min="5" max="5" width="10.5703125" style="3" customWidth="1"/>
    <col min="6" max="6" width="9.42578125" style="3" customWidth="1"/>
    <col min="7" max="7" width="8.5703125" style="3" customWidth="1"/>
    <col min="8" max="8" width="10.140625" style="3" customWidth="1"/>
    <col min="9" max="9" width="8.7109375" style="3" customWidth="1"/>
    <col min="10" max="10" width="9.42578125" style="3" customWidth="1"/>
    <col min="11" max="11" width="11.85546875" style="3" customWidth="1"/>
    <col min="12" max="12" width="14.140625" style="3" customWidth="1"/>
    <col min="13" max="13" width="13.42578125" style="3" customWidth="1"/>
    <col min="14" max="14" width="29.140625" style="3" customWidth="1"/>
    <col min="15" max="15" width="11.7109375" style="3" customWidth="1"/>
    <col min="16" max="16" width="13.42578125" style="3" customWidth="1"/>
    <col min="17" max="17" width="16.28515625" style="3" customWidth="1"/>
    <col min="18" max="257" width="9.140625" style="1" customWidth="1"/>
  </cols>
  <sheetData>
    <row r="1" spans="1:17" ht="15.75" x14ac:dyDescent="0.25">
      <c r="N1" s="48"/>
      <c r="O1" s="48"/>
      <c r="P1" s="48"/>
      <c r="Q1" s="48"/>
    </row>
    <row r="2" spans="1:17" ht="15.75" x14ac:dyDescent="0.25">
      <c r="N2" s="49"/>
      <c r="O2" s="49"/>
      <c r="P2" s="49"/>
      <c r="Q2" s="49"/>
    </row>
    <row r="3" spans="1:17" ht="15.75" customHeight="1" x14ac:dyDescent="0.25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9" customHeight="1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ht="39" customHeight="1" x14ac:dyDescent="0.25">
      <c r="A5" s="52" t="s">
        <v>2</v>
      </c>
      <c r="B5" s="53" t="s">
        <v>3</v>
      </c>
      <c r="C5" s="53" t="s">
        <v>4</v>
      </c>
      <c r="D5" s="55" t="s">
        <v>5</v>
      </c>
      <c r="E5" s="42" t="s">
        <v>6</v>
      </c>
      <c r="F5" s="57"/>
      <c r="G5" s="57"/>
      <c r="H5" s="57"/>
      <c r="I5" s="57"/>
      <c r="J5" s="44"/>
      <c r="K5" s="42" t="s">
        <v>7</v>
      </c>
      <c r="L5" s="57"/>
      <c r="M5" s="44"/>
      <c r="N5" s="58" t="s">
        <v>8</v>
      </c>
      <c r="O5" s="58"/>
      <c r="P5" s="58"/>
      <c r="Q5" s="58"/>
    </row>
    <row r="6" spans="1:17" ht="269.25" customHeight="1" x14ac:dyDescent="0.25">
      <c r="A6" s="53"/>
      <c r="B6" s="54"/>
      <c r="C6" s="54"/>
      <c r="D6" s="56"/>
      <c r="E6" s="6" t="s">
        <v>9</v>
      </c>
      <c r="F6" s="7" t="s">
        <v>10</v>
      </c>
      <c r="G6" s="6" t="s">
        <v>11</v>
      </c>
      <c r="H6" s="7" t="s">
        <v>12</v>
      </c>
      <c r="I6" s="6" t="s">
        <v>13</v>
      </c>
      <c r="J6" s="7" t="s">
        <v>14</v>
      </c>
      <c r="K6" s="5" t="s">
        <v>15</v>
      </c>
      <c r="L6" s="5" t="s">
        <v>16</v>
      </c>
      <c r="M6" s="5" t="s">
        <v>17</v>
      </c>
      <c r="N6" s="8" t="s">
        <v>18</v>
      </c>
      <c r="O6" s="9" t="s">
        <v>19</v>
      </c>
      <c r="P6" s="9" t="s">
        <v>20</v>
      </c>
      <c r="Q6" s="9" t="s">
        <v>21</v>
      </c>
    </row>
    <row r="7" spans="1:17" ht="25.5" x14ac:dyDescent="0.25">
      <c r="A7" s="10">
        <v>1</v>
      </c>
      <c r="B7" s="11" t="s">
        <v>22</v>
      </c>
      <c r="C7" s="12" t="s">
        <v>23</v>
      </c>
      <c r="D7" s="12">
        <v>45</v>
      </c>
      <c r="E7" s="13">
        <v>516.33000000000004</v>
      </c>
      <c r="F7" s="14">
        <v>23235</v>
      </c>
      <c r="G7" s="13">
        <v>522.22</v>
      </c>
      <c r="H7" s="14">
        <v>23500</v>
      </c>
      <c r="I7" s="15">
        <v>544.44000000000005</v>
      </c>
      <c r="J7" s="16">
        <v>24500</v>
      </c>
      <c r="K7" s="17">
        <f t="shared" ref="K7:K15" si="0">AVERAGE(E7,G7,I7)</f>
        <v>527.66333333333341</v>
      </c>
      <c r="L7" s="18">
        <f t="shared" ref="L7:L15" si="1">SQRT(((SUM((POWER(I7-K7,2)),(POWER(G7-K7,2)),(POWER(E7-K7,2)))/(COLUMNS(E7:G7)-1))))</f>
        <v>14.824487624647729</v>
      </c>
      <c r="M7" s="18">
        <f t="shared" ref="M7:M15" si="2">L7/K7*100</f>
        <v>2.8094594958870984</v>
      </c>
      <c r="N7" s="19">
        <f t="shared" ref="N7:N15" si="3">((D7/3)*(SUM(E7,G7,I7)))</f>
        <v>23744.850000000002</v>
      </c>
      <c r="O7" s="19">
        <f t="shared" ref="O7:O15" si="4">N7/D7</f>
        <v>527.66333333333341</v>
      </c>
      <c r="P7" s="19">
        <f t="shared" ref="P7:P15" si="5">ROUNDDOWN(O7,2)</f>
        <v>527.66</v>
      </c>
      <c r="Q7" s="19">
        <f t="shared" ref="Q7:Q15" si="6">P7*D7</f>
        <v>23744.699999999997</v>
      </c>
    </row>
    <row r="8" spans="1:17" ht="15" x14ac:dyDescent="0.25">
      <c r="A8" s="10">
        <v>2</v>
      </c>
      <c r="B8" s="11" t="s">
        <v>24</v>
      </c>
      <c r="C8" s="12" t="s">
        <v>25</v>
      </c>
      <c r="D8" s="12">
        <v>175</v>
      </c>
      <c r="E8" s="13">
        <v>14.52</v>
      </c>
      <c r="F8" s="14">
        <f t="shared" ref="F8:F14" si="7">D8*E8</f>
        <v>2541</v>
      </c>
      <c r="G8" s="13">
        <v>15.2</v>
      </c>
      <c r="H8" s="14">
        <f t="shared" ref="H8:H15" si="8">G8*D8</f>
        <v>2660</v>
      </c>
      <c r="I8" s="15">
        <v>16</v>
      </c>
      <c r="J8" s="16">
        <f t="shared" ref="J8:J14" si="9">I8*D8</f>
        <v>2800</v>
      </c>
      <c r="K8" s="17">
        <f t="shared" si="0"/>
        <v>15.24</v>
      </c>
      <c r="L8" s="18">
        <f t="shared" si="1"/>
        <v>0.74081036709808568</v>
      </c>
      <c r="M8" s="18">
        <f t="shared" si="2"/>
        <v>4.8609604140294334</v>
      </c>
      <c r="N8" s="19">
        <f t="shared" si="3"/>
        <v>2667</v>
      </c>
      <c r="O8" s="19">
        <f t="shared" si="4"/>
        <v>15.24</v>
      </c>
      <c r="P8" s="19">
        <f t="shared" si="5"/>
        <v>15.24</v>
      </c>
      <c r="Q8" s="19">
        <f t="shared" si="6"/>
        <v>2667</v>
      </c>
    </row>
    <row r="9" spans="1:17" ht="15" x14ac:dyDescent="0.25">
      <c r="A9" s="10">
        <v>3</v>
      </c>
      <c r="B9" s="11" t="s">
        <v>26</v>
      </c>
      <c r="C9" s="12" t="s">
        <v>25</v>
      </c>
      <c r="D9" s="20">
        <v>14.4</v>
      </c>
      <c r="E9" s="13">
        <v>298.88</v>
      </c>
      <c r="F9" s="14">
        <v>4304</v>
      </c>
      <c r="G9" s="13">
        <v>310</v>
      </c>
      <c r="H9" s="14">
        <f t="shared" si="8"/>
        <v>4464</v>
      </c>
      <c r="I9" s="15">
        <v>316.66000000000003</v>
      </c>
      <c r="J9" s="16">
        <v>4560</v>
      </c>
      <c r="K9" s="17">
        <f t="shared" si="0"/>
        <v>308.51333333333332</v>
      </c>
      <c r="L9" s="18">
        <f t="shared" si="1"/>
        <v>8.9827464248599149</v>
      </c>
      <c r="M9" s="18">
        <f t="shared" si="2"/>
        <v>2.9116234062903543</v>
      </c>
      <c r="N9" s="19">
        <f t="shared" si="3"/>
        <v>4442.5919999999996</v>
      </c>
      <c r="O9" s="19">
        <f t="shared" si="4"/>
        <v>308.51333333333332</v>
      </c>
      <c r="P9" s="19">
        <f t="shared" si="5"/>
        <v>308.51</v>
      </c>
      <c r="Q9" s="19">
        <f t="shared" si="6"/>
        <v>4442.5439999999999</v>
      </c>
    </row>
    <row r="10" spans="1:17" ht="15" x14ac:dyDescent="0.25">
      <c r="A10" s="10">
        <v>4</v>
      </c>
      <c r="B10" s="11" t="s">
        <v>24</v>
      </c>
      <c r="C10" s="12" t="s">
        <v>25</v>
      </c>
      <c r="D10" s="12">
        <v>30</v>
      </c>
      <c r="E10" s="13">
        <v>22.93</v>
      </c>
      <c r="F10" s="14">
        <v>688</v>
      </c>
      <c r="G10" s="13">
        <v>23</v>
      </c>
      <c r="H10" s="14">
        <f t="shared" si="8"/>
        <v>690</v>
      </c>
      <c r="I10" s="15">
        <v>23.66</v>
      </c>
      <c r="J10" s="16">
        <v>710</v>
      </c>
      <c r="K10" s="17">
        <f t="shared" si="0"/>
        <v>23.196666666666669</v>
      </c>
      <c r="L10" s="18">
        <f t="shared" si="1"/>
        <v>0.40278199231511513</v>
      </c>
      <c r="M10" s="18">
        <f t="shared" si="2"/>
        <v>1.7363787569267788</v>
      </c>
      <c r="N10" s="19">
        <f t="shared" si="3"/>
        <v>695.90000000000009</v>
      </c>
      <c r="O10" s="19">
        <f t="shared" si="4"/>
        <v>23.196666666666669</v>
      </c>
      <c r="P10" s="19">
        <f t="shared" si="5"/>
        <v>23.19</v>
      </c>
      <c r="Q10" s="19">
        <f t="shared" si="6"/>
        <v>695.7</v>
      </c>
    </row>
    <row r="11" spans="1:17" ht="17.25" customHeight="1" x14ac:dyDescent="0.25">
      <c r="A11" s="10">
        <v>5</v>
      </c>
      <c r="B11" s="11" t="s">
        <v>24</v>
      </c>
      <c r="C11" s="12" t="s">
        <v>25</v>
      </c>
      <c r="D11" s="12">
        <v>140</v>
      </c>
      <c r="E11" s="13">
        <v>49.5</v>
      </c>
      <c r="F11" s="14">
        <f t="shared" si="7"/>
        <v>6930</v>
      </c>
      <c r="G11" s="13">
        <v>49.5</v>
      </c>
      <c r="H11" s="14">
        <f t="shared" si="8"/>
        <v>6930</v>
      </c>
      <c r="I11" s="15">
        <v>50</v>
      </c>
      <c r="J11" s="16">
        <f t="shared" si="9"/>
        <v>7000</v>
      </c>
      <c r="K11" s="17">
        <f t="shared" si="0"/>
        <v>49.666666666666664</v>
      </c>
      <c r="L11" s="18">
        <f t="shared" si="1"/>
        <v>0.28867513459481287</v>
      </c>
      <c r="M11" s="18">
        <f t="shared" si="2"/>
        <v>0.58122510321103271</v>
      </c>
      <c r="N11" s="19">
        <f t="shared" si="3"/>
        <v>6953.333333333333</v>
      </c>
      <c r="O11" s="19">
        <f t="shared" si="4"/>
        <v>49.666666666666664</v>
      </c>
      <c r="P11" s="19">
        <f t="shared" si="5"/>
        <v>49.66</v>
      </c>
      <c r="Q11" s="19">
        <f t="shared" si="6"/>
        <v>6952.4</v>
      </c>
    </row>
    <row r="12" spans="1:17" ht="15" x14ac:dyDescent="0.25">
      <c r="A12" s="10">
        <v>6</v>
      </c>
      <c r="B12" s="11" t="s">
        <v>24</v>
      </c>
      <c r="C12" s="12" t="s">
        <v>25</v>
      </c>
      <c r="D12" s="12">
        <v>25</v>
      </c>
      <c r="E12" s="13">
        <v>27.88</v>
      </c>
      <c r="F12" s="14">
        <f t="shared" si="7"/>
        <v>697</v>
      </c>
      <c r="G12" s="13">
        <v>27.96</v>
      </c>
      <c r="H12" s="14">
        <f t="shared" si="8"/>
        <v>699</v>
      </c>
      <c r="I12" s="15">
        <v>28.2</v>
      </c>
      <c r="J12" s="16">
        <f t="shared" si="9"/>
        <v>705</v>
      </c>
      <c r="K12" s="17">
        <f t="shared" si="0"/>
        <v>28.013333333333335</v>
      </c>
      <c r="L12" s="18">
        <f t="shared" si="1"/>
        <v>0.16653327995729048</v>
      </c>
      <c r="M12" s="18">
        <f t="shared" si="2"/>
        <v>0.59447862907171745</v>
      </c>
      <c r="N12" s="19">
        <f t="shared" si="3"/>
        <v>700.33333333333348</v>
      </c>
      <c r="O12" s="19">
        <f t="shared" si="4"/>
        <v>28.013333333333339</v>
      </c>
      <c r="P12" s="19">
        <f t="shared" si="5"/>
        <v>28.01</v>
      </c>
      <c r="Q12" s="19">
        <f t="shared" si="6"/>
        <v>700.25</v>
      </c>
    </row>
    <row r="13" spans="1:17" ht="15" x14ac:dyDescent="0.25">
      <c r="A13" s="10">
        <v>7</v>
      </c>
      <c r="B13" s="11" t="s">
        <v>27</v>
      </c>
      <c r="C13" s="12" t="s">
        <v>28</v>
      </c>
      <c r="D13" s="12">
        <v>2</v>
      </c>
      <c r="E13" s="13">
        <v>296</v>
      </c>
      <c r="F13" s="14">
        <f t="shared" si="7"/>
        <v>592</v>
      </c>
      <c r="G13" s="13">
        <v>304</v>
      </c>
      <c r="H13" s="14">
        <f t="shared" si="8"/>
        <v>608</v>
      </c>
      <c r="I13" s="15">
        <v>310</v>
      </c>
      <c r="J13" s="16">
        <f t="shared" si="9"/>
        <v>620</v>
      </c>
      <c r="K13" s="17">
        <f t="shared" si="0"/>
        <v>303.33333333333331</v>
      </c>
      <c r="L13" s="18">
        <f t="shared" si="1"/>
        <v>7.0237691685684931</v>
      </c>
      <c r="M13" s="18">
        <f t="shared" si="2"/>
        <v>2.3155282973302724</v>
      </c>
      <c r="N13" s="19">
        <f t="shared" si="3"/>
        <v>606.66666666666663</v>
      </c>
      <c r="O13" s="19">
        <f t="shared" si="4"/>
        <v>303.33333333333331</v>
      </c>
      <c r="P13" s="19">
        <f t="shared" si="5"/>
        <v>303.33</v>
      </c>
      <c r="Q13" s="19">
        <f t="shared" si="6"/>
        <v>606.66</v>
      </c>
    </row>
    <row r="14" spans="1:17" ht="15" x14ac:dyDescent="0.25">
      <c r="A14" s="10">
        <v>8</v>
      </c>
      <c r="B14" s="11" t="s">
        <v>29</v>
      </c>
      <c r="C14" s="12" t="s">
        <v>28</v>
      </c>
      <c r="D14" s="12">
        <v>5</v>
      </c>
      <c r="E14" s="13">
        <v>224</v>
      </c>
      <c r="F14" s="14">
        <f t="shared" si="7"/>
        <v>1120</v>
      </c>
      <c r="G14" s="13">
        <v>240</v>
      </c>
      <c r="H14" s="14">
        <f t="shared" si="8"/>
        <v>1200</v>
      </c>
      <c r="I14" s="15">
        <v>250</v>
      </c>
      <c r="J14" s="16">
        <f t="shared" si="9"/>
        <v>1250</v>
      </c>
      <c r="K14" s="17">
        <f t="shared" si="0"/>
        <v>238</v>
      </c>
      <c r="L14" s="18">
        <f t="shared" si="1"/>
        <v>13.114877048604001</v>
      </c>
      <c r="M14" s="18">
        <f t="shared" si="2"/>
        <v>5.5104525414302525</v>
      </c>
      <c r="N14" s="19">
        <f t="shared" si="3"/>
        <v>1190</v>
      </c>
      <c r="O14" s="19">
        <f t="shared" si="4"/>
        <v>238</v>
      </c>
      <c r="P14" s="19">
        <f t="shared" si="5"/>
        <v>238</v>
      </c>
      <c r="Q14" s="19">
        <f t="shared" si="6"/>
        <v>1190</v>
      </c>
    </row>
    <row r="15" spans="1:17" ht="14.25" customHeight="1" x14ac:dyDescent="0.25">
      <c r="A15" s="10">
        <v>9</v>
      </c>
      <c r="B15" s="21" t="s">
        <v>26</v>
      </c>
      <c r="C15" s="12" t="s">
        <v>25</v>
      </c>
      <c r="D15" s="20">
        <v>1.8</v>
      </c>
      <c r="E15" s="13">
        <v>255.55</v>
      </c>
      <c r="F15" s="14">
        <v>460</v>
      </c>
      <c r="G15" s="13">
        <v>261.11</v>
      </c>
      <c r="H15" s="14">
        <f t="shared" si="8"/>
        <v>469.99800000000005</v>
      </c>
      <c r="I15" s="15">
        <v>277.77</v>
      </c>
      <c r="J15" s="16">
        <v>500</v>
      </c>
      <c r="K15" s="17">
        <f t="shared" si="0"/>
        <v>264.81</v>
      </c>
      <c r="L15" s="18">
        <f t="shared" si="1"/>
        <v>11.56285431889547</v>
      </c>
      <c r="M15" s="18">
        <f t="shared" si="2"/>
        <v>4.3664719304012198</v>
      </c>
      <c r="N15" s="19">
        <f t="shared" si="3"/>
        <v>476.65800000000002</v>
      </c>
      <c r="O15" s="19">
        <f t="shared" si="4"/>
        <v>264.81</v>
      </c>
      <c r="P15" s="19">
        <f t="shared" si="5"/>
        <v>264.81</v>
      </c>
      <c r="Q15" s="19">
        <f t="shared" si="6"/>
        <v>476.65800000000002</v>
      </c>
    </row>
    <row r="16" spans="1:17" s="22" customFormat="1" ht="15.75" customHeight="1" x14ac:dyDescent="0.25">
      <c r="A16" s="42" t="s">
        <v>30</v>
      </c>
      <c r="B16" s="43"/>
      <c r="C16" s="44"/>
      <c r="D16" s="23">
        <f>SUM(D7:D15)</f>
        <v>438.2</v>
      </c>
      <c r="E16" s="24"/>
      <c r="F16" s="25">
        <f>SUM(F7:F15)</f>
        <v>40567</v>
      </c>
      <c r="G16" s="24"/>
      <c r="H16" s="25">
        <f>SUM(H7:H15)</f>
        <v>41220.998</v>
      </c>
      <c r="I16" s="24"/>
      <c r="J16" s="25">
        <f>SUM(J7:J15)</f>
        <v>42645</v>
      </c>
      <c r="K16" s="26"/>
      <c r="L16" s="27"/>
      <c r="M16" s="27"/>
      <c r="N16" s="28">
        <f>SUM(N7:N15)</f>
        <v>41477.333333333343</v>
      </c>
      <c r="O16" s="28"/>
      <c r="P16" s="28"/>
      <c r="Q16" s="28">
        <f>SUM(Q7:Q15)</f>
        <v>41475.912000000004</v>
      </c>
    </row>
    <row r="17" spans="1:17" s="22" customFormat="1" ht="27.75" customHeight="1" x14ac:dyDescent="0.2">
      <c r="A17" s="29"/>
      <c r="B17" s="45"/>
      <c r="C17" s="45"/>
      <c r="D17" s="45"/>
      <c r="E17" s="45"/>
      <c r="F17" s="45"/>
      <c r="G17" s="45"/>
      <c r="H17" s="45"/>
      <c r="I17" s="45"/>
      <c r="J17" s="45"/>
      <c r="K17" s="30"/>
      <c r="L17" s="31"/>
      <c r="M17" s="31"/>
      <c r="N17" s="32"/>
      <c r="O17" s="32"/>
      <c r="P17" s="32"/>
      <c r="Q17" s="32"/>
    </row>
    <row r="18" spans="1:17" s="33" customFormat="1" ht="30.75" customHeight="1" x14ac:dyDescent="0.25">
      <c r="A18" s="46" t="s">
        <v>31</v>
      </c>
      <c r="B18" s="46"/>
      <c r="C18" s="46"/>
      <c r="D18" s="46"/>
      <c r="E18" s="46"/>
      <c r="F18" s="46"/>
      <c r="G18" s="46"/>
      <c r="H18" s="46"/>
      <c r="I18" s="47">
        <f>Q16</f>
        <v>41475.912000000004</v>
      </c>
      <c r="J18" s="47"/>
      <c r="K18" s="34"/>
      <c r="L18" s="35"/>
      <c r="M18" s="35"/>
      <c r="N18" s="36"/>
      <c r="O18" s="34"/>
      <c r="P18" s="34"/>
      <c r="Q18" s="34"/>
    </row>
    <row r="19" spans="1:17" s="33" customFormat="1" ht="15.75" x14ac:dyDescent="0.25">
      <c r="A19" s="37"/>
      <c r="B19" s="37"/>
      <c r="C19" s="37"/>
      <c r="D19" s="38"/>
      <c r="E19" s="4"/>
      <c r="F19" s="4"/>
      <c r="G19" s="4"/>
      <c r="H19" s="35"/>
      <c r="I19" s="36"/>
      <c r="J19" s="35"/>
      <c r="K19" s="35"/>
      <c r="L19" s="35"/>
      <c r="M19" s="35"/>
      <c r="N19" s="36"/>
      <c r="O19" s="34"/>
      <c r="P19" s="34"/>
      <c r="Q19" s="34"/>
    </row>
    <row r="20" spans="1:17" s="33" customFormat="1" ht="26.25" customHeight="1" x14ac:dyDescent="0.25">
      <c r="A20" s="59" t="s">
        <v>33</v>
      </c>
      <c r="B20" s="59"/>
      <c r="C20" s="59"/>
      <c r="D20" s="59"/>
      <c r="E20" s="59"/>
      <c r="F20" s="59"/>
      <c r="G20" s="59"/>
      <c r="H20" s="59"/>
      <c r="I20" s="59"/>
      <c r="J20" s="59"/>
      <c r="K20" s="36"/>
      <c r="L20" s="34"/>
      <c r="M20" s="34"/>
      <c r="N20" s="34"/>
      <c r="O20" s="34"/>
      <c r="P20" s="34"/>
      <c r="Q20" s="34"/>
    </row>
    <row r="21" spans="1:17" s="33" customFormat="1" ht="15.75" x14ac:dyDescent="0.25">
      <c r="A21" s="37"/>
      <c r="B21" s="39"/>
      <c r="D21" s="40"/>
      <c r="E21" s="34"/>
      <c r="F21" s="34"/>
      <c r="G21" s="34"/>
      <c r="H21" s="41"/>
      <c r="I21" s="35"/>
      <c r="J21" s="35"/>
      <c r="K21" s="36"/>
      <c r="L21" s="34"/>
      <c r="M21" s="34"/>
      <c r="N21" s="34"/>
      <c r="O21" s="34"/>
      <c r="P21" s="34"/>
      <c r="Q21" s="34"/>
    </row>
  </sheetData>
  <mergeCells count="16">
    <mergeCell ref="A20:J20"/>
    <mergeCell ref="A16:C16"/>
    <mergeCell ref="B17:J17"/>
    <mergeCell ref="A18:H18"/>
    <mergeCell ref="I18:J18"/>
    <mergeCell ref="N1:Q1"/>
    <mergeCell ref="N2:Q2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" right="0" top="0.59055100000000005" bottom="0.59055100000000005" header="0" footer="0"/>
  <pageSetup paperSize="9" scale="6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J13"/>
  <sheetViews>
    <sheetView workbookViewId="0">
      <selection activeCell="E21" sqref="E21"/>
    </sheetView>
  </sheetViews>
  <sheetFormatPr defaultRowHeight="15" customHeight="1" x14ac:dyDescent="0.25"/>
  <sheetData>
    <row r="13" spans="1:10" ht="15.75" x14ac:dyDescent="0.25">
      <c r="A13" s="46" t="s">
        <v>32</v>
      </c>
      <c r="B13" s="46"/>
      <c r="C13" s="46"/>
      <c r="D13" s="46"/>
      <c r="E13" s="46"/>
      <c r="F13" s="46"/>
      <c r="G13" s="46"/>
      <c r="H13" s="46"/>
      <c r="I13" s="46"/>
      <c r="J13" s="46"/>
    </row>
  </sheetData>
  <mergeCells count="1">
    <mergeCell ref="A13:J1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Русакова Жанна Юрьевна</cp:lastModifiedBy>
  <cp:revision>2</cp:revision>
  <dcterms:created xsi:type="dcterms:W3CDTF">2014-01-15T18:15:00Z</dcterms:created>
  <dcterms:modified xsi:type="dcterms:W3CDTF">2026-07-23T04:03:14Z</dcterms:modified>
  <cp:version>983040</cp:version>
</cp:coreProperties>
</file>