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040" windowHeight="7965" activeTab="1"/>
  </bookViews>
  <sheets>
    <sheet name="Отчет" sheetId="1" r:id="rId1"/>
    <sheet name="Расчет цены" sheetId="2" r:id="rId2"/>
  </sheets>
  <calcPr calcId="125725"/>
</workbook>
</file>

<file path=xl/calcChain.xml><?xml version="1.0" encoding="utf-8"?>
<calcChain xmlns="http://schemas.openxmlformats.org/spreadsheetml/2006/main">
  <c r="N6" i="2"/>
  <c r="N7"/>
  <c r="N14" s="1"/>
  <c r="G16" s="1"/>
  <c r="N8"/>
  <c r="N9"/>
  <c r="N10"/>
  <c r="N11"/>
  <c r="N12"/>
  <c r="N13"/>
  <c r="N5"/>
  <c r="K11" l="1"/>
  <c r="L11" s="1"/>
  <c r="K12"/>
  <c r="L12" s="1"/>
  <c r="H12"/>
  <c r="M12" s="1"/>
  <c r="H11"/>
  <c r="M11" s="1"/>
  <c r="I12" l="1"/>
  <c r="J12" s="1"/>
  <c r="I11"/>
  <c r="J11" s="1"/>
  <c r="K10"/>
  <c r="L10" s="1"/>
  <c r="K13"/>
  <c r="L13" s="1"/>
  <c r="H10"/>
  <c r="M10" s="1"/>
  <c r="H13"/>
  <c r="M13" s="1"/>
  <c r="I10" l="1"/>
  <c r="J10" s="1"/>
  <c r="I13"/>
  <c r="J13" s="1"/>
  <c r="K9"/>
  <c r="L9" s="1"/>
  <c r="H9"/>
  <c r="I9" s="1"/>
  <c r="J9" s="1"/>
  <c r="M9" l="1"/>
  <c r="K8"/>
  <c r="L8" s="1"/>
  <c r="H8"/>
  <c r="I8" s="1"/>
  <c r="J8" s="1"/>
  <c r="K7"/>
  <c r="L7" s="1"/>
  <c r="H7"/>
  <c r="I7" s="1"/>
  <c r="J7" s="1"/>
  <c r="M8" l="1"/>
  <c r="M7"/>
  <c r="K6"/>
  <c r="L6" s="1"/>
  <c r="H6"/>
  <c r="M6" s="1"/>
  <c r="I6" l="1"/>
  <c r="J6" s="1"/>
  <c r="H5"/>
  <c r="M5" l="1"/>
  <c r="M14" s="1"/>
  <c r="K5"/>
  <c r="L5" s="1"/>
  <c r="I5"/>
  <c r="J5" s="1"/>
  <c r="C4" i="1" l="1"/>
</calcChain>
</file>

<file path=xl/sharedStrings.xml><?xml version="1.0" encoding="utf-8"?>
<sst xmlns="http://schemas.openxmlformats.org/spreadsheetml/2006/main" count="56" uniqueCount="45">
  <si>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</si>
  <si>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</si>
  <si>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</si>
  <si>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</si>
  <si>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</si>
  <si>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</si>
  <si>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</si>
  <si>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Однородность совокупности значений выявленных цен, используемых в расчете Н(М)ЦК, ЦКЕП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</si>
  <si>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</si>
  <si>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</si>
  <si>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</si>
  <si>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</si>
  <si>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</si>
  <si>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</si>
  <si>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</si>
  <si>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</si>
  <si>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26000 шт.</t>
  </si>
  <si>
    <t>Обоснование цены контракта (руб.) (расчет цены см. Приложение 1)</t>
  </si>
  <si>
    <t>______________________________________________
(наименование казенного/бюджетного учреждения)
адрес: _____________________________________,
телефон: _______________, факс: _____________,
адрес электронной почты: ____________________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</si>
  <si>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________, осуществляющих исполнение наказаний. Объем закупки обеспечивает потребность учреждений на период, необходимый для проведения конкурентных способов осуществления закупок.</t>
  </si>
  <si>
    <t>фио</t>
  </si>
  <si>
    <t>Н(М)ЦК, определяемая методом сопоставимых рыночных цен (анализа рынка)*</t>
  </si>
  <si>
    <t>ИТОГО</t>
  </si>
  <si>
    <t>Н(М)ЦК контракта с учетом округления цены за единицу, по среднему значению (руб.)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</si>
  <si>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</si>
  <si>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Начальник отдела охраны труда ____________________________   Захаров А.Ю.</t>
  </si>
  <si>
    <t>Начальная (максимальная) цена контракта установлена  в размере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</si>
  <si>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</si>
  <si>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Обоснование начальной (максимальной) цены контракта (НМЦК) на Поставку спецодежды и спецобуви для нужд ФГБУ «УЭЗ МИД России»</t>
  </si>
  <si>
    <t>Наименование  товара</t>
  </si>
  <si>
    <t xml:space="preserve">
Поставщик №1 
</t>
  </si>
  <si>
    <t xml:space="preserve">
Поставщик №2 
 </t>
  </si>
  <si>
    <t xml:space="preserve">
Поставщик №3 
</t>
  </si>
  <si>
    <t>Одежда специальная для защиты от общих производственных загрязнений и механических воздействий</t>
  </si>
  <si>
    <t>Костюм летний</t>
  </si>
  <si>
    <t>Обувь специальная кожаная для защиты от повышенных температур</t>
  </si>
  <si>
    <t>Обувь специальная кожаная для защиты от механических воздействий</t>
  </si>
  <si>
    <t>Обувь специальная</t>
  </si>
  <si>
    <t>Перчатки трикотажные для защиты от внешних воздействий</t>
  </si>
  <si>
    <t>Рукавицы для защиты от внешних воздействий</t>
  </si>
  <si>
    <t>комплект</t>
  </si>
  <si>
    <t>Пара (2 шт.)</t>
  </si>
  <si>
    <t>штука</t>
  </si>
  <si>
    <t>«____» _____________  2026   г.</t>
  </si>
  <si>
    <t>рублей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</si>
</sst>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 applyProtection="1">
      <alignment horizontal="right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2" fontId="7" fillId="0" borderId="1" xfId="0" applyNumberFormat="1" applyFont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2" fontId="6" fillId="2" borderId="0" xfId="0" applyNumberFormat="1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1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7845</xdr:colOff>
      <xdr:row>3</xdr:row>
      <xdr:rowOff>1983441</xdr:rowOff>
    </xdr:from>
    <xdr:to>
      <xdr:col>9</xdr:col>
      <xdr:colOff>941295</xdr:colOff>
      <xdr:row>3</xdr:row>
      <xdr:rowOff>2335866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xmlns="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9404" y="385482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1038786</xdr:colOff>
      <xdr:row>3</xdr:row>
      <xdr:rowOff>1663513</xdr:rowOff>
    </xdr:from>
    <xdr:to>
      <xdr:col>8</xdr:col>
      <xdr:colOff>996764</xdr:colOff>
      <xdr:row>3</xdr:row>
      <xdr:rowOff>2101663</xdr:rowOff>
    </xdr:to>
    <xdr:pic>
      <xdr:nvPicPr>
        <xdr:cNvPr id="2090" name="Picture 2">
          <a:extLst>
            <a:ext uri="{FF2B5EF4-FFF2-40B4-BE49-F238E27FC236}">
              <a16:creationId xmlns:a16="http://schemas.microsoft.com/office/drawing/2014/main" xmlns="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7257" y="353489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xmlns="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9137" y="3886199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3</xdr:row>
      <xdr:rowOff>1400175</xdr:rowOff>
    </xdr:from>
    <xdr:to>
      <xdr:col>10</xdr:col>
      <xdr:colOff>419100</xdr:colOff>
      <xdr:row>3</xdr:row>
      <xdr:rowOff>1628775</xdr:rowOff>
    </xdr:to>
    <xdr:pic>
      <xdr:nvPicPr>
        <xdr:cNvPr id="2092" name="Picture 6">
          <a:extLst>
            <a:ext uri="{FF2B5EF4-FFF2-40B4-BE49-F238E27FC236}">
              <a16:creationId xmlns:a16="http://schemas.microsoft.com/office/drawing/2014/main" xmlns="" id="{00000000-0008-0000-01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4897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zoomScale="91" zoomScaleNormal="91" workbookViewId="0">
      <selection activeCell="A6" sqref="A6"/>
    </sheetView>
  </sheetViews>
  <sheetFormatPr defaultRowHeight="12.75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>
      <c r="C1" s="40" t="s">
        <v>18</v>
      </c>
      <c r="D1" s="40"/>
    </row>
    <row r="2" spans="1:4" ht="72" customHeight="1">
      <c r="A2" s="41" t="s">
        <v>10</v>
      </c>
      <c r="B2" s="41"/>
      <c r="C2" s="41"/>
      <c r="D2" s="41"/>
    </row>
    <row r="3" spans="1:4" ht="159" customHeight="1">
      <c r="A3" s="3" t="s">
        <v>12</v>
      </c>
      <c r="B3" s="3" t="s">
        <v>13</v>
      </c>
      <c r="C3" s="3" t="s">
        <v>17</v>
      </c>
      <c r="D3" s="3" t="s">
        <v>14</v>
      </c>
    </row>
    <row r="4" spans="1:4" s="1" customFormat="1" ht="165" customHeight="1">
      <c r="A4" s="11" t="s">
        <v>16</v>
      </c>
      <c r="B4" s="11" t="s">
        <v>19</v>
      </c>
      <c r="C4" s="14" t="e">
        <f>'Расчет цены'!#REF!</f>
        <v>#REF!</v>
      </c>
      <c r="D4" s="11" t="s">
        <v>15</v>
      </c>
    </row>
    <row r="5" spans="1:4" ht="15.75" customHeight="1">
      <c r="A5" s="10" t="s">
        <v>11</v>
      </c>
    </row>
    <row r="6" spans="1:4" s="5" customFormat="1" ht="48.75" customHeight="1">
      <c r="A6" s="7"/>
      <c r="C6" s="13"/>
      <c r="D6" s="12" t="s">
        <v>20</v>
      </c>
    </row>
    <row r="7" spans="1:4" s="5" customFormat="1" ht="18.75" customHeight="1">
      <c r="A7" s="7"/>
      <c r="C7" s="8"/>
      <c r="D7" s="8"/>
    </row>
    <row r="8" spans="1:4" s="5" customFormat="1" ht="11.25" customHeight="1">
      <c r="A8" s="7"/>
      <c r="C8" s="8"/>
      <c r="D8" s="9" t="s">
        <v>9</v>
      </c>
    </row>
    <row r="9" spans="1:4" ht="19.5" customHeight="1">
      <c r="A9" s="10" t="s">
        <v>8</v>
      </c>
      <c r="C9" s="6"/>
    </row>
    <row r="10" spans="1:4" s="5" customFormat="1" ht="48" customHeight="1">
      <c r="A10" s="7"/>
      <c r="C10" s="13"/>
      <c r="D10" s="12" t="s">
        <v>20</v>
      </c>
    </row>
    <row r="11" spans="1:4" ht="16.5" customHeight="1"/>
    <row r="12" spans="1:4">
      <c r="D12" s="9" t="s">
        <v>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2"/>
  <sheetViews>
    <sheetView tabSelected="1" topLeftCell="A6" zoomScale="70" zoomScaleNormal="70" workbookViewId="0">
      <selection activeCell="S4" sqref="S4"/>
    </sheetView>
  </sheetViews>
  <sheetFormatPr defaultRowHeight="12.75"/>
  <cols>
    <col min="1" max="1" width="5.7109375" style="2" customWidth="1"/>
    <col min="2" max="2" width="65" style="2" customWidth="1"/>
    <col min="3" max="3" width="11.42578125" style="2" customWidth="1"/>
    <col min="4" max="4" width="9.42578125" style="2" customWidth="1"/>
    <col min="5" max="5" width="14.85546875" style="2" customWidth="1"/>
    <col min="6" max="6" width="14.5703125" style="2" customWidth="1"/>
    <col min="7" max="7" width="13.71093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36.5703125" style="2" customWidth="1"/>
    <col min="12" max="12" width="12.28515625" style="2" customWidth="1"/>
    <col min="13" max="13" width="16.140625" style="2" customWidth="1"/>
    <col min="14" max="14" width="16.7109375" style="2" customWidth="1"/>
    <col min="15" max="16384" width="9.140625" style="2"/>
  </cols>
  <sheetData>
    <row r="1" spans="1:14" ht="27" customHeight="1">
      <c r="K1" s="49"/>
      <c r="L1" s="50"/>
      <c r="M1" s="50"/>
    </row>
    <row r="2" spans="1:14" ht="81" customHeight="1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ht="53.25" customHeight="1">
      <c r="A3" s="52" t="s">
        <v>0</v>
      </c>
      <c r="B3" s="52" t="s">
        <v>29</v>
      </c>
      <c r="C3" s="52" t="s">
        <v>1</v>
      </c>
      <c r="D3" s="52" t="s">
        <v>2</v>
      </c>
      <c r="E3" s="52" t="s">
        <v>3</v>
      </c>
      <c r="F3" s="52"/>
      <c r="G3" s="52"/>
      <c r="H3" s="53" t="s">
        <v>7</v>
      </c>
      <c r="I3" s="53"/>
      <c r="J3" s="53"/>
      <c r="K3" s="44" t="s">
        <v>21</v>
      </c>
      <c r="L3" s="45"/>
      <c r="M3" s="45"/>
    </row>
    <row r="4" spans="1:14" ht="190.5" customHeight="1" thickBot="1">
      <c r="A4" s="52"/>
      <c r="B4" s="52"/>
      <c r="C4" s="52"/>
      <c r="D4" s="52"/>
      <c r="E4" s="34" t="s">
        <v>30</v>
      </c>
      <c r="F4" s="34" t="s">
        <v>31</v>
      </c>
      <c r="G4" s="34" t="s">
        <v>32</v>
      </c>
      <c r="H4" s="25" t="s">
        <v>5</v>
      </c>
      <c r="I4" s="25" t="s">
        <v>4</v>
      </c>
      <c r="J4" s="25" t="s">
        <v>24</v>
      </c>
      <c r="K4" s="32" t="s">
        <v>27</v>
      </c>
      <c r="L4" s="24" t="s">
        <v>6</v>
      </c>
      <c r="M4" s="35" t="s">
        <v>23</v>
      </c>
      <c r="N4" s="38" t="s">
        <v>23</v>
      </c>
    </row>
    <row r="5" spans="1:14" s="4" customFormat="1" ht="111.75" customHeight="1" thickBot="1">
      <c r="A5" s="21">
        <v>1</v>
      </c>
      <c r="B5" s="28" t="s">
        <v>33</v>
      </c>
      <c r="C5" s="20" t="s">
        <v>42</v>
      </c>
      <c r="D5" s="29">
        <v>20</v>
      </c>
      <c r="E5" s="26">
        <v>2140</v>
      </c>
      <c r="F5" s="26">
        <v>2318</v>
      </c>
      <c r="G5" s="26">
        <v>2258</v>
      </c>
      <c r="H5" s="27">
        <f t="shared" ref="H5" si="0">ROUND((E5+F5+G5)/3,2)</f>
        <v>2238.67</v>
      </c>
      <c r="I5" s="18">
        <f t="shared" ref="I5" si="1">SQRT(((SUM((POWER(G5-H5,2)),(POWER(F5-H5,2)),(POWER(E5-H5,2)))/(COLUMNS(E5:G5)-1))))</f>
        <v>90.56121327588319</v>
      </c>
      <c r="J5" s="18">
        <f t="shared" ref="J5" si="2">I5/H5*100</f>
        <v>4.0453132116785051</v>
      </c>
      <c r="K5" s="27">
        <f t="shared" ref="K5" si="3">((D5/3)*(SUM(E5:G5)))</f>
        <v>44773.333333333336</v>
      </c>
      <c r="L5" s="27">
        <f t="shared" ref="L5:L6" si="4">K5/D5</f>
        <v>2238.666666666667</v>
      </c>
      <c r="M5" s="36">
        <f>H5*D5</f>
        <v>44773.4</v>
      </c>
      <c r="N5" s="39">
        <f>E5*D5</f>
        <v>42800</v>
      </c>
    </row>
    <row r="6" spans="1:14" s="4" customFormat="1" ht="66.75" customHeight="1" thickBot="1">
      <c r="A6" s="21">
        <v>2</v>
      </c>
      <c r="B6" s="30" t="s">
        <v>34</v>
      </c>
      <c r="C6" s="20" t="s">
        <v>40</v>
      </c>
      <c r="D6" s="31">
        <v>8</v>
      </c>
      <c r="E6" s="26">
        <v>28000</v>
      </c>
      <c r="F6" s="26">
        <v>28405</v>
      </c>
      <c r="G6" s="26">
        <v>28710</v>
      </c>
      <c r="H6" s="27">
        <f t="shared" ref="H6" si="5">ROUND((E6+F6+G6)/3,2)</f>
        <v>28371.67</v>
      </c>
      <c r="I6" s="18">
        <f t="shared" ref="I6" si="6">SQRT(((SUM((POWER(G6-H6,2)),(POWER(F6-H6,2)),(POWER(E6-H6,2)))/(COLUMNS(E6:G6)-1))))</f>
        <v>356.1717750608546</v>
      </c>
      <c r="J6" s="18">
        <f t="shared" ref="J6" si="7">I6/H6*100</f>
        <v>1.2553782525344988</v>
      </c>
      <c r="K6" s="27">
        <f t="shared" ref="K6" si="8">((D6/3)*(SUM(E6:G6)))</f>
        <v>226973.33333333331</v>
      </c>
      <c r="L6" s="27">
        <f t="shared" si="4"/>
        <v>28371.666666666664</v>
      </c>
      <c r="M6" s="36">
        <f t="shared" ref="M6" si="9">H6*D6</f>
        <v>226973.36</v>
      </c>
      <c r="N6" s="39">
        <f t="shared" ref="N6:N13" si="10">E6*D6</f>
        <v>224000</v>
      </c>
    </row>
    <row r="7" spans="1:14" s="4" customFormat="1" ht="66.75" customHeight="1" thickBot="1">
      <c r="A7" s="21">
        <v>3</v>
      </c>
      <c r="B7" s="30" t="s">
        <v>35</v>
      </c>
      <c r="C7" s="20" t="s">
        <v>41</v>
      </c>
      <c r="D7" s="31">
        <v>8</v>
      </c>
      <c r="E7" s="26">
        <v>6050</v>
      </c>
      <c r="F7" s="26">
        <v>6198</v>
      </c>
      <c r="G7" s="26">
        <v>6200</v>
      </c>
      <c r="H7" s="27">
        <f t="shared" ref="H7" si="11">ROUND((E7+F7+G7)/3,2)</f>
        <v>6149.33</v>
      </c>
      <c r="I7" s="18">
        <f t="shared" ref="I7" si="12">SQRT(((SUM((POWER(G7-H7,2)),(POWER(F7-H7,2)),(POWER(E7-H7,2)))/(COLUMNS(E7:G7)-1))))</f>
        <v>86.031002260812926</v>
      </c>
      <c r="J7" s="18">
        <f t="shared" ref="J7" si="13">I7/H7*100</f>
        <v>1.3990305002465786</v>
      </c>
      <c r="K7" s="27">
        <f t="shared" ref="K7" si="14">((D7/3)*(SUM(E7:G7)))</f>
        <v>49194.666666666664</v>
      </c>
      <c r="L7" s="27">
        <f t="shared" ref="L7" si="15">K7/D7</f>
        <v>6149.333333333333</v>
      </c>
      <c r="M7" s="36">
        <f t="shared" ref="M7" si="16">H7*D7</f>
        <v>49194.64</v>
      </c>
      <c r="N7" s="39">
        <f t="shared" si="10"/>
        <v>48400</v>
      </c>
    </row>
    <row r="8" spans="1:14" s="4" customFormat="1" ht="66.75" customHeight="1" thickBot="1">
      <c r="A8" s="21">
        <v>4</v>
      </c>
      <c r="B8" s="30" t="s">
        <v>33</v>
      </c>
      <c r="C8" s="20" t="s">
        <v>42</v>
      </c>
      <c r="D8" s="31">
        <v>16</v>
      </c>
      <c r="E8" s="26">
        <v>4050</v>
      </c>
      <c r="F8" s="26">
        <v>4210</v>
      </c>
      <c r="G8" s="26">
        <v>4106</v>
      </c>
      <c r="H8" s="27">
        <f t="shared" ref="H8:H13" si="17">ROUND((E8+F8+G8)/3,2)</f>
        <v>4122</v>
      </c>
      <c r="I8" s="18">
        <f t="shared" ref="I8:I13" si="18">SQRT(((SUM((POWER(G8-H8,2)),(POWER(F8-H8,2)),(POWER(E8-H8,2)))/(COLUMNS(E8:G8)-1))))</f>
        <v>81.191132520737753</v>
      </c>
      <c r="J8" s="18">
        <f t="shared" ref="J8:J13" si="19">I8/H8*100</f>
        <v>1.9697023901197901</v>
      </c>
      <c r="K8" s="27">
        <f t="shared" ref="K8:K13" si="20">((D8/3)*(SUM(E8:G8)))</f>
        <v>65952</v>
      </c>
      <c r="L8" s="27">
        <f t="shared" ref="L8:L13" si="21">K8/D8</f>
        <v>4122</v>
      </c>
      <c r="M8" s="36">
        <f t="shared" ref="M8:M13" si="22">H8*D8</f>
        <v>65952</v>
      </c>
      <c r="N8" s="39">
        <f t="shared" si="10"/>
        <v>64800</v>
      </c>
    </row>
    <row r="9" spans="1:14" s="4" customFormat="1" ht="66.75" customHeight="1" thickBot="1">
      <c r="A9" s="21">
        <v>5</v>
      </c>
      <c r="B9" s="30" t="s">
        <v>36</v>
      </c>
      <c r="C9" s="20" t="s">
        <v>41</v>
      </c>
      <c r="D9" s="31">
        <v>12</v>
      </c>
      <c r="E9" s="26">
        <v>2691</v>
      </c>
      <c r="F9" s="26">
        <v>2715</v>
      </c>
      <c r="G9" s="26">
        <v>2700</v>
      </c>
      <c r="H9" s="27">
        <f t="shared" si="17"/>
        <v>2702</v>
      </c>
      <c r="I9" s="18">
        <f t="shared" si="18"/>
        <v>12.124355652982141</v>
      </c>
      <c r="J9" s="18">
        <f t="shared" si="19"/>
        <v>0.44871782579504593</v>
      </c>
      <c r="K9" s="27">
        <f t="shared" si="20"/>
        <v>32424</v>
      </c>
      <c r="L9" s="27">
        <f t="shared" si="21"/>
        <v>2702</v>
      </c>
      <c r="M9" s="36">
        <f t="shared" si="22"/>
        <v>32424</v>
      </c>
      <c r="N9" s="39">
        <f t="shared" si="10"/>
        <v>32292</v>
      </c>
    </row>
    <row r="10" spans="1:14" ht="66.75" customHeight="1" thickBot="1">
      <c r="A10" s="21">
        <v>6</v>
      </c>
      <c r="B10" s="30" t="s">
        <v>37</v>
      </c>
      <c r="C10" s="20" t="s">
        <v>41</v>
      </c>
      <c r="D10" s="31">
        <v>16</v>
      </c>
      <c r="E10" s="26">
        <v>990</v>
      </c>
      <c r="F10" s="26">
        <v>1105</v>
      </c>
      <c r="G10" s="26">
        <v>1095</v>
      </c>
      <c r="H10" s="27">
        <f t="shared" si="17"/>
        <v>1063.33</v>
      </c>
      <c r="I10" s="18">
        <f t="shared" si="18"/>
        <v>63.705049642865831</v>
      </c>
      <c r="J10" s="18">
        <f t="shared" si="19"/>
        <v>5.9910892801732141</v>
      </c>
      <c r="K10" s="27">
        <f t="shared" si="20"/>
        <v>17013.333333333332</v>
      </c>
      <c r="L10" s="27">
        <f t="shared" si="21"/>
        <v>1063.3333333333333</v>
      </c>
      <c r="M10" s="36">
        <f t="shared" si="22"/>
        <v>17013.28</v>
      </c>
      <c r="N10" s="39">
        <f t="shared" si="10"/>
        <v>15840</v>
      </c>
    </row>
    <row r="11" spans="1:14" ht="42" customHeight="1" thickBot="1">
      <c r="A11" s="21">
        <v>7</v>
      </c>
      <c r="B11" s="30" t="s">
        <v>38</v>
      </c>
      <c r="C11" s="20" t="s">
        <v>41</v>
      </c>
      <c r="D11" s="31">
        <v>20</v>
      </c>
      <c r="E11" s="26">
        <v>1410</v>
      </c>
      <c r="F11" s="26">
        <v>1470</v>
      </c>
      <c r="G11" s="26">
        <v>1475</v>
      </c>
      <c r="H11" s="33">
        <f t="shared" si="17"/>
        <v>1451.67</v>
      </c>
      <c r="I11" s="18">
        <f t="shared" si="18"/>
        <v>36.170890920739012</v>
      </c>
      <c r="J11" s="18">
        <f t="shared" si="19"/>
        <v>2.4916744797880379</v>
      </c>
      <c r="K11" s="33">
        <f t="shared" si="20"/>
        <v>29033.333333333336</v>
      </c>
      <c r="L11" s="33">
        <f t="shared" si="21"/>
        <v>1451.6666666666667</v>
      </c>
      <c r="M11" s="36">
        <f t="shared" si="22"/>
        <v>29033.4</v>
      </c>
      <c r="N11" s="39">
        <f t="shared" si="10"/>
        <v>28200</v>
      </c>
    </row>
    <row r="12" spans="1:14" ht="69.75" customHeight="1" thickBot="1">
      <c r="A12" s="21">
        <v>8</v>
      </c>
      <c r="B12" s="30" t="s">
        <v>35</v>
      </c>
      <c r="C12" s="20" t="s">
        <v>41</v>
      </c>
      <c r="D12" s="31">
        <v>2</v>
      </c>
      <c r="E12" s="26">
        <v>4622.5</v>
      </c>
      <c r="F12" s="26">
        <v>4800</v>
      </c>
      <c r="G12" s="26">
        <v>4800</v>
      </c>
      <c r="H12" s="33">
        <f>ROUND((E12+F12+G12)/3,2)</f>
        <v>4740.83</v>
      </c>
      <c r="I12" s="18">
        <f t="shared" si="18"/>
        <v>102.47967286247551</v>
      </c>
      <c r="J12" s="18">
        <f t="shared" si="19"/>
        <v>2.161639899816604</v>
      </c>
      <c r="K12" s="33">
        <f t="shared" si="20"/>
        <v>9481.6666666666661</v>
      </c>
      <c r="L12" s="33">
        <f t="shared" si="21"/>
        <v>4740.833333333333</v>
      </c>
      <c r="M12" s="36">
        <f t="shared" si="22"/>
        <v>9481.66</v>
      </c>
      <c r="N12" s="39">
        <f t="shared" si="10"/>
        <v>9245</v>
      </c>
    </row>
    <row r="13" spans="1:14" ht="48.75" customHeight="1" thickBot="1">
      <c r="A13" s="21">
        <v>9</v>
      </c>
      <c r="B13" s="30" t="s">
        <v>39</v>
      </c>
      <c r="C13" s="20" t="s">
        <v>41</v>
      </c>
      <c r="D13" s="31">
        <v>4</v>
      </c>
      <c r="E13" s="26">
        <v>540</v>
      </c>
      <c r="F13" s="26">
        <v>563</v>
      </c>
      <c r="G13" s="26">
        <v>773</v>
      </c>
      <c r="H13" s="27">
        <f t="shared" si="17"/>
        <v>625.33000000000004</v>
      </c>
      <c r="I13" s="18">
        <f t="shared" si="18"/>
        <v>128.39911740350865</v>
      </c>
      <c r="J13" s="18">
        <f t="shared" si="19"/>
        <v>20.533017351399842</v>
      </c>
      <c r="K13" s="27">
        <f t="shared" si="20"/>
        <v>2501.333333333333</v>
      </c>
      <c r="L13" s="27">
        <f t="shared" si="21"/>
        <v>625.33333333333326</v>
      </c>
      <c r="M13" s="36">
        <f t="shared" si="22"/>
        <v>2501.3200000000002</v>
      </c>
      <c r="N13" s="39">
        <f t="shared" si="10"/>
        <v>2160</v>
      </c>
    </row>
    <row r="14" spans="1:14" ht="27.75" customHeight="1">
      <c r="A14" s="47" t="s">
        <v>22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7">
        <f>SUM(M5:M13)</f>
        <v>477347.06000000006</v>
      </c>
      <c r="N14" s="39">
        <f>SUM(N5:N13)</f>
        <v>467737</v>
      </c>
    </row>
    <row r="15" spans="1:14" ht="15.7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ht="15.75">
      <c r="A16" s="6"/>
      <c r="B16" s="46" t="s">
        <v>26</v>
      </c>
      <c r="C16" s="46"/>
      <c r="D16" s="46"/>
      <c r="E16" s="46"/>
      <c r="F16" s="46"/>
      <c r="G16" s="23">
        <f>N14</f>
        <v>467737</v>
      </c>
      <c r="H16" s="22" t="s">
        <v>44</v>
      </c>
      <c r="I16" s="22"/>
      <c r="J16" s="22"/>
      <c r="K16" s="6"/>
      <c r="L16" s="6"/>
      <c r="M16" s="6"/>
    </row>
    <row r="17" spans="1:13" ht="15.75">
      <c r="A17" s="6"/>
      <c r="B17" s="6"/>
      <c r="C17" s="6"/>
      <c r="D17" s="6"/>
      <c r="E17" s="6"/>
      <c r="F17" s="6"/>
      <c r="G17" s="6"/>
      <c r="H17" s="6"/>
      <c r="I17" s="19"/>
      <c r="J17" s="17"/>
      <c r="K17" s="6"/>
      <c r="L17" s="6"/>
      <c r="M17" s="6"/>
    </row>
    <row r="18" spans="1:13" ht="15.75">
      <c r="A18" s="6"/>
      <c r="B18" s="42" t="s">
        <v>25</v>
      </c>
      <c r="C18" s="43"/>
      <c r="D18" s="43"/>
      <c r="E18" s="43"/>
      <c r="F18" s="43"/>
      <c r="G18" s="43"/>
      <c r="H18" s="43"/>
      <c r="I18" s="6"/>
      <c r="J18" s="6"/>
      <c r="K18" s="15"/>
      <c r="L18" s="6"/>
      <c r="M18" s="6"/>
    </row>
    <row r="19" spans="1:13" ht="15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>
      <c r="A20" s="6"/>
      <c r="B20" s="6"/>
      <c r="C20" s="6"/>
      <c r="D20" s="16" t="s">
        <v>43</v>
      </c>
      <c r="E20" s="6"/>
      <c r="F20" s="6"/>
      <c r="G20" s="6"/>
      <c r="H20" s="6"/>
      <c r="I20" s="16"/>
      <c r="K20" s="16"/>
      <c r="L20" s="6"/>
      <c r="M20" s="6"/>
    </row>
    <row r="21" spans="1:13" ht="15.7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5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</sheetData>
  <mergeCells count="12">
    <mergeCell ref="B18:H18"/>
    <mergeCell ref="K3:M3"/>
    <mergeCell ref="B16:F16"/>
    <mergeCell ref="A14:L14"/>
    <mergeCell ref="K1:M1"/>
    <mergeCell ref="A2:M2"/>
    <mergeCell ref="A3:A4"/>
    <mergeCell ref="B3:B4"/>
    <mergeCell ref="C3:C4"/>
    <mergeCell ref="D3:D4"/>
    <mergeCell ref="E3:G3"/>
    <mergeCell ref="H3:J3"/>
  </mergeCells>
  <conditionalFormatting sqref="J5:J13">
    <cfRule type="cellIs" dxfId="0" priority="1" operator="lessThan">
      <formula>33</formula>
    </cfRule>
  </conditionalFormatting>
  <printOptions horizontalCentered="1"/>
  <pageMargins left="0.23622047244094491" right="0.23622047244094491" top="0.15748031496062992" bottom="0.15748031496062992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Marina</cp:lastModifiedBy>
  <cp:lastPrinted>2026-05-21T05:00:46Z</cp:lastPrinted>
  <dcterms:created xsi:type="dcterms:W3CDTF">2014-01-15T18:15:09Z</dcterms:created>
  <dcterms:modified xsi:type="dcterms:W3CDTF">2026-05-26T12:48:21Z</dcterms:modified>
</cp:coreProperties>
</file>