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15" windowHeight="9015"/>
  </bookViews>
  <sheets>
    <sheet name="Расчет цены" sheetId="2" r:id="rId1"/>
  </sheets>
  <definedNames>
    <definedName name="_xlnm.Print_Area" localSheetId="0">'Расчет цены'!$A$1:$N$23</definedName>
  </definedNames>
  <calcPr calcId="125725"/>
</workbook>
</file>

<file path=xl/calcChain.xml><?xml version="1.0" encoding="utf-8"?>
<calcChain xmlns="http://schemas.openxmlformats.org/spreadsheetml/2006/main">
  <c r="L13" i="2"/>
  <c r="M13" s="1"/>
  <c r="N13" s="1"/>
  <c r="K13"/>
  <c r="H13"/>
  <c r="I13" s="1"/>
  <c r="J13" s="1"/>
  <c r="K12"/>
  <c r="L12" s="1"/>
  <c r="M12" s="1"/>
  <c r="N12" s="1"/>
  <c r="I12"/>
  <c r="J12" s="1"/>
  <c r="H12"/>
  <c r="L11"/>
  <c r="M11" s="1"/>
  <c r="N11" s="1"/>
  <c r="K11"/>
  <c r="H11"/>
  <c r="I11" s="1"/>
  <c r="J11" s="1"/>
  <c r="K9"/>
  <c r="L9" s="1"/>
  <c r="M9" s="1"/>
  <c r="N9" s="1"/>
  <c r="I9"/>
  <c r="J9" s="1"/>
  <c r="H9"/>
  <c r="L8"/>
  <c r="M8" s="1"/>
  <c r="N8" s="1"/>
  <c r="K8"/>
  <c r="H8"/>
  <c r="I8" s="1"/>
  <c r="J8" s="1"/>
  <c r="K7"/>
  <c r="L7" s="1"/>
  <c r="M7" s="1"/>
  <c r="N7" s="1"/>
  <c r="I7"/>
  <c r="J7" s="1"/>
  <c r="H7"/>
  <c r="K6"/>
  <c r="L6" s="1"/>
  <c r="M6" s="1"/>
  <c r="N6" s="1"/>
  <c r="H6"/>
  <c r="I6" s="1"/>
  <c r="J6" s="1"/>
  <c r="K5"/>
  <c r="L5" s="1"/>
  <c r="M5" s="1"/>
  <c r="N5" s="1"/>
  <c r="H5"/>
  <c r="I5" s="1"/>
  <c r="J5" s="1"/>
  <c r="K16"/>
  <c r="L16" s="1"/>
  <c r="M16" s="1"/>
  <c r="N16" s="1"/>
  <c r="H16"/>
  <c r="I16" s="1"/>
  <c r="J16" s="1"/>
  <c r="K14"/>
  <c r="L14" s="1"/>
  <c r="M14" s="1"/>
  <c r="N14" s="1"/>
  <c r="H14"/>
  <c r="I14" s="1"/>
  <c r="J14" s="1"/>
  <c r="K10"/>
  <c r="L10" s="1"/>
  <c r="M10" s="1"/>
  <c r="N10" s="1"/>
  <c r="H10"/>
  <c r="I10" s="1"/>
  <c r="J10" s="1"/>
  <c r="K17"/>
  <c r="L17" s="1"/>
  <c r="M17" s="1"/>
  <c r="N17" s="1"/>
  <c r="H17"/>
  <c r="I17" s="1"/>
  <c r="J17" s="1"/>
  <c r="K15"/>
  <c r="L15" s="1"/>
  <c r="M15" s="1"/>
  <c r="N15" s="1"/>
  <c r="H15"/>
  <c r="I15" s="1"/>
  <c r="J15" s="1"/>
  <c r="N18" l="1"/>
</calcChain>
</file>

<file path=xl/sharedStrings.xml><?xml version="1.0" encoding="utf-8"?>
<sst xmlns="http://schemas.openxmlformats.org/spreadsheetml/2006/main" count="50" uniqueCount="37">
  <si>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</si>
  <si>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</si>
  <si>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</si>
  <si>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</si>
  <si>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</si>
  <si>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</si>
  <si>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</si>
  <si>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</si>
  <si>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</si>
  <si>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</si>
  <si>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</si>
  <si>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</si>
  <si>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</si>
  <si>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 xml:space="preserve">Обоснование начальной (максимальной) цены контракта, цены контракта, заключаемого на основании  запроса котировок (Н(М)ЦК, ЦКЕП)
</t>
  </si>
  <si>
    <t>Расчет Н(М)ЦК, ЦКЕП произвел:</t>
  </si>
  <si>
    <t>Цена за единицу изм. с округлением (вверх) до сотых долей после запятой (руб.)</t>
  </si>
  <si>
    <t xml:space="preserve">ПРИЛОЖЕНИЕ </t>
  </si>
  <si>
    <t>начальник автослужбы</t>
  </si>
  <si>
    <t>Д.В.Камынин</t>
  </si>
  <si>
    <t>шт.</t>
  </si>
  <si>
    <t xml:space="preserve">Начальная (максимальная) цена контракта рассчитана методом сопоставимых рыночных цен (анализа рынка)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Министерства экономического развития Российской Федерации от 2.10.2013 г. №567.        
</t>
  </si>
  <si>
    <t>Замена прерывателя массы</t>
  </si>
  <si>
    <t>РМК передних суппортов</t>
  </si>
  <si>
    <t>Замена крестовины рулевого вала</t>
  </si>
  <si>
    <t>Замена продольной рулевой  тяги</t>
  </si>
  <si>
    <t>Замена Грязевого щитка</t>
  </si>
  <si>
    <t>Замена главного цилиндра сцепления</t>
  </si>
  <si>
    <t>замена радиатора охлаждения</t>
  </si>
  <si>
    <t>замена турбины</t>
  </si>
  <si>
    <t>замена трубки сцепления</t>
  </si>
  <si>
    <t>Замена шлейфа подрулевого</t>
  </si>
  <si>
    <t>Заправка автокондиционера</t>
  </si>
  <si>
    <t>Замена тормозных цилиндров задних</t>
  </si>
  <si>
    <t xml:space="preserve">В результате проведенного расчета Н(М)ЦК, ЦКЕП контракта составила, руб.:250000рублей.              
</t>
  </si>
  <si>
    <t>Поставщик №2 ИП" Суратов" вх.1319</t>
  </si>
  <si>
    <t>Поставщик №1 ИП"Данилов Г.В." вх.1320</t>
  </si>
  <si>
    <t>Поставщик №3 ИП"Далакян Н.Г."вх.868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</si>
</sst>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0.0000"/>
    <numFmt numFmtId="166" formatCode="0.00000"/>
  </numFmts>
  <fonts count="17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55">
    <xf numFmtId="0" fontId="0" fillId="0" borderId="0" xfId="0"/>
    <xf numFmtId="0" fontId="8" fillId="0" borderId="0" xfId="0" applyFont="1" applyAlignment="1">
      <alignment horizontal="center" vertical="top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5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164" fontId="10" fillId="0" borderId="2" xfId="1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6" fillId="0" borderId="3" xfId="0" applyFont="1" applyBorder="1"/>
    <xf numFmtId="0" fontId="2" fillId="0" borderId="0" xfId="0" applyFont="1"/>
    <xf numFmtId="0" fontId="12" fillId="2" borderId="4" xfId="0" applyFont="1" applyFill="1" applyBorder="1" applyAlignment="1">
      <alignment horizontal="center" vertical="top" wrapText="1"/>
    </xf>
    <xf numFmtId="0" fontId="8" fillId="0" borderId="0" xfId="0" applyFont="1" applyBorder="1"/>
    <xf numFmtId="2" fontId="11" fillId="2" borderId="1" xfId="0" applyNumberFormat="1" applyFont="1" applyFill="1" applyBorder="1" applyAlignment="1">
      <alignment horizontal="center" vertical="center" wrapText="1"/>
    </xf>
    <xf numFmtId="2" fontId="8" fillId="0" borderId="0" xfId="0" applyNumberFormat="1" applyFont="1"/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5" fillId="2" borderId="0" xfId="0" applyFont="1" applyFill="1" applyAlignment="1" applyProtection="1">
      <alignment vertical="center"/>
      <protection locked="0"/>
    </xf>
    <xf numFmtId="0" fontId="2" fillId="2" borderId="0" xfId="0" applyFont="1" applyFill="1"/>
    <xf numFmtId="0" fontId="4" fillId="2" borderId="0" xfId="0" applyFont="1" applyFill="1" applyAlignment="1">
      <alignment horizontal="left"/>
    </xf>
    <xf numFmtId="0" fontId="6" fillId="2" borderId="0" xfId="0" applyFont="1" applyFill="1"/>
    <xf numFmtId="0" fontId="6" fillId="2" borderId="0" xfId="0" applyFont="1" applyFill="1" applyBorder="1"/>
    <xf numFmtId="0" fontId="10" fillId="2" borderId="0" xfId="0" applyFont="1" applyFill="1" applyAlignment="1">
      <alignment horizontal="center"/>
    </xf>
    <xf numFmtId="0" fontId="14" fillId="0" borderId="0" xfId="0" applyFont="1"/>
    <xf numFmtId="0" fontId="5" fillId="2" borderId="0" xfId="0" applyFont="1" applyFill="1"/>
    <xf numFmtId="0" fontId="5" fillId="0" borderId="0" xfId="0" applyFont="1"/>
    <xf numFmtId="0" fontId="10" fillId="2" borderId="0" xfId="0" applyFont="1" applyFill="1" applyAlignment="1" applyProtection="1">
      <alignment horizontal="center" vertical="center"/>
      <protection locked="0"/>
    </xf>
    <xf numFmtId="0" fontId="15" fillId="0" borderId="9" xfId="0" applyFont="1" applyBorder="1" applyAlignment="1">
      <alignment horizontal="justify" vertical="top" wrapText="1"/>
    </xf>
    <xf numFmtId="0" fontId="15" fillId="0" borderId="10" xfId="0" applyFont="1" applyBorder="1" applyAlignment="1">
      <alignment horizontal="justify" vertical="top" wrapText="1"/>
    </xf>
    <xf numFmtId="2" fontId="16" fillId="0" borderId="9" xfId="0" applyNumberFormat="1" applyFont="1" applyBorder="1" applyAlignment="1">
      <alignment horizontal="center" vertical="center" wrapText="1"/>
    </xf>
    <xf numFmtId="2" fontId="16" fillId="0" borderId="1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distributed" wrapText="1"/>
    </xf>
    <xf numFmtId="0" fontId="14" fillId="0" borderId="0" xfId="0" applyFont="1" applyAlignment="1">
      <alignment horizontal="center" vertical="distributed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6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72400" y="22098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26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43700" y="21812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264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724900" y="28575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3</xdr:row>
      <xdr:rowOff>1400175</xdr:rowOff>
    </xdr:from>
    <xdr:to>
      <xdr:col>10</xdr:col>
      <xdr:colOff>419100</xdr:colOff>
      <xdr:row>3</xdr:row>
      <xdr:rowOff>1628775</xdr:rowOff>
    </xdr:to>
    <xdr:pic>
      <xdr:nvPicPr>
        <xdr:cNvPr id="264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72550" y="26574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7"/>
  <sheetViews>
    <sheetView tabSelected="1" workbookViewId="0">
      <selection activeCell="O30" sqref="A1:O30"/>
    </sheetView>
  </sheetViews>
  <sheetFormatPr defaultRowHeight="12.75"/>
  <cols>
    <col min="1" max="1" width="3.140625" style="2" customWidth="1"/>
    <col min="2" max="2" width="32.140625" style="2" customWidth="1"/>
    <col min="3" max="3" width="5.85546875" style="2" customWidth="1"/>
    <col min="4" max="4" width="6.85546875" style="2" customWidth="1"/>
    <col min="5" max="7" width="11.7109375" style="2" customWidth="1"/>
    <col min="8" max="8" width="17.7109375" style="2" customWidth="1"/>
    <col min="9" max="9" width="15.42578125" style="2" customWidth="1"/>
    <col min="10" max="10" width="14.28515625" style="2" customWidth="1"/>
    <col min="11" max="11" width="22.7109375" style="2" customWidth="1"/>
    <col min="12" max="12" width="11.140625" style="2" customWidth="1"/>
    <col min="13" max="13" width="9.140625" style="2"/>
    <col min="14" max="14" width="12.5703125" style="2" customWidth="1"/>
    <col min="15" max="16384" width="9.140625" style="2"/>
  </cols>
  <sheetData>
    <row r="1" spans="1:14" ht="30.75" customHeight="1">
      <c r="K1" s="44" t="s">
        <v>16</v>
      </c>
      <c r="L1" s="45"/>
      <c r="M1" s="45"/>
      <c r="N1" s="45"/>
    </row>
    <row r="2" spans="1:14" ht="29.25" customHeight="1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39" customHeight="1">
      <c r="A3" s="47" t="s">
        <v>0</v>
      </c>
      <c r="B3" s="47" t="s">
        <v>2</v>
      </c>
      <c r="C3" s="48" t="s">
        <v>1</v>
      </c>
      <c r="D3" s="48" t="s">
        <v>3</v>
      </c>
      <c r="E3" s="51" t="s">
        <v>4</v>
      </c>
      <c r="F3" s="52"/>
      <c r="G3" s="53"/>
      <c r="H3" s="54" t="s">
        <v>10</v>
      </c>
      <c r="I3" s="54"/>
      <c r="J3" s="54"/>
      <c r="K3" s="50" t="s">
        <v>12</v>
      </c>
      <c r="L3" s="50"/>
      <c r="M3" s="50"/>
      <c r="N3" s="50"/>
    </row>
    <row r="4" spans="1:14" ht="156.75" customHeight="1" thickBot="1">
      <c r="A4" s="48"/>
      <c r="B4" s="48"/>
      <c r="C4" s="49"/>
      <c r="D4" s="49"/>
      <c r="E4" s="18" t="s">
        <v>35</v>
      </c>
      <c r="F4" s="18" t="s">
        <v>34</v>
      </c>
      <c r="G4" s="18" t="s">
        <v>36</v>
      </c>
      <c r="H4" s="22" t="s">
        <v>7</v>
      </c>
      <c r="I4" s="22" t="s">
        <v>5</v>
      </c>
      <c r="J4" s="22" t="s">
        <v>6</v>
      </c>
      <c r="K4" s="7" t="s">
        <v>9</v>
      </c>
      <c r="L4" s="6" t="s">
        <v>8</v>
      </c>
      <c r="M4" s="3" t="s">
        <v>15</v>
      </c>
      <c r="N4" s="6" t="s">
        <v>11</v>
      </c>
    </row>
    <row r="5" spans="1:14" ht="39.75" customHeight="1" thickBot="1">
      <c r="A5" s="23">
        <v>1</v>
      </c>
      <c r="B5" s="37" t="s">
        <v>21</v>
      </c>
      <c r="C5" s="24" t="s">
        <v>19</v>
      </c>
      <c r="D5" s="24">
        <v>1</v>
      </c>
      <c r="E5" s="39">
        <v>8118</v>
      </c>
      <c r="F5" s="20">
        <v>8250</v>
      </c>
      <c r="G5" s="20">
        <v>8400</v>
      </c>
      <c r="H5" s="25">
        <f t="shared" ref="H5:H9" si="0">AVERAGE(E5:G5)</f>
        <v>8256</v>
      </c>
      <c r="I5" s="26">
        <f t="shared" ref="I5:I9" si="1">SQRT(((SUM((POWER(H5-E5,2)),(POWER(H5-F5,2)),(POWER(H5-G5,2))))/(COLUMNS(E5:G5)-1)))</f>
        <v>141.09571219565817</v>
      </c>
      <c r="J5" s="26">
        <f t="shared" ref="J5:J9" si="2">I5/H5*100</f>
        <v>1.7090081419047745</v>
      </c>
      <c r="K5" s="14">
        <f t="shared" ref="K5:K9" si="3">((D5/3)*(SUM(E5:G5)))</f>
        <v>8256</v>
      </c>
      <c r="L5" s="4">
        <f t="shared" ref="L5:L9" si="4">K5/D5</f>
        <v>8256</v>
      </c>
      <c r="M5" s="5">
        <f t="shared" ref="M5:M9" si="5">ROUNDUP(L5,2)</f>
        <v>8256</v>
      </c>
      <c r="N5" s="5">
        <f t="shared" ref="N5:N9" si="6">M5*D5</f>
        <v>8256</v>
      </c>
    </row>
    <row r="6" spans="1:14" s="1" customFormat="1" ht="38.25" customHeight="1" thickBot="1">
      <c r="A6" s="23">
        <v>2</v>
      </c>
      <c r="B6" s="38" t="s">
        <v>22</v>
      </c>
      <c r="C6" s="24" t="s">
        <v>19</v>
      </c>
      <c r="D6" s="24">
        <v>2</v>
      </c>
      <c r="E6" s="40">
        <v>35711</v>
      </c>
      <c r="F6" s="20">
        <v>35711</v>
      </c>
      <c r="G6" s="20">
        <v>36000</v>
      </c>
      <c r="H6" s="25">
        <f t="shared" si="0"/>
        <v>35807.333333333336</v>
      </c>
      <c r="I6" s="26">
        <f t="shared" si="1"/>
        <v>166.85422779580185</v>
      </c>
      <c r="J6" s="26">
        <f t="shared" si="2"/>
        <v>0.46597781030646002</v>
      </c>
      <c r="K6" s="14">
        <f t="shared" si="3"/>
        <v>71614.666666666657</v>
      </c>
      <c r="L6" s="4">
        <f t="shared" si="4"/>
        <v>35807.333333333328</v>
      </c>
      <c r="M6" s="5">
        <f t="shared" si="5"/>
        <v>35807.340000000004</v>
      </c>
      <c r="N6" s="5">
        <f t="shared" si="6"/>
        <v>71614.680000000008</v>
      </c>
    </row>
    <row r="7" spans="1:14" ht="39.75" customHeight="1" thickBot="1">
      <c r="A7" s="23">
        <v>3</v>
      </c>
      <c r="B7" s="38" t="s">
        <v>23</v>
      </c>
      <c r="C7" s="24" t="s">
        <v>19</v>
      </c>
      <c r="D7" s="24">
        <v>1</v>
      </c>
      <c r="E7" s="40">
        <v>5069</v>
      </c>
      <c r="F7" s="20">
        <v>5190</v>
      </c>
      <c r="G7" s="20">
        <v>5180</v>
      </c>
      <c r="H7" s="25">
        <f t="shared" si="0"/>
        <v>5146.333333333333</v>
      </c>
      <c r="I7" s="26">
        <f t="shared" si="1"/>
        <v>67.159015279657979</v>
      </c>
      <c r="J7" s="26">
        <f t="shared" si="2"/>
        <v>1.304987666552069</v>
      </c>
      <c r="K7" s="14">
        <f t="shared" si="3"/>
        <v>5146.333333333333</v>
      </c>
      <c r="L7" s="4">
        <f t="shared" si="4"/>
        <v>5146.333333333333</v>
      </c>
      <c r="M7" s="5">
        <f t="shared" si="5"/>
        <v>5146.34</v>
      </c>
      <c r="N7" s="5">
        <f t="shared" si="6"/>
        <v>5146.34</v>
      </c>
    </row>
    <row r="8" spans="1:14" s="1" customFormat="1" ht="38.25" customHeight="1" thickBot="1">
      <c r="A8" s="23">
        <v>4</v>
      </c>
      <c r="B8" s="38" t="s">
        <v>24</v>
      </c>
      <c r="C8" s="24" t="s">
        <v>19</v>
      </c>
      <c r="D8" s="24">
        <v>1</v>
      </c>
      <c r="E8" s="40">
        <v>19200</v>
      </c>
      <c r="F8" s="20">
        <v>19200</v>
      </c>
      <c r="G8" s="20">
        <v>19200</v>
      </c>
      <c r="H8" s="25">
        <f t="shared" si="0"/>
        <v>19200</v>
      </c>
      <c r="I8" s="26">
        <f t="shared" si="1"/>
        <v>0</v>
      </c>
      <c r="J8" s="26">
        <f t="shared" si="2"/>
        <v>0</v>
      </c>
      <c r="K8" s="14">
        <f t="shared" si="3"/>
        <v>19200</v>
      </c>
      <c r="L8" s="4">
        <f t="shared" si="4"/>
        <v>19200</v>
      </c>
      <c r="M8" s="5">
        <f t="shared" si="5"/>
        <v>19200</v>
      </c>
      <c r="N8" s="5">
        <f t="shared" si="6"/>
        <v>19200</v>
      </c>
    </row>
    <row r="9" spans="1:14" s="1" customFormat="1" ht="38.25" customHeight="1" thickBot="1">
      <c r="A9" s="23">
        <v>5</v>
      </c>
      <c r="B9" s="38" t="s">
        <v>25</v>
      </c>
      <c r="C9" s="24" t="s">
        <v>19</v>
      </c>
      <c r="D9" s="24">
        <v>1</v>
      </c>
      <c r="E9" s="40">
        <v>5740</v>
      </c>
      <c r="F9" s="20">
        <v>5740</v>
      </c>
      <c r="G9" s="20">
        <v>5740</v>
      </c>
      <c r="H9" s="25">
        <f t="shared" si="0"/>
        <v>5740</v>
      </c>
      <c r="I9" s="26">
        <f t="shared" si="1"/>
        <v>0</v>
      </c>
      <c r="J9" s="26">
        <f t="shared" si="2"/>
        <v>0</v>
      </c>
      <c r="K9" s="14">
        <f t="shared" si="3"/>
        <v>5740</v>
      </c>
      <c r="L9" s="4">
        <f t="shared" si="4"/>
        <v>5740</v>
      </c>
      <c r="M9" s="5">
        <f t="shared" si="5"/>
        <v>5740</v>
      </c>
      <c r="N9" s="5">
        <f t="shared" si="6"/>
        <v>5740</v>
      </c>
    </row>
    <row r="10" spans="1:14" ht="39.75" customHeight="1" thickBot="1">
      <c r="A10" s="23">
        <v>1</v>
      </c>
      <c r="B10" s="38" t="s">
        <v>23</v>
      </c>
      <c r="C10" s="24" t="s">
        <v>19</v>
      </c>
      <c r="D10" s="24">
        <v>1</v>
      </c>
      <c r="E10" s="40">
        <v>5069</v>
      </c>
      <c r="F10" s="20">
        <v>5190</v>
      </c>
      <c r="G10" s="20">
        <v>5069</v>
      </c>
      <c r="H10" s="25">
        <f t="shared" ref="H10:H14" si="7">AVERAGE(E10:G10)</f>
        <v>5109.333333333333</v>
      </c>
      <c r="I10" s="26">
        <f t="shared" ref="I10:I14" si="8">SQRT(((SUM((POWER(H10-E10,2)),(POWER(H10-F10,2)),(POWER(H10-G10,2))))/(COLUMNS(E10:G10)-1)))</f>
        <v>69.859382571944721</v>
      </c>
      <c r="J10" s="26">
        <f t="shared" ref="J10:J14" si="9">I10/H10*100</f>
        <v>1.3672895858287719</v>
      </c>
      <c r="K10" s="14">
        <f t="shared" ref="K10:K14" si="10">((D10/3)*(SUM(E10:G10)))</f>
        <v>5109.333333333333</v>
      </c>
      <c r="L10" s="4">
        <f t="shared" ref="L10:L14" si="11">K10/D10</f>
        <v>5109.333333333333</v>
      </c>
      <c r="M10" s="5">
        <f t="shared" ref="M10:M14" si="12">ROUNDUP(L10,2)</f>
        <v>5109.34</v>
      </c>
      <c r="N10" s="5">
        <f t="shared" ref="N10:N14" si="13">M10*D10</f>
        <v>5109.34</v>
      </c>
    </row>
    <row r="11" spans="1:14" ht="39.75" customHeight="1" thickBot="1">
      <c r="A11" s="23">
        <v>3</v>
      </c>
      <c r="B11" s="38" t="s">
        <v>26</v>
      </c>
      <c r="C11" s="24" t="s">
        <v>19</v>
      </c>
      <c r="D11" s="24">
        <v>1</v>
      </c>
      <c r="E11" s="40">
        <v>4300</v>
      </c>
      <c r="F11" s="20">
        <v>4500</v>
      </c>
      <c r="G11" s="20">
        <v>4300</v>
      </c>
      <c r="H11" s="25">
        <f t="shared" si="7"/>
        <v>4366.666666666667</v>
      </c>
      <c r="I11" s="26">
        <f t="shared" si="8"/>
        <v>115.47005383792515</v>
      </c>
      <c r="J11" s="26">
        <f t="shared" si="9"/>
        <v>2.6443523779677514</v>
      </c>
      <c r="K11" s="14">
        <f t="shared" si="10"/>
        <v>4366.6666666666661</v>
      </c>
      <c r="L11" s="4">
        <f t="shared" si="11"/>
        <v>4366.6666666666661</v>
      </c>
      <c r="M11" s="5">
        <f t="shared" si="12"/>
        <v>4366.67</v>
      </c>
      <c r="N11" s="5">
        <f t="shared" si="13"/>
        <v>4366.67</v>
      </c>
    </row>
    <row r="12" spans="1:14" s="1" customFormat="1" ht="38.25" customHeight="1" thickBot="1">
      <c r="A12" s="23">
        <v>4</v>
      </c>
      <c r="B12" s="38" t="s">
        <v>27</v>
      </c>
      <c r="C12" s="24" t="s">
        <v>19</v>
      </c>
      <c r="D12" s="24">
        <v>1</v>
      </c>
      <c r="E12" s="40">
        <v>64000</v>
      </c>
      <c r="F12" s="20">
        <v>65000</v>
      </c>
      <c r="G12" s="20">
        <v>64000</v>
      </c>
      <c r="H12" s="25">
        <f t="shared" si="7"/>
        <v>64333.333333333336</v>
      </c>
      <c r="I12" s="26">
        <f t="shared" si="8"/>
        <v>577.35026918962581</v>
      </c>
      <c r="J12" s="26">
        <f t="shared" si="9"/>
        <v>0.89743565159009187</v>
      </c>
      <c r="K12" s="14">
        <f t="shared" si="10"/>
        <v>64333.333333333328</v>
      </c>
      <c r="L12" s="4">
        <f t="shared" si="11"/>
        <v>64333.333333333328</v>
      </c>
      <c r="M12" s="5">
        <f t="shared" si="12"/>
        <v>64333.340000000004</v>
      </c>
      <c r="N12" s="5">
        <f t="shared" si="13"/>
        <v>64333.340000000004</v>
      </c>
    </row>
    <row r="13" spans="1:14" s="1" customFormat="1" ht="38.25" customHeight="1" thickBot="1">
      <c r="A13" s="23">
        <v>5</v>
      </c>
      <c r="B13" s="38" t="s">
        <v>28</v>
      </c>
      <c r="C13" s="24" t="s">
        <v>19</v>
      </c>
      <c r="D13" s="24">
        <v>1</v>
      </c>
      <c r="E13" s="40">
        <v>45040</v>
      </c>
      <c r="F13" s="20">
        <v>45040</v>
      </c>
      <c r="G13" s="20">
        <v>45040</v>
      </c>
      <c r="H13" s="25">
        <f t="shared" si="7"/>
        <v>45040</v>
      </c>
      <c r="I13" s="26">
        <f t="shared" si="8"/>
        <v>0</v>
      </c>
      <c r="J13" s="26">
        <f t="shared" si="9"/>
        <v>0</v>
      </c>
      <c r="K13" s="14">
        <f t="shared" si="10"/>
        <v>45040</v>
      </c>
      <c r="L13" s="4">
        <f t="shared" si="11"/>
        <v>45040</v>
      </c>
      <c r="M13" s="5">
        <f t="shared" si="12"/>
        <v>45040</v>
      </c>
      <c r="N13" s="5">
        <f t="shared" si="13"/>
        <v>45040</v>
      </c>
    </row>
    <row r="14" spans="1:14" s="1" customFormat="1" ht="38.25" customHeight="1" thickBot="1">
      <c r="A14" s="23">
        <v>2</v>
      </c>
      <c r="B14" s="38" t="s">
        <v>29</v>
      </c>
      <c r="C14" s="24" t="s">
        <v>19</v>
      </c>
      <c r="D14" s="24">
        <v>1</v>
      </c>
      <c r="E14" s="40">
        <v>6810</v>
      </c>
      <c r="F14" s="20">
        <v>6900</v>
      </c>
      <c r="G14" s="20">
        <v>6810</v>
      </c>
      <c r="H14" s="25">
        <f t="shared" si="7"/>
        <v>6840</v>
      </c>
      <c r="I14" s="26">
        <f t="shared" si="8"/>
        <v>51.96152422706632</v>
      </c>
      <c r="J14" s="26">
        <f t="shared" si="9"/>
        <v>0.75967140682845502</v>
      </c>
      <c r="K14" s="14">
        <f t="shared" si="10"/>
        <v>6840</v>
      </c>
      <c r="L14" s="4">
        <f t="shared" si="11"/>
        <v>6840</v>
      </c>
      <c r="M14" s="5">
        <f t="shared" si="12"/>
        <v>6840</v>
      </c>
      <c r="N14" s="5">
        <f t="shared" si="13"/>
        <v>6840</v>
      </c>
    </row>
    <row r="15" spans="1:14" ht="39.75" customHeight="1" thickBot="1">
      <c r="A15" s="23">
        <v>3</v>
      </c>
      <c r="B15" s="38" t="s">
        <v>30</v>
      </c>
      <c r="C15" s="24" t="s">
        <v>19</v>
      </c>
      <c r="D15" s="24">
        <v>1</v>
      </c>
      <c r="E15" s="40">
        <v>5950</v>
      </c>
      <c r="F15" s="20">
        <v>6000</v>
      </c>
      <c r="G15" s="20">
        <v>5950</v>
      </c>
      <c r="H15" s="25">
        <f t="shared" ref="H15:H17" si="14">AVERAGE(E15:G15)</f>
        <v>5966.666666666667</v>
      </c>
      <c r="I15" s="26">
        <f t="shared" ref="I15:I17" si="15">SQRT(((SUM((POWER(H15-E15,2)),(POWER(H15-F15,2)),(POWER(H15-G15,2))))/(COLUMNS(E15:G15)-1)))</f>
        <v>28.867513459481287</v>
      </c>
      <c r="J15" s="26">
        <f t="shared" ref="J15:J17" si="16">I15/H15*100</f>
        <v>0.48381307473990981</v>
      </c>
      <c r="K15" s="14">
        <f t="shared" ref="K15:K17" si="17">((D15/3)*(SUM(E15:G15)))</f>
        <v>5966.6666666666661</v>
      </c>
      <c r="L15" s="4">
        <f t="shared" ref="L15:L17" si="18">K15/D15</f>
        <v>5966.6666666666661</v>
      </c>
      <c r="M15" s="5">
        <f t="shared" ref="M15:M17" si="19">ROUNDUP(L15,2)</f>
        <v>5966.67</v>
      </c>
      <c r="N15" s="5">
        <f t="shared" ref="N15:N17" si="20">M15*D15</f>
        <v>5966.67</v>
      </c>
    </row>
    <row r="16" spans="1:14" s="1" customFormat="1" ht="38.25" customHeight="1" thickBot="1">
      <c r="A16" s="23">
        <v>4</v>
      </c>
      <c r="B16" s="38" t="s">
        <v>31</v>
      </c>
      <c r="C16" s="24" t="s">
        <v>19</v>
      </c>
      <c r="D16" s="24">
        <v>1</v>
      </c>
      <c r="E16" s="40">
        <v>1662</v>
      </c>
      <c r="F16" s="20">
        <v>1662</v>
      </c>
      <c r="G16" s="20">
        <v>1950</v>
      </c>
      <c r="H16" s="25">
        <f t="shared" ref="H16" si="21">AVERAGE(E16:G16)</f>
        <v>1758</v>
      </c>
      <c r="I16" s="26">
        <f t="shared" ref="I16" si="22">SQRT(((SUM((POWER(H16-E16,2)),(POWER(H16-F16,2)),(POWER(H16-G16,2))))/(COLUMNS(E16:G16)-1)))</f>
        <v>166.27687752661222</v>
      </c>
      <c r="J16" s="26">
        <f t="shared" ref="J16" si="23">I16/H16*100</f>
        <v>9.4582979252907986</v>
      </c>
      <c r="K16" s="14">
        <f t="shared" ref="K16" si="24">((D16/3)*(SUM(E16:G16)))</f>
        <v>1758</v>
      </c>
      <c r="L16" s="4">
        <f t="shared" ref="L16" si="25">K16/D16</f>
        <v>1758</v>
      </c>
      <c r="M16" s="5">
        <f t="shared" ref="M16" si="26">ROUNDUP(L16,2)</f>
        <v>1758</v>
      </c>
      <c r="N16" s="5">
        <f t="shared" ref="N16" si="27">M16*D16</f>
        <v>1758</v>
      </c>
    </row>
    <row r="17" spans="1:16" s="1" customFormat="1" ht="38.25" customHeight="1" thickBot="1">
      <c r="A17" s="23">
        <v>5</v>
      </c>
      <c r="B17" s="38" t="s">
        <v>32</v>
      </c>
      <c r="C17" s="24" t="s">
        <v>19</v>
      </c>
      <c r="D17" s="24">
        <v>2</v>
      </c>
      <c r="E17" s="40">
        <v>3800</v>
      </c>
      <c r="F17" s="20">
        <v>3800</v>
      </c>
      <c r="G17" s="20">
        <v>3800</v>
      </c>
      <c r="H17" s="25">
        <f t="shared" si="14"/>
        <v>3800</v>
      </c>
      <c r="I17" s="26">
        <f t="shared" si="15"/>
        <v>0</v>
      </c>
      <c r="J17" s="26">
        <f t="shared" si="16"/>
        <v>0</v>
      </c>
      <c r="K17" s="14">
        <f t="shared" si="17"/>
        <v>7600</v>
      </c>
      <c r="L17" s="4">
        <f t="shared" si="18"/>
        <v>3800</v>
      </c>
      <c r="M17" s="5">
        <f t="shared" si="19"/>
        <v>3800</v>
      </c>
      <c r="N17" s="5">
        <f t="shared" si="20"/>
        <v>7600</v>
      </c>
    </row>
    <row r="18" spans="1:16" ht="15.75" customHeight="1">
      <c r="A18" s="43"/>
      <c r="B18" s="43"/>
      <c r="C18" s="43"/>
      <c r="D18" s="43"/>
      <c r="E18" s="43"/>
      <c r="F18" s="43"/>
      <c r="G18" s="43"/>
      <c r="H18" s="27"/>
      <c r="I18" s="28"/>
      <c r="J18" s="28"/>
      <c r="K18" s="17"/>
      <c r="N18" s="21">
        <f>SUM(N15:N17)</f>
        <v>15324.67</v>
      </c>
    </row>
    <row r="19" spans="1:16" s="8" customFormat="1" ht="15.75" customHeight="1">
      <c r="A19" s="29"/>
      <c r="B19" s="29"/>
      <c r="C19" s="30"/>
      <c r="D19" s="30"/>
      <c r="E19" s="30">
        <v>250000</v>
      </c>
      <c r="F19" s="31">
        <v>252214</v>
      </c>
      <c r="G19" s="30">
        <v>266439</v>
      </c>
      <c r="H19" s="28"/>
      <c r="I19" s="28"/>
      <c r="J19" s="28"/>
      <c r="K19" s="17"/>
    </row>
    <row r="20" spans="1:16" s="8" customFormat="1" ht="9.75" hidden="1" customHeight="1">
      <c r="A20" s="9"/>
      <c r="B20" s="9"/>
      <c r="C20" s="9"/>
      <c r="D20" s="10"/>
      <c r="E20" s="11"/>
      <c r="F20" s="12"/>
      <c r="G20" s="13"/>
    </row>
    <row r="21" spans="1:16" ht="15" customHeight="1">
      <c r="I21" s="19"/>
      <c r="J21" s="19"/>
      <c r="K21" s="19"/>
      <c r="L21" s="19"/>
      <c r="M21" s="19"/>
    </row>
    <row r="22" spans="1:16" s="17" customFormat="1" ht="18.75" customHeight="1">
      <c r="I22" s="8"/>
      <c r="J22" s="8"/>
      <c r="K22" s="8"/>
    </row>
    <row r="23" spans="1:16" s="8" customFormat="1" ht="15.75" customHeight="1">
      <c r="A23" s="15" t="s">
        <v>14</v>
      </c>
      <c r="B23" s="15"/>
      <c r="C23" s="10" t="s">
        <v>17</v>
      </c>
      <c r="D23" s="10"/>
      <c r="E23" s="10"/>
      <c r="F23" s="16"/>
      <c r="G23" s="10" t="s">
        <v>18</v>
      </c>
      <c r="H23" s="17"/>
    </row>
    <row r="24" spans="1:16" s="8" customFormat="1" ht="15">
      <c r="H24" s="17"/>
    </row>
    <row r="25" spans="1:16" s="35" customFormat="1" ht="15">
      <c r="A25" s="32"/>
      <c r="B25" s="41" t="s">
        <v>20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33"/>
      <c r="P25" s="34"/>
    </row>
    <row r="26" spans="1:16" s="8" customFormat="1" ht="13.5" customHeight="1">
      <c r="A26" s="36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33"/>
      <c r="P26" s="27"/>
    </row>
    <row r="27" spans="1:16" s="8" customFormat="1" ht="33" customHeight="1">
      <c r="A27" s="36"/>
      <c r="B27" s="41" t="s">
        <v>33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27"/>
    </row>
  </sheetData>
  <mergeCells count="12">
    <mergeCell ref="B27:O27"/>
    <mergeCell ref="A18:G18"/>
    <mergeCell ref="B25:N26"/>
    <mergeCell ref="K1:N1"/>
    <mergeCell ref="A2:N2"/>
    <mergeCell ref="A3:A4"/>
    <mergeCell ref="B3:B4"/>
    <mergeCell ref="C3:C4"/>
    <mergeCell ref="D3:D4"/>
    <mergeCell ref="K3:N3"/>
    <mergeCell ref="E3:G3"/>
    <mergeCell ref="H3:J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1</cp:lastModifiedBy>
  <cp:lastPrinted>2026-08-06T06:30:41Z</cp:lastPrinted>
  <dcterms:created xsi:type="dcterms:W3CDTF">2014-01-15T18:15:09Z</dcterms:created>
  <dcterms:modified xsi:type="dcterms:W3CDTF">2026-08-06T06:31:16Z</dcterms:modified>
</cp:coreProperties>
</file>