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АХС\ЕАТ\Материалы строительные и крепежные\"/>
    </mc:Choice>
  </mc:AlternateContent>
  <xr:revisionPtr revIDLastSave="0" documentId="13_ncr:1_{03689924-38BB-43A5-9887-694E8374BE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2" l="1"/>
  <c r="L8" i="2" s="1"/>
  <c r="M8" i="2" s="1"/>
  <c r="N8" i="2" s="1"/>
  <c r="H8" i="2"/>
  <c r="I8" i="2" s="1"/>
  <c r="J8" i="2" s="1"/>
  <c r="K7" i="2"/>
  <c r="L7" i="2" s="1"/>
  <c r="M7" i="2" s="1"/>
  <c r="N7" i="2" s="1"/>
  <c r="H7" i="2"/>
  <c r="I7" i="2" s="1"/>
  <c r="J7" i="2" s="1"/>
  <c r="K6" i="2"/>
  <c r="L6" i="2" s="1"/>
  <c r="M6" i="2" s="1"/>
  <c r="N6" i="2" s="1"/>
  <c r="H6" i="2"/>
  <c r="I6" i="2" s="1"/>
  <c r="J6" i="2" s="1"/>
  <c r="K5" i="2" l="1"/>
  <c r="L5" i="2" s="1"/>
  <c r="M5" i="2" s="1"/>
  <c r="N5" i="2" s="1"/>
  <c r="H5" i="2"/>
  <c r="I5" i="2" s="1"/>
  <c r="J5" i="2" s="1"/>
  <c r="K4" i="2"/>
  <c r="L4" i="2" s="1"/>
  <c r="M4" i="2" s="1"/>
  <c r="N4" i="2" s="1"/>
  <c r="N9" i="2" s="1"/>
  <c r="H4" i="2"/>
  <c r="I4" i="2" s="1"/>
  <c r="J4" i="2" s="1"/>
  <c r="H10" i="2" l="1"/>
</calcChain>
</file>

<file path=xl/sharedStrings.xml><?xml version="1.0" encoding="utf-8"?>
<sst xmlns="http://schemas.openxmlformats.org/spreadsheetml/2006/main" count="35" uniqueCount="32">
  <si>
    <t>№</t>
  </si>
  <si>
    <t>Ед. изм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</si>
  <si>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</si>
  <si>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</si>
  <si>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</si>
  <si>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</si>
  <si>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</si>
  <si>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</si>
  <si>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</si>
  <si>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</si>
  <si>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Расчет Н(М)ЦК, ЦКЕП произвел:</t>
  </si>
  <si>
    <t>Коммерческие предложения (руб./ед.изм.)</t>
  </si>
  <si>
    <t>Наименование Товара</t>
  </si>
  <si>
    <t>Н(М)ЦК, определяемая методом сопоставимых рыночных цен (анализа рынка)*</t>
  </si>
  <si>
    <t>Н(М)ЦК  с учетом округления цены за единицу (руб.)</t>
  </si>
  <si>
    <t>Однородность совокупности значений выявленных цен, используемых в расчете Н(М)ЦК</t>
  </si>
  <si>
    <t xml:space="preserve">     В результате проведенного расчета Н(М)ЦК, ЦКЕП контракта составила:</t>
  </si>
  <si>
    <t xml:space="preserve"> Кол-во</t>
  </si>
  <si>
    <t>Обоснование начальной (максимальной) цены контракта</t>
  </si>
  <si>
    <t>Работник контрактной службы</t>
  </si>
  <si>
    <t>шт</t>
  </si>
  <si>
    <t>Кудлай Вера Егоровна</t>
  </si>
  <si>
    <t>Поставщик №1 вх. вх. № 1591 от 23.07.2026 в ответ на исх. № 1338 от 23.07.2026</t>
  </si>
  <si>
    <t>Поставщик №2 вх. №  1590 от 23.07.2026 в ответ на исх. № 1337 от 23.07.2026</t>
  </si>
  <si>
    <t>Поставщик №3 вх. №1589 от 23.07.2026 в ответ на исх. № 1339 от 23.07.2026</t>
  </si>
  <si>
    <t>Профили листовые из нелегированной стали</t>
  </si>
  <si>
    <t>лист</t>
  </si>
  <si>
    <t>Пластина соединительная оцинкованная</t>
  </si>
  <si>
    <t>Уголок соединительный оцинкованный</t>
  </si>
  <si>
    <t>Саморез по дереву</t>
  </si>
  <si>
    <t>Саморез кровельный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</si>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</sst>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4">
    <xf numFmtId="0" fontId="0" fillId="0" borderId="0" xfId="0"/>
    <xf numFmtId="0" fontId="11" fillId="0" borderId="0" xfId="0" applyFont="1" applyAlignment="1">
      <alignment horizontal="center" vertical="top"/>
    </xf>
    <xf numFmtId="0" fontId="11" fillId="0" borderId="0" xfId="0" applyFont="1"/>
    <xf numFmtId="0" fontId="1" fillId="0" borderId="1" xfId="0" applyFont="1" applyBorder="1" applyAlignment="1">
      <alignment horizontal="center" vertical="top" wrapText="1"/>
    </xf>
    <xf numFmtId="2" fontId="12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3" fillId="0" borderId="0" xfId="0" applyFont="1"/>
    <xf numFmtId="0" fontId="12" fillId="0" borderId="0" xfId="0" applyFont="1" applyBorder="1" applyAlignment="1">
      <alignment vertical="center"/>
    </xf>
    <xf numFmtId="164" fontId="6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4" fontId="7" fillId="0" borderId="2" xfId="1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2" fillId="0" borderId="0" xfId="0" applyFont="1" applyAlignment="1"/>
    <xf numFmtId="0" fontId="11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11" fillId="0" borderId="0" xfId="0" applyFont="1" applyFill="1"/>
    <xf numFmtId="0" fontId="6" fillId="0" borderId="0" xfId="0" applyFont="1" applyFill="1" applyAlignment="1" applyProtection="1">
      <alignment horizontal="left" vertical="top" wrapText="1"/>
      <protection locked="0"/>
    </xf>
    <xf numFmtId="14" fontId="6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center" vertical="top" wrapText="1"/>
      <protection locked="0"/>
    </xf>
    <xf numFmtId="0" fontId="6" fillId="0" borderId="0" xfId="0" applyFont="1" applyFill="1"/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center" wrapText="1"/>
      <protection locked="0"/>
    </xf>
    <xf numFmtId="0" fontId="11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11" fillId="0" borderId="0" xfId="0" applyFont="1" applyAlignment="1">
      <alignment horizontal="left" wrapText="1"/>
    </xf>
    <xf numFmtId="0" fontId="6" fillId="0" borderId="0" xfId="0" applyFont="1" applyFill="1" applyAlignment="1" applyProtection="1">
      <alignment horizontal="center" wrapText="1"/>
      <protection locked="0"/>
    </xf>
    <xf numFmtId="0" fontId="4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/>
    </xf>
    <xf numFmtId="2" fontId="1" fillId="0" borderId="3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2" fontId="12" fillId="0" borderId="8" xfId="0" applyNumberFormat="1" applyFont="1" applyBorder="1" applyAlignment="1">
      <alignment horizontal="right" vertical="center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4" fillId="0" borderId="7" xfId="0" applyFont="1" applyFill="1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</xdr:colOff>
      <xdr:row>2</xdr:row>
      <xdr:rowOff>1402080</xdr:rowOff>
    </xdr:from>
    <xdr:to>
      <xdr:col>9</xdr:col>
      <xdr:colOff>716280</xdr:colOff>
      <xdr:row>2</xdr:row>
      <xdr:rowOff>1754505</xdr:rowOff>
    </xdr:to>
    <xdr:pic>
      <xdr:nvPicPr>
        <xdr:cNvPr id="2930" name="Picture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1630" y="2286000"/>
          <a:ext cx="71247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857250</xdr:colOff>
      <xdr:row>2</xdr:row>
      <xdr:rowOff>1362075</xdr:rowOff>
    </xdr:to>
    <xdr:pic>
      <xdr:nvPicPr>
        <xdr:cNvPr id="2931" name="Picture 2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86975" y="2009775"/>
          <a:ext cx="8382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182880</xdr:colOff>
      <xdr:row>2</xdr:row>
      <xdr:rowOff>2004060</xdr:rowOff>
    </xdr:from>
    <xdr:to>
      <xdr:col>10</xdr:col>
      <xdr:colOff>335280</xdr:colOff>
      <xdr:row>2</xdr:row>
      <xdr:rowOff>2232660</xdr:rowOff>
    </xdr:to>
    <xdr:pic>
      <xdr:nvPicPr>
        <xdr:cNvPr id="2933" name="Picture 6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8620" y="288798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showGridLines="0" tabSelected="1" zoomScale="120" zoomScaleNormal="120" workbookViewId="0">
      <selection activeCell="P8" sqref="P8"/>
    </sheetView>
  </sheetViews>
  <sheetFormatPr defaultColWidth="9.140625" defaultRowHeight="12.75" x14ac:dyDescent="0.2"/>
  <cols>
    <col min="1" max="1" width="2.85546875" style="2" customWidth="1"/>
    <col min="2" max="2" width="35" style="2" customWidth="1"/>
    <col min="3" max="3" width="5" style="17" customWidth="1"/>
    <col min="4" max="4" width="5.5703125" style="2" customWidth="1"/>
    <col min="5" max="5" width="10" style="2" customWidth="1"/>
    <col min="6" max="7" width="9.85546875" style="2" customWidth="1"/>
    <col min="8" max="8" width="12" style="2" customWidth="1"/>
    <col min="9" max="9" width="12.85546875" style="2" customWidth="1"/>
    <col min="10" max="10" width="10.7109375" style="2" customWidth="1"/>
    <col min="11" max="11" width="19" style="2" customWidth="1"/>
    <col min="12" max="12" width="11.85546875" style="2" customWidth="1"/>
    <col min="13" max="13" width="11.5703125" style="2" customWidth="1"/>
    <col min="14" max="14" width="13.85546875" style="2" customWidth="1"/>
    <col min="15" max="16384" width="9.140625" style="2"/>
  </cols>
  <sheetData>
    <row r="1" spans="1:14" ht="29.25" customHeight="1" x14ac:dyDescent="0.2">
      <c r="A1" s="38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40.9" customHeight="1" x14ac:dyDescent="0.2">
      <c r="A2" s="39" t="s">
        <v>0</v>
      </c>
      <c r="B2" s="40" t="s">
        <v>12</v>
      </c>
      <c r="C2" s="40" t="s">
        <v>17</v>
      </c>
      <c r="D2" s="40" t="s">
        <v>1</v>
      </c>
      <c r="E2" s="42" t="s">
        <v>11</v>
      </c>
      <c r="F2" s="43"/>
      <c r="G2" s="44"/>
      <c r="H2" s="46" t="s">
        <v>15</v>
      </c>
      <c r="I2" s="47"/>
      <c r="J2" s="48"/>
      <c r="K2" s="49" t="s">
        <v>13</v>
      </c>
      <c r="L2" s="49"/>
      <c r="M2" s="49"/>
      <c r="N2" s="49"/>
    </row>
    <row r="3" spans="1:14" ht="182.45" customHeight="1" x14ac:dyDescent="0.2">
      <c r="A3" s="40"/>
      <c r="B3" s="41"/>
      <c r="C3" s="41"/>
      <c r="D3" s="41"/>
      <c r="E3" s="23" t="s">
        <v>22</v>
      </c>
      <c r="F3" s="23" t="s">
        <v>23</v>
      </c>
      <c r="G3" s="23" t="s">
        <v>24</v>
      </c>
      <c r="H3" s="3" t="s">
        <v>4</v>
      </c>
      <c r="I3" s="3" t="s">
        <v>2</v>
      </c>
      <c r="J3" s="13" t="s">
        <v>3</v>
      </c>
      <c r="K3" s="14" t="s">
        <v>9</v>
      </c>
      <c r="L3" s="15" t="s">
        <v>5</v>
      </c>
      <c r="M3" s="15" t="s">
        <v>6</v>
      </c>
      <c r="N3" s="15" t="s">
        <v>14</v>
      </c>
    </row>
    <row r="4" spans="1:14" ht="22.5" customHeight="1" x14ac:dyDescent="0.2">
      <c r="A4" s="19">
        <v>1</v>
      </c>
      <c r="B4" s="22" t="s">
        <v>25</v>
      </c>
      <c r="C4" s="20">
        <v>35</v>
      </c>
      <c r="D4" s="20" t="s">
        <v>26</v>
      </c>
      <c r="E4" s="18">
        <v>1199</v>
      </c>
      <c r="F4" s="18">
        <v>1280</v>
      </c>
      <c r="G4" s="18">
        <v>1300</v>
      </c>
      <c r="H4" s="9">
        <f t="shared" ref="H4" si="0">AVERAGE(E4:G4)</f>
        <v>1259.6666666666667</v>
      </c>
      <c r="I4" s="10">
        <f t="shared" ref="I4" si="1">SQRT(((SUM((POWER(G4-H4,2)),(POWER(F4-H4,2)),(POWER(E4-H4,2)))/(COLUMNS(E4:G4)-1))))</f>
        <v>53.482084227648919</v>
      </c>
      <c r="J4" s="10">
        <f t="shared" ref="J4" si="2">I4/H4*100</f>
        <v>4.2457330691438671</v>
      </c>
      <c r="K4" s="11">
        <f t="shared" ref="K4" si="3">((C4/3)*(SUM(E4:G4)))</f>
        <v>44088.333333333328</v>
      </c>
      <c r="L4" s="12">
        <f t="shared" ref="L4" si="4">K4/C4</f>
        <v>1259.6666666666665</v>
      </c>
      <c r="M4" s="11">
        <f t="shared" ref="M4" si="5">ROUNDDOWN(L4,2)</f>
        <v>1259.6600000000001</v>
      </c>
      <c r="N4" s="11">
        <f t="shared" ref="N4:N5" si="6">M4*C4</f>
        <v>44088.100000000006</v>
      </c>
    </row>
    <row r="5" spans="1:14" ht="17.25" customHeight="1" x14ac:dyDescent="0.2">
      <c r="A5" s="19">
        <v>4</v>
      </c>
      <c r="B5" s="32" t="s">
        <v>27</v>
      </c>
      <c r="C5" s="20">
        <v>40</v>
      </c>
      <c r="D5" s="20" t="s">
        <v>20</v>
      </c>
      <c r="E5" s="18">
        <v>103</v>
      </c>
      <c r="F5" s="18">
        <v>115</v>
      </c>
      <c r="G5" s="18">
        <v>120</v>
      </c>
      <c r="H5" s="9">
        <f t="shared" ref="H5" si="7">AVERAGE(E5:G5)</f>
        <v>112.66666666666667</v>
      </c>
      <c r="I5" s="10">
        <f t="shared" ref="I5" si="8">SQRT(((SUM((POWER(G5-H5,2)),(POWER(F5-H5,2)),(POWER(E5-H5,2)))/(COLUMNS(E5:G5)-1))))</f>
        <v>8.7368949480541058</v>
      </c>
      <c r="J5" s="10">
        <f t="shared" ref="J5" si="9">I5/H5*100</f>
        <v>7.7546404864385545</v>
      </c>
      <c r="K5" s="11">
        <f t="shared" ref="K5" si="10">((C5/3)*(SUM(E5:G5)))</f>
        <v>4506.666666666667</v>
      </c>
      <c r="L5" s="12">
        <f t="shared" ref="L5" si="11">K5/C5</f>
        <v>112.66666666666667</v>
      </c>
      <c r="M5" s="11">
        <f t="shared" ref="M5" si="12">ROUNDDOWN(L5,2)</f>
        <v>112.66</v>
      </c>
      <c r="N5" s="11">
        <f t="shared" si="6"/>
        <v>4506.3999999999996</v>
      </c>
    </row>
    <row r="6" spans="1:14" ht="17.25" customHeight="1" x14ac:dyDescent="0.2">
      <c r="A6" s="19">
        <v>5</v>
      </c>
      <c r="B6" s="32" t="s">
        <v>28</v>
      </c>
      <c r="C6" s="20">
        <v>10</v>
      </c>
      <c r="D6" s="20" t="s">
        <v>20</v>
      </c>
      <c r="E6" s="18">
        <v>119</v>
      </c>
      <c r="F6" s="18">
        <v>125</v>
      </c>
      <c r="G6" s="18">
        <v>130</v>
      </c>
      <c r="H6" s="9">
        <f t="shared" ref="H6" si="13">AVERAGE(E6:G6)</f>
        <v>124.66666666666667</v>
      </c>
      <c r="I6" s="10">
        <f t="shared" ref="I6" si="14">SQRT(((SUM((POWER(G6-H6,2)),(POWER(F6-H6,2)),(POWER(E6-H6,2)))/(COLUMNS(E6:G6)-1))))</f>
        <v>5.5075705472861021</v>
      </c>
      <c r="J6" s="10">
        <f t="shared" ref="J6" si="15">I6/H6*100</f>
        <v>4.4178373373952686</v>
      </c>
      <c r="K6" s="11">
        <f t="shared" ref="K6" si="16">((C6/3)*(SUM(E6:G6)))</f>
        <v>1246.6666666666667</v>
      </c>
      <c r="L6" s="12">
        <f t="shared" ref="L6" si="17">K6/C6</f>
        <v>124.66666666666667</v>
      </c>
      <c r="M6" s="11">
        <f t="shared" ref="M6" si="18">ROUNDDOWN(L6,2)</f>
        <v>124.66</v>
      </c>
      <c r="N6" s="11">
        <f t="shared" ref="N6" si="19">M6*C6</f>
        <v>1246.5999999999999</v>
      </c>
    </row>
    <row r="7" spans="1:14" ht="17.25" customHeight="1" x14ac:dyDescent="0.2">
      <c r="A7" s="19">
        <v>6</v>
      </c>
      <c r="B7" s="32" t="s">
        <v>29</v>
      </c>
      <c r="C7" s="20">
        <v>500</v>
      </c>
      <c r="D7" s="20" t="s">
        <v>20</v>
      </c>
      <c r="E7" s="18">
        <v>1.38</v>
      </c>
      <c r="F7" s="18">
        <v>1.58</v>
      </c>
      <c r="G7" s="18">
        <v>1.6</v>
      </c>
      <c r="H7" s="9">
        <f t="shared" ref="H7" si="20">AVERAGE(E7:G7)</f>
        <v>1.5200000000000002</v>
      </c>
      <c r="I7" s="10">
        <f t="shared" ref="I7" si="21">SQRT(((SUM((POWER(G7-H7,2)),(POWER(F7-H7,2)),(POWER(E7-H7,2)))/(COLUMNS(E7:G7)-1))))</f>
        <v>0.12165525060596451</v>
      </c>
      <c r="J7" s="10">
        <f t="shared" ref="J7" si="22">I7/H7*100</f>
        <v>8.0036349082871361</v>
      </c>
      <c r="K7" s="11">
        <f t="shared" ref="K7" si="23">((C7/3)*(SUM(E7:G7)))</f>
        <v>760</v>
      </c>
      <c r="L7" s="12">
        <f t="shared" ref="L7" si="24">K7/C7</f>
        <v>1.52</v>
      </c>
      <c r="M7" s="11">
        <f t="shared" ref="M7" si="25">ROUNDDOWN(L7,2)</f>
        <v>1.52</v>
      </c>
      <c r="N7" s="11">
        <f t="shared" ref="N7" si="26">M7*C7</f>
        <v>760</v>
      </c>
    </row>
    <row r="8" spans="1:14" ht="17.25" customHeight="1" x14ac:dyDescent="0.2">
      <c r="A8" s="19">
        <v>7</v>
      </c>
      <c r="B8" s="32" t="s">
        <v>30</v>
      </c>
      <c r="C8" s="20">
        <v>500</v>
      </c>
      <c r="D8" s="20" t="s">
        <v>20</v>
      </c>
      <c r="E8" s="18">
        <v>4.3499999999999996</v>
      </c>
      <c r="F8" s="18">
        <v>5.2</v>
      </c>
      <c r="G8" s="18">
        <v>5.3</v>
      </c>
      <c r="H8" s="9">
        <f t="shared" ref="H8" si="27">AVERAGE(E8:G8)</f>
        <v>4.95</v>
      </c>
      <c r="I8" s="10">
        <f t="shared" ref="I8" si="28">SQRT(((SUM((POWER(G8-H8,2)),(POWER(F8-H8,2)),(POWER(E8-H8,2)))/(COLUMNS(E8:G8)-1))))</f>
        <v>0.52201532544552764</v>
      </c>
      <c r="J8" s="10">
        <f t="shared" ref="J8" si="29">I8/H8*100</f>
        <v>10.5457641504147</v>
      </c>
      <c r="K8" s="11">
        <f t="shared" ref="K8" si="30">((C8/3)*(SUM(E8:G8)))</f>
        <v>2475</v>
      </c>
      <c r="L8" s="12">
        <f t="shared" ref="L8" si="31">K8/C8</f>
        <v>4.95</v>
      </c>
      <c r="M8" s="11">
        <f t="shared" ref="M8" si="32">ROUNDDOWN(L8,2)</f>
        <v>4.95</v>
      </c>
      <c r="N8" s="11">
        <f t="shared" ref="N8" si="33">M8*C8</f>
        <v>2475</v>
      </c>
    </row>
    <row r="9" spans="1:14" ht="15.75" customHeight="1" x14ac:dyDescent="0.2">
      <c r="A9" s="33"/>
      <c r="B9" s="34"/>
      <c r="C9" s="34"/>
      <c r="D9" s="52" t="s">
        <v>31</v>
      </c>
      <c r="E9" s="53"/>
      <c r="F9" s="53"/>
      <c r="G9" s="53"/>
      <c r="H9" s="53"/>
      <c r="I9" s="53"/>
      <c r="J9" s="53"/>
      <c r="K9" s="34"/>
      <c r="L9" s="34"/>
      <c r="M9" s="35"/>
      <c r="N9" s="11">
        <f>SUM(N4:N8)</f>
        <v>53076.100000000006</v>
      </c>
    </row>
    <row r="10" spans="1:14" ht="15.75" x14ac:dyDescent="0.2">
      <c r="A10" s="45" t="s">
        <v>16</v>
      </c>
      <c r="B10" s="45"/>
      <c r="C10" s="45"/>
      <c r="D10" s="45"/>
      <c r="E10" s="45"/>
      <c r="F10" s="45"/>
      <c r="G10" s="45"/>
      <c r="H10" s="50">
        <f>N9</f>
        <v>53076.100000000006</v>
      </c>
      <c r="I10" s="50"/>
      <c r="J10" s="8" t="s">
        <v>7</v>
      </c>
      <c r="K10" s="8"/>
      <c r="L10" s="8"/>
      <c r="M10" s="8"/>
      <c r="N10" s="4"/>
    </row>
    <row r="11" spans="1:14" ht="94.9" customHeight="1" x14ac:dyDescent="0.2">
      <c r="A11" s="36" t="s">
        <v>8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ht="15.75" x14ac:dyDescent="0.25">
      <c r="A12" s="21" t="s">
        <v>10</v>
      </c>
      <c r="B12" s="21"/>
      <c r="C12" s="16"/>
      <c r="D12" s="7"/>
      <c r="E12" s="7"/>
      <c r="F12" s="7"/>
      <c r="G12" s="7"/>
    </row>
    <row r="13" spans="1:14" s="25" customFormat="1" ht="15.75" customHeight="1" x14ac:dyDescent="0.25">
      <c r="A13" s="51" t="s">
        <v>19</v>
      </c>
      <c r="B13" s="51"/>
      <c r="C13" s="51"/>
      <c r="D13" s="51"/>
      <c r="E13" s="51"/>
      <c r="F13" s="24"/>
      <c r="G13" s="37" t="s">
        <v>21</v>
      </c>
      <c r="H13" s="37"/>
      <c r="I13" s="37"/>
      <c r="J13" s="6"/>
      <c r="K13" s="6"/>
      <c r="L13" s="6"/>
      <c r="M13" s="6"/>
      <c r="N13" s="6"/>
    </row>
    <row r="14" spans="1:14" s="25" customFormat="1" ht="15.75" x14ac:dyDescent="0.25">
      <c r="A14" s="26"/>
      <c r="B14" s="27">
        <v>46226</v>
      </c>
      <c r="C14" s="28"/>
      <c r="D14" s="29"/>
      <c r="E14" s="30"/>
      <c r="F14" s="24"/>
      <c r="G14" s="31"/>
      <c r="H14" s="6"/>
      <c r="I14" s="6"/>
      <c r="J14" s="6"/>
      <c r="K14" s="6"/>
      <c r="L14" s="6"/>
      <c r="M14" s="6"/>
      <c r="N14" s="6"/>
    </row>
    <row r="15" spans="1:14" s="25" customFormat="1" ht="15.75" x14ac:dyDescent="0.25">
      <c r="A15" s="26"/>
      <c r="B15" s="27"/>
      <c r="C15" s="28"/>
      <c r="D15" s="29"/>
      <c r="E15" s="30"/>
      <c r="F15" s="24"/>
      <c r="G15" s="31"/>
      <c r="H15" s="6"/>
      <c r="I15" s="6"/>
      <c r="J15" s="6"/>
      <c r="K15" s="6"/>
      <c r="L15" s="6"/>
      <c r="M15" s="6"/>
      <c r="N15" s="6"/>
    </row>
    <row r="17" spans="1:14" s="1" customFormat="1" ht="21.75" customHeight="1" x14ac:dyDescent="0.2">
      <c r="A17" s="2"/>
      <c r="B17" s="2"/>
      <c r="C17" s="17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s="5" customFormat="1" ht="30.75" customHeight="1" x14ac:dyDescent="0.2">
      <c r="A18" s="2"/>
      <c r="B18" s="2"/>
      <c r="C18" s="1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83.25" customHeight="1" x14ac:dyDescent="0.2"/>
    <row r="20" spans="1:14" ht="15.75" customHeight="1" x14ac:dyDescent="0.2"/>
    <row r="21" spans="1:14" s="6" customFormat="1" ht="15.6" customHeight="1" x14ac:dyDescent="0.2">
      <c r="A21" s="2"/>
      <c r="B21" s="2"/>
      <c r="C21" s="17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s="6" customFormat="1" ht="15" x14ac:dyDescent="0.2">
      <c r="A22" s="2"/>
      <c r="B22" s="2"/>
      <c r="C22" s="17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s="6" customFormat="1" ht="11.25" customHeight="1" x14ac:dyDescent="0.2">
      <c r="A23" s="2"/>
      <c r="B23" s="2"/>
      <c r="C23" s="17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</sheetData>
  <mergeCells count="14">
    <mergeCell ref="A11:N11"/>
    <mergeCell ref="G13:I13"/>
    <mergeCell ref="A1:N1"/>
    <mergeCell ref="A2:A3"/>
    <mergeCell ref="B2:B3"/>
    <mergeCell ref="C2:C3"/>
    <mergeCell ref="E2:G2"/>
    <mergeCell ref="A10:G10"/>
    <mergeCell ref="D2:D3"/>
    <mergeCell ref="H2:J2"/>
    <mergeCell ref="K2:N2"/>
    <mergeCell ref="H10:I10"/>
    <mergeCell ref="A13:E13"/>
    <mergeCell ref="D9:J9"/>
  </mergeCells>
  <pageMargins left="0.47244094488188981" right="0.31496062992125984" top="0.31496062992125984" bottom="0.27559055118110237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Кудлай Вероника Егоровна</cp:lastModifiedBy>
  <cp:lastPrinted>2026-07-24T12:26:34Z</cp:lastPrinted>
  <dcterms:created xsi:type="dcterms:W3CDTF">2014-01-15T18:15:09Z</dcterms:created>
  <dcterms:modified xsi:type="dcterms:W3CDTF">2026-07-24T12:26:39Z</dcterms:modified>
</cp:coreProperties>
</file>