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330"/>
  </bookViews>
  <sheets>
    <sheet name="Расчет НМЦК" sheetId="17" r:id="rId1"/>
  </sheets>
  <definedNames>
    <definedName name="_xlnm.Print_Area" localSheetId="0">'Расчет НМЦК'!$A$1:$P$34</definedName>
  </definedNames>
  <calcPr calcId="125725" fullPrecision="0"/>
</workbook>
</file>

<file path=xl/calcChain.xml><?xml version="1.0" encoding="utf-8"?>
<calcChain xmlns="http://schemas.openxmlformats.org/spreadsheetml/2006/main">
  <c r="N17" i="17"/>
  <c r="N11"/>
  <c r="M17" l="1"/>
  <c r="M11"/>
  <c r="Q18"/>
  <c r="D18" l="1"/>
  <c r="E18"/>
  <c r="C18"/>
  <c r="J17" l="1"/>
  <c r="F17"/>
  <c r="I17" s="1"/>
  <c r="J11"/>
  <c r="F11"/>
  <c r="I11" s="1"/>
  <c r="K17" l="1"/>
  <c r="L11"/>
  <c r="K11"/>
  <c r="L17"/>
  <c r="L19" l="1"/>
  <c r="N19"/>
  <c r="M19"/>
</calcChain>
</file>

<file path=xl/sharedStrings.xml><?xml version="1.0" encoding="utf-8"?>
<sst xmlns="http://schemas.openxmlformats.org/spreadsheetml/2006/main" count="30" uniqueCount="29">
  <si>
    <t>Среднее квадратичное отклонение</t>
  </si>
  <si>
    <t>Номер источника ценовой информации (ИЦИ №i) и цена единицы товара, работы, услуги, представленная i-тым ИЦИ (Цi), руб.</t>
  </si>
  <si>
    <t xml:space="preserve">Расчет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</si>
  <si>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</si>
  <si>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товара (работы, услуги)</t>
  </si>
  <si>
    <t>v - кол-во (объем) закупаемого товара (работы, услуги), ед.</t>
  </si>
  <si>
    <r>
      <rPr>
        <b/>
        <sz val="12"/>
        <rFont val="Times New Roman"/>
        <family val="1"/>
        <charset val="204"/>
      </rPr>
      <t>n</t>
    </r>
    <r>
      <rPr>
        <b/>
        <sz val="10"/>
        <rFont val="Times New Roman"/>
        <family val="1"/>
        <charset val="204"/>
      </rPr>
      <t xml:space="preserve"> - кол-во значений, используемых в расчете</t>
    </r>
  </si>
  <si>
    <t>Определение однородности совокупности значений выявленных цен</t>
  </si>
  <si>
    <t xml:space="preserve">                  , руб. </t>
  </si>
  <si>
    <t>ед.изм.</t>
  </si>
  <si>
    <t>&lt;ц&gt; - средн. арифм. величина цены единицы прод-ции, руб.</t>
  </si>
  <si>
    <t xml:space="preserve">Начальная (максимальная) цена контракта </t>
  </si>
  <si>
    <t>Для определения НМЦК использована ценовая информация, полученная в соответствии с  п. 3.7. Приказа 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</si>
  <si>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8= кол-во ИЦИ</t>
  </si>
  <si>
    <t>12= 8 * 9/10</t>
  </si>
  <si>
    <t>&lt;ц&gt; - средн. арифм. величина цены единицы прод-ции с учетом коэффициента, руб.</t>
  </si>
  <si>
    <r>
      <t xml:space="preserve">V - коэф-нт вариации
 </t>
    </r>
    <r>
      <rPr>
        <i/>
        <sz val="10"/>
        <color rgb="FFFF0000"/>
        <rFont val="Times New Roman"/>
        <family val="1"/>
        <charset val="204"/>
      </rPr>
      <t>(не должен превышать 33%)</t>
    </r>
  </si>
  <si>
    <t>6= 3+4+5</t>
  </si>
  <si>
    <t>14=13*7</t>
  </si>
  <si>
    <t>КТРУ - отсутствует</t>
  </si>
  <si>
    <t xml:space="preserve">2. Предоставление неисключительной лицензии на использование обновлений базы данных государственных сметных нормативов ФСНБ-2022, утвержденных приказом Минстроя России от 30.12.2021 № 1046/пр., и индексно - ценовых показателей из ФГИС ЦС для одного федерального округа в формате ПК «РИК» (годовая подписка).
</t>
  </si>
  <si>
    <t>Приложение № 1
к Справке о кньюктурном исследовании рынка для определения начальной (максимальной) цены контракта</t>
  </si>
  <si>
    <t>Регистрационный № 90                           от 23.06.2026</t>
  </si>
  <si>
    <t>Регистрационный № 91                            от 23.06.2026</t>
  </si>
  <si>
    <t>Регистрационный № 92                             от 23.06.2026</t>
  </si>
  <si>
    <t>шт</t>
  </si>
  <si>
    <t xml:space="preserve">1. Предоставление неисключительной лицензии на новые версии программного комплекса «РИК» комплектации ПРОФ на 9 месяцев.                     </t>
  </si>
  <si>
    <t>13=9*0,836283223</t>
  </si>
  <si>
    <t>Оказание услуг  по обновлению приграммного комплекса для выпуска сметной документации "РИК" (электронный вариант)                                                                                                                                    (ОТС - филиалу  РТУ РЭБОТИ (г. Калининград)) 2026 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</si>
</sst>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"/>
  </numFmts>
  <fonts count="28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Calibri"/>
      <family val="2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3" applyFont="1"/>
    <xf numFmtId="0" fontId="7" fillId="0" borderId="0" xfId="3" applyFont="1" applyAlignment="1">
      <alignment horizontal="right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4" fontId="3" fillId="3" borderId="6" xfId="3" applyNumberFormat="1" applyFont="1" applyFill="1" applyBorder="1" applyAlignment="1">
      <alignment horizontal="center" vertical="center" wrapText="1"/>
    </xf>
    <xf numFmtId="4" fontId="3" fillId="3" borderId="2" xfId="3" applyNumberFormat="1" applyFont="1" applyFill="1" applyBorder="1" applyAlignment="1">
      <alignment horizontal="center" vertical="center" wrapText="1"/>
    </xf>
    <xf numFmtId="0" fontId="3" fillId="0" borderId="0" xfId="3" applyFont="1"/>
    <xf numFmtId="4" fontId="3" fillId="0" borderId="2" xfId="3" applyNumberFormat="1" applyFont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10" fontId="3" fillId="0" borderId="2" xfId="3" applyNumberFormat="1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13" fillId="5" borderId="3" xfId="3" applyFont="1" applyFill="1" applyBorder="1" applyAlignment="1">
      <alignment horizontal="center" vertical="center" wrapText="1"/>
    </xf>
    <xf numFmtId="4" fontId="14" fillId="5" borderId="1" xfId="3" applyNumberFormat="1" applyFont="1" applyFill="1" applyBorder="1" applyAlignment="1">
      <alignment horizontal="center" vertical="center" wrapText="1"/>
    </xf>
    <xf numFmtId="10" fontId="14" fillId="5" borderId="1" xfId="3" applyNumberFormat="1" applyFont="1" applyFill="1" applyBorder="1" applyAlignment="1">
      <alignment horizontal="center" vertical="center" wrapText="1"/>
    </xf>
    <xf numFmtId="0" fontId="15" fillId="0" borderId="0" xfId="3" applyFont="1"/>
    <xf numFmtId="0" fontId="8" fillId="0" borderId="4" xfId="3" applyFont="1" applyBorder="1" applyAlignment="1">
      <alignment vertical="center" wrapText="1"/>
    </xf>
    <xf numFmtId="4" fontId="5" fillId="3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/>
    <xf numFmtId="43" fontId="6" fillId="0" borderId="0" xfId="4" applyFont="1"/>
    <xf numFmtId="43" fontId="6" fillId="0" borderId="0" xfId="3" applyNumberFormat="1" applyFont="1"/>
    <xf numFmtId="0" fontId="8" fillId="0" borderId="0" xfId="3" applyFont="1" applyBorder="1" applyAlignment="1">
      <alignment horizontal="right" vertical="center" wrapText="1"/>
    </xf>
    <xf numFmtId="0" fontId="16" fillId="0" borderId="0" xfId="3" applyFont="1"/>
    <xf numFmtId="164" fontId="6" fillId="0" borderId="0" xfId="3" applyNumberFormat="1" applyFont="1"/>
    <xf numFmtId="4" fontId="6" fillId="0" borderId="0" xfId="3" applyNumberFormat="1" applyFont="1"/>
    <xf numFmtId="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 wrapText="1"/>
    </xf>
    <xf numFmtId="4" fontId="5" fillId="3" borderId="1" xfId="3" applyNumberFormat="1" applyFont="1" applyFill="1" applyBorder="1" applyAlignment="1">
      <alignment vertical="center" wrapText="1"/>
    </xf>
    <xf numFmtId="0" fontId="16" fillId="2" borderId="0" xfId="3" applyFont="1" applyFill="1" applyBorder="1"/>
    <xf numFmtId="0" fontId="16" fillId="2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center"/>
    </xf>
    <xf numFmtId="0" fontId="12" fillId="0" borderId="3" xfId="3" applyFont="1" applyBorder="1" applyAlignment="1">
      <alignment vertical="center" wrapText="1"/>
    </xf>
    <xf numFmtId="4" fontId="13" fillId="5" borderId="1" xfId="3" applyNumberFormat="1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left" vertical="center"/>
    </xf>
    <xf numFmtId="0" fontId="16" fillId="2" borderId="0" xfId="3" applyFont="1" applyFill="1" applyBorder="1" applyAlignment="1"/>
    <xf numFmtId="0" fontId="19" fillId="0" borderId="0" xfId="3" applyFont="1"/>
    <xf numFmtId="14" fontId="20" fillId="0" borderId="0" xfId="0" applyNumberFormat="1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8" fillId="0" borderId="4" xfId="3" applyFont="1" applyBorder="1" applyAlignment="1">
      <alignment horizontal="right" vertical="center" wrapText="1"/>
    </xf>
    <xf numFmtId="0" fontId="9" fillId="0" borderId="1" xfId="3" applyFont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26" fillId="0" borderId="0" xfId="0" applyFont="1"/>
    <xf numFmtId="4" fontId="3" fillId="3" borderId="9" xfId="3" applyNumberFormat="1" applyFont="1" applyFill="1" applyBorder="1" applyAlignment="1">
      <alignment horizontal="center" vertical="center" wrapText="1"/>
    </xf>
    <xf numFmtId="0" fontId="6" fillId="0" borderId="7" xfId="3" applyFont="1" applyBorder="1"/>
    <xf numFmtId="0" fontId="5" fillId="0" borderId="0" xfId="3" applyFont="1" applyAlignment="1">
      <alignment vertical="center" wrapText="1"/>
    </xf>
    <xf numFmtId="0" fontId="27" fillId="0" borderId="0" xfId="3" applyFont="1"/>
    <xf numFmtId="0" fontId="12" fillId="0" borderId="3" xfId="3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/>
    </xf>
    <xf numFmtId="14" fontId="21" fillId="0" borderId="7" xfId="0" applyNumberFormat="1" applyFont="1" applyBorder="1" applyAlignment="1">
      <alignment horizontal="right" vertical="center" wrapText="1"/>
    </xf>
    <xf numFmtId="4" fontId="8" fillId="0" borderId="1" xfId="3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left" vertical="top" wrapText="1"/>
    </xf>
    <xf numFmtId="0" fontId="8" fillId="0" borderId="0" xfId="3" applyFont="1" applyBorder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23" fillId="0" borderId="0" xfId="3" applyFont="1" applyFill="1" applyAlignment="1">
      <alignment horizontal="center" vertical="center" wrapText="1"/>
    </xf>
    <xf numFmtId="0" fontId="24" fillId="0" borderId="0" xfId="3" applyFont="1" applyFill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8" fillId="0" borderId="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14" fontId="21" fillId="0" borderId="7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4" fontId="5" fillId="3" borderId="2" xfId="3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righ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8</xdr:row>
      <xdr:rowOff>285750</xdr:rowOff>
    </xdr:from>
    <xdr:to>
      <xdr:col>5</xdr:col>
      <xdr:colOff>523875</xdr:colOff>
      <xdr:row>8</xdr:row>
      <xdr:rowOff>295275</xdr:rowOff>
    </xdr:to>
    <xdr:pic>
      <xdr:nvPicPr>
        <xdr:cNvPr id="2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124450" y="3352800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62193</xdr:colOff>
      <xdr:row>8</xdr:row>
      <xdr:rowOff>704850</xdr:rowOff>
    </xdr:from>
    <xdr:to>
      <xdr:col>9</xdr:col>
      <xdr:colOff>607773</xdr:colOff>
      <xdr:row>9</xdr:row>
      <xdr:rowOff>154081</xdr:rowOff>
    </xdr:to>
    <xdr:pic>
      <xdr:nvPicPr>
        <xdr:cNvPr id="3" name="Picture 21" descr="C:\Temp\KClipboardExport\sssqsznq.gi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63268" y="3771900"/>
          <a:ext cx="54558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145117</xdr:colOff>
      <xdr:row>8</xdr:row>
      <xdr:rowOff>838760</xdr:rowOff>
    </xdr:from>
    <xdr:to>
      <xdr:col>10</xdr:col>
      <xdr:colOff>611842</xdr:colOff>
      <xdr:row>9</xdr:row>
      <xdr:rowOff>219635</xdr:rowOff>
    </xdr:to>
    <xdr:pic>
      <xdr:nvPicPr>
        <xdr:cNvPr id="4" name="Picture 19" descr="C:\Temp\KClipboardExport\8c4wnzhy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46317" y="3905810"/>
          <a:ext cx="466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363947</xdr:colOff>
      <xdr:row>9</xdr:row>
      <xdr:rowOff>36237</xdr:rowOff>
    </xdr:from>
    <xdr:to>
      <xdr:col>8</xdr:col>
      <xdr:colOff>612585</xdr:colOff>
      <xdr:row>9</xdr:row>
      <xdr:rowOff>290479</xdr:rowOff>
    </xdr:to>
    <xdr:pic>
      <xdr:nvPicPr>
        <xdr:cNvPr id="5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888697" y="4293912"/>
          <a:ext cx="248638" cy="254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30255</xdr:colOff>
      <xdr:row>8</xdr:row>
      <xdr:rowOff>266139</xdr:rowOff>
    </xdr:from>
    <xdr:to>
      <xdr:col>11</xdr:col>
      <xdr:colOff>605118</xdr:colOff>
      <xdr:row>8</xdr:row>
      <xdr:rowOff>661147</xdr:rowOff>
    </xdr:to>
    <xdr:pic>
      <xdr:nvPicPr>
        <xdr:cNvPr id="6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/>
        <a:stretch>
          <a:fillRect/>
        </a:stretch>
      </xdr:blipFill>
      <xdr:spPr bwMode="auto">
        <a:xfrm>
          <a:off x="10622055" y="3333189"/>
          <a:ext cx="574863" cy="39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125507</xdr:colOff>
      <xdr:row>18</xdr:row>
      <xdr:rowOff>9525</xdr:rowOff>
    </xdr:from>
    <xdr:to>
      <xdr:col>10</xdr:col>
      <xdr:colOff>609041</xdr:colOff>
      <xdr:row>18</xdr:row>
      <xdr:rowOff>190500</xdr:rowOff>
    </xdr:to>
    <xdr:pic>
      <xdr:nvPicPr>
        <xdr:cNvPr id="7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 r="56723" b="33061"/>
        <a:stretch>
          <a:fillRect/>
        </a:stretch>
      </xdr:blipFill>
      <xdr:spPr bwMode="auto">
        <a:xfrm>
          <a:off x="9726707" y="6181725"/>
          <a:ext cx="483534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44824</xdr:colOff>
      <xdr:row>7</xdr:row>
      <xdr:rowOff>215713</xdr:rowOff>
    </xdr:from>
    <xdr:to>
      <xdr:col>11</xdr:col>
      <xdr:colOff>606928</xdr:colOff>
      <xdr:row>8</xdr:row>
      <xdr:rowOff>229160</xdr:rowOff>
    </xdr:to>
    <xdr:pic>
      <xdr:nvPicPr>
        <xdr:cNvPr id="8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 r="56836" b="28496"/>
        <a:stretch>
          <a:fillRect/>
        </a:stretch>
      </xdr:blipFill>
      <xdr:spPr bwMode="auto">
        <a:xfrm>
          <a:off x="10636624" y="2330263"/>
          <a:ext cx="562104" cy="2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8</xdr:row>
      <xdr:rowOff>440531</xdr:rowOff>
    </xdr:from>
    <xdr:to>
      <xdr:col>5</xdr:col>
      <xdr:colOff>604838</xdr:colOff>
      <xdr:row>8</xdr:row>
      <xdr:rowOff>714375</xdr:rowOff>
    </xdr:to>
    <xdr:pic>
      <xdr:nvPicPr>
        <xdr:cNvPr id="9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133975" y="3507581"/>
          <a:ext cx="461963" cy="273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257175</xdr:colOff>
      <xdr:row>33</xdr:row>
      <xdr:rowOff>0</xdr:rowOff>
    </xdr:from>
    <xdr:to>
      <xdr:col>8</xdr:col>
      <xdr:colOff>542925</xdr:colOff>
      <xdr:row>33</xdr:row>
      <xdr:rowOff>0</xdr:rowOff>
    </xdr:to>
    <xdr:pic>
      <xdr:nvPicPr>
        <xdr:cNvPr id="10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781925" y="95250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257175</xdr:colOff>
      <xdr:row>33</xdr:row>
      <xdr:rowOff>0</xdr:rowOff>
    </xdr:from>
    <xdr:to>
      <xdr:col>8</xdr:col>
      <xdr:colOff>542925</xdr:colOff>
      <xdr:row>33</xdr:row>
      <xdr:rowOff>0</xdr:rowOff>
    </xdr:to>
    <xdr:pic>
      <xdr:nvPicPr>
        <xdr:cNvPr id="11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781925" y="95250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138545</xdr:colOff>
      <xdr:row>7</xdr:row>
      <xdr:rowOff>233795</xdr:rowOff>
    </xdr:from>
    <xdr:to>
      <xdr:col>13</xdr:col>
      <xdr:colOff>607087</xdr:colOff>
      <xdr:row>8</xdr:row>
      <xdr:rowOff>228192</xdr:rowOff>
    </xdr:to>
    <xdr:pic>
      <xdr:nvPicPr>
        <xdr:cNvPr id="12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 r="56836" b="28496"/>
        <a:stretch>
          <a:fillRect/>
        </a:stretch>
      </xdr:blipFill>
      <xdr:spPr bwMode="auto">
        <a:xfrm>
          <a:off x="12835370" y="2348345"/>
          <a:ext cx="468542" cy="2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207818</xdr:colOff>
      <xdr:row>8</xdr:row>
      <xdr:rowOff>372340</xdr:rowOff>
    </xdr:from>
    <xdr:to>
      <xdr:col>13</xdr:col>
      <xdr:colOff>610458</xdr:colOff>
      <xdr:row>8</xdr:row>
      <xdr:rowOff>651425</xdr:rowOff>
    </xdr:to>
    <xdr:pic>
      <xdr:nvPicPr>
        <xdr:cNvPr id="13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/>
        <a:stretch>
          <a:fillRect/>
        </a:stretch>
      </xdr:blipFill>
      <xdr:spPr bwMode="auto">
        <a:xfrm>
          <a:off x="12904643" y="3439390"/>
          <a:ext cx="402640" cy="27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view="pageBreakPreview" zoomScaleNormal="100" zoomScaleSheetLayoutView="100" workbookViewId="0">
      <selection activeCell="B22" sqref="B22:H25"/>
    </sheetView>
  </sheetViews>
  <sheetFormatPr defaultColWidth="9.140625" defaultRowHeight="15"/>
  <cols>
    <col min="1" max="1" width="5.42578125" style="1" customWidth="1"/>
    <col min="2" max="2" width="44.7109375" style="1" customWidth="1"/>
    <col min="3" max="3" width="16.42578125" style="1" customWidth="1"/>
    <col min="4" max="4" width="15.85546875" style="1" customWidth="1"/>
    <col min="5" max="5" width="15" style="1" customWidth="1"/>
    <col min="6" max="6" width="16" style="1" customWidth="1"/>
    <col min="7" max="7" width="11.140625" style="1" customWidth="1"/>
    <col min="8" max="8" width="12.5703125" style="1" customWidth="1"/>
    <col min="9" max="9" width="16.140625" style="1" customWidth="1"/>
    <col min="10" max="10" width="15" style="1" customWidth="1"/>
    <col min="11" max="11" width="14.85546875" style="1" customWidth="1"/>
    <col min="12" max="12" width="15" style="1" customWidth="1"/>
    <col min="13" max="13" width="16.5703125" style="1" customWidth="1"/>
    <col min="14" max="14" width="15" style="1" customWidth="1"/>
    <col min="15" max="15" width="9.140625" style="1"/>
    <col min="16" max="16" width="0.28515625" style="1" customWidth="1"/>
    <col min="17" max="17" width="12.140625" style="1" bestFit="1" customWidth="1"/>
    <col min="18" max="16384" width="9.140625" style="1"/>
  </cols>
  <sheetData>
    <row r="1" spans="1:19" ht="39.75" customHeight="1">
      <c r="H1" s="51"/>
      <c r="I1" s="51"/>
      <c r="J1" s="51"/>
      <c r="K1" s="68" t="s">
        <v>21</v>
      </c>
      <c r="L1" s="68"/>
      <c r="M1" s="68"/>
      <c r="N1" s="68"/>
      <c r="O1" s="68"/>
      <c r="P1" s="2"/>
      <c r="Q1" s="2"/>
      <c r="R1" s="2"/>
      <c r="S1" s="2"/>
    </row>
    <row r="2" spans="1:19" ht="15" customHeight="1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9" ht="27.75" customHeight="1">
      <c r="A3" s="60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9" ht="18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9" ht="15" customHeight="1">
      <c r="A5" s="62" t="s">
        <v>12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9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9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9">
      <c r="A8" s="64" t="s">
        <v>3</v>
      </c>
      <c r="B8" s="65" t="s">
        <v>4</v>
      </c>
      <c r="C8" s="66" t="s">
        <v>1</v>
      </c>
      <c r="D8" s="66"/>
      <c r="E8" s="66"/>
      <c r="F8" s="66"/>
      <c r="G8" s="65" t="s">
        <v>5</v>
      </c>
      <c r="H8" s="65" t="s">
        <v>6</v>
      </c>
      <c r="I8" s="71" t="s">
        <v>7</v>
      </c>
      <c r="J8" s="71"/>
      <c r="K8" s="71"/>
      <c r="L8" s="19" t="s">
        <v>8</v>
      </c>
      <c r="M8" s="72" t="s">
        <v>15</v>
      </c>
      <c r="N8" s="19"/>
      <c r="O8" s="74" t="s">
        <v>9</v>
      </c>
    </row>
    <row r="9" spans="1:19" ht="63.75">
      <c r="A9" s="64"/>
      <c r="B9" s="65"/>
      <c r="C9" s="40" t="s">
        <v>22</v>
      </c>
      <c r="D9" s="40" t="s">
        <v>23</v>
      </c>
      <c r="E9" s="40" t="s">
        <v>24</v>
      </c>
      <c r="F9" s="43"/>
      <c r="G9" s="65"/>
      <c r="H9" s="65"/>
      <c r="I9" s="27" t="s">
        <v>10</v>
      </c>
      <c r="J9" s="28" t="s">
        <v>0</v>
      </c>
      <c r="K9" s="28" t="s">
        <v>16</v>
      </c>
      <c r="L9" s="29"/>
      <c r="M9" s="73"/>
      <c r="N9" s="29"/>
      <c r="O9" s="74"/>
    </row>
    <row r="10" spans="1:19" ht="27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 t="s">
        <v>17</v>
      </c>
      <c r="G10" s="3">
        <v>7</v>
      </c>
      <c r="H10" s="3" t="s">
        <v>13</v>
      </c>
      <c r="I10" s="4"/>
      <c r="J10" s="4">
        <v>10</v>
      </c>
      <c r="K10" s="4">
        <v>11</v>
      </c>
      <c r="L10" s="3" t="s">
        <v>14</v>
      </c>
      <c r="M10" s="3" t="s">
        <v>27</v>
      </c>
      <c r="N10" s="3" t="s">
        <v>18</v>
      </c>
      <c r="O10" s="5">
        <v>15</v>
      </c>
    </row>
    <row r="11" spans="1:19" s="9" customFormat="1" ht="57" customHeight="1">
      <c r="A11" s="40">
        <v>1</v>
      </c>
      <c r="B11" s="54" t="s">
        <v>26</v>
      </c>
      <c r="C11" s="7">
        <v>32000</v>
      </c>
      <c r="D11" s="7">
        <v>47500</v>
      </c>
      <c r="E11" s="8">
        <v>48000</v>
      </c>
      <c r="F11" s="10">
        <f xml:space="preserve"> C11+D11+E11</f>
        <v>127500</v>
      </c>
      <c r="G11" s="44">
        <v>1</v>
      </c>
      <c r="H11" s="45">
        <v>3</v>
      </c>
      <c r="I11" s="11">
        <f>F11/H11</f>
        <v>42500</v>
      </c>
      <c r="J11" s="11">
        <f>STDEV(C11:E11)</f>
        <v>9096.7000000000007</v>
      </c>
      <c r="K11" s="12">
        <f>J11/I11</f>
        <v>0.214</v>
      </c>
      <c r="L11" s="11">
        <f>I11*G11</f>
        <v>42500</v>
      </c>
      <c r="M11" s="11">
        <f>I11*0.836283223</f>
        <v>35542.04</v>
      </c>
      <c r="N11" s="11">
        <f>M11*G11</f>
        <v>35542.04</v>
      </c>
      <c r="O11" s="46" t="s">
        <v>25</v>
      </c>
    </row>
    <row r="12" spans="1:19" s="9" customFormat="1" ht="16.5" hidden="1">
      <c r="A12" s="47"/>
      <c r="B12" s="48" t="s">
        <v>19</v>
      </c>
      <c r="C12" s="49"/>
      <c r="D12" s="8"/>
      <c r="E12" s="8"/>
      <c r="F12" s="10"/>
      <c r="G12" s="44"/>
      <c r="H12" s="45"/>
      <c r="I12" s="11"/>
      <c r="J12" s="11"/>
      <c r="K12" s="12"/>
      <c r="L12" s="11"/>
      <c r="M12" s="11"/>
      <c r="N12" s="11"/>
      <c r="O12" s="46"/>
    </row>
    <row r="13" spans="1:19" s="9" customFormat="1" ht="12.75" hidden="1">
      <c r="A13" s="6"/>
      <c r="B13" s="34"/>
      <c r="C13" s="7"/>
      <c r="D13" s="8"/>
      <c r="E13" s="8"/>
      <c r="F13" s="10"/>
      <c r="G13" s="44"/>
      <c r="H13" s="45"/>
      <c r="I13" s="11"/>
      <c r="J13" s="11"/>
      <c r="K13" s="12"/>
      <c r="L13" s="11"/>
      <c r="M13" s="11"/>
      <c r="N13" s="11"/>
      <c r="O13" s="46"/>
    </row>
    <row r="14" spans="1:19" s="9" customFormat="1" ht="12.75" hidden="1">
      <c r="A14" s="6"/>
      <c r="B14" s="34"/>
      <c r="C14" s="7"/>
      <c r="D14" s="8"/>
      <c r="E14" s="8"/>
      <c r="F14" s="10"/>
      <c r="G14" s="44"/>
      <c r="H14" s="45"/>
      <c r="I14" s="11"/>
      <c r="J14" s="11"/>
      <c r="K14" s="12"/>
      <c r="L14" s="11"/>
      <c r="M14" s="11"/>
      <c r="N14" s="11"/>
      <c r="O14" s="46"/>
    </row>
    <row r="15" spans="1:19" s="9" customFormat="1" ht="12.75" hidden="1">
      <c r="A15" s="6"/>
      <c r="B15" s="34"/>
      <c r="C15" s="7"/>
      <c r="D15" s="8"/>
      <c r="E15" s="8"/>
      <c r="F15" s="10"/>
      <c r="G15" s="44"/>
      <c r="H15" s="45"/>
      <c r="I15" s="11"/>
      <c r="J15" s="11"/>
      <c r="K15" s="12"/>
      <c r="L15" s="11"/>
      <c r="M15" s="11"/>
      <c r="N15" s="11"/>
      <c r="O15" s="46"/>
    </row>
    <row r="16" spans="1:19" s="9" customFormat="1" ht="12.75" hidden="1">
      <c r="A16" s="6"/>
      <c r="B16" s="34"/>
      <c r="C16" s="7"/>
      <c r="D16" s="8"/>
      <c r="E16" s="8"/>
      <c r="F16" s="10"/>
      <c r="G16" s="44"/>
      <c r="H16" s="45"/>
      <c r="I16" s="11"/>
      <c r="J16" s="11"/>
      <c r="K16" s="12"/>
      <c r="L16" s="11"/>
      <c r="M16" s="11"/>
      <c r="N16" s="11"/>
      <c r="O16" s="46"/>
    </row>
    <row r="17" spans="1:17" s="9" customFormat="1" ht="119.25" customHeight="1">
      <c r="A17" s="40">
        <v>2</v>
      </c>
      <c r="B17" s="53" t="s">
        <v>20</v>
      </c>
      <c r="C17" s="7">
        <v>30000</v>
      </c>
      <c r="D17" s="7">
        <v>36500</v>
      </c>
      <c r="E17" s="8">
        <v>32000</v>
      </c>
      <c r="F17" s="10">
        <f xml:space="preserve"> C17+D17+E17</f>
        <v>98500</v>
      </c>
      <c r="G17" s="44">
        <v>1</v>
      </c>
      <c r="H17" s="45">
        <v>3</v>
      </c>
      <c r="I17" s="11">
        <f>F17/H17</f>
        <v>32833.33</v>
      </c>
      <c r="J17" s="11">
        <f>STDEV(C17:E17)</f>
        <v>3329.16</v>
      </c>
      <c r="K17" s="12">
        <f>J17/I17</f>
        <v>0.1014</v>
      </c>
      <c r="L17" s="11">
        <f>I17*G17</f>
        <v>32833.33</v>
      </c>
      <c r="M17" s="11">
        <f>I17*0.836283223</f>
        <v>27457.96</v>
      </c>
      <c r="N17" s="11">
        <f>M17*G17</f>
        <v>27457.96</v>
      </c>
      <c r="O17" s="46" t="s">
        <v>25</v>
      </c>
    </row>
    <row r="18" spans="1:17" s="17" customFormat="1">
      <c r="A18" s="13"/>
      <c r="B18" s="14"/>
      <c r="C18" s="35">
        <f>SUM(C11:C17)</f>
        <v>62000</v>
      </c>
      <c r="D18" s="35">
        <f t="shared" ref="D18:E18" si="0">SUM(D11:D17)</f>
        <v>84000</v>
      </c>
      <c r="E18" s="35">
        <f t="shared" si="0"/>
        <v>80000</v>
      </c>
      <c r="F18" s="35"/>
      <c r="G18" s="35"/>
      <c r="H18" s="35"/>
      <c r="I18" s="35"/>
      <c r="J18" s="15"/>
      <c r="K18" s="16"/>
      <c r="L18" s="15"/>
      <c r="M18" s="15"/>
      <c r="N18" s="15"/>
      <c r="O18" s="15"/>
      <c r="Q18" s="17">
        <f>63000/75333.33</f>
        <v>0.83628322284439005</v>
      </c>
    </row>
    <row r="19" spans="1:17" ht="27" customHeight="1">
      <c r="B19" s="18"/>
      <c r="C19" s="18"/>
      <c r="D19" s="18"/>
      <c r="E19" s="18"/>
      <c r="F19" s="18"/>
      <c r="G19" s="75" t="s">
        <v>11</v>
      </c>
      <c r="H19" s="75"/>
      <c r="I19" s="75"/>
      <c r="J19" s="75"/>
      <c r="K19" s="42"/>
      <c r="L19" s="56">
        <f>SUM(L11:L18)</f>
        <v>75333.33</v>
      </c>
      <c r="M19" s="56">
        <f>SUM(M10:M18)</f>
        <v>63000</v>
      </c>
      <c r="N19" s="56">
        <f>SUM(N11:N17)</f>
        <v>63000</v>
      </c>
      <c r="O19" s="20"/>
      <c r="P19" s="21"/>
      <c r="Q19" s="22"/>
    </row>
    <row r="20" spans="1:17">
      <c r="A20" s="23"/>
    </row>
    <row r="21" spans="1:17">
      <c r="A21" s="23"/>
    </row>
    <row r="22" spans="1:17" s="24" customFormat="1" ht="15.75">
      <c r="B22" s="41"/>
      <c r="C22" s="39"/>
      <c r="D22" s="1"/>
      <c r="E22" s="1"/>
      <c r="F22" s="1"/>
      <c r="G22" s="1"/>
      <c r="H22" s="1"/>
      <c r="M22" s="52">
        <v>0.96130309589999996</v>
      </c>
    </row>
    <row r="23" spans="1:17" s="24" customFormat="1" ht="35.25" customHeight="1">
      <c r="A23" s="33"/>
      <c r="B23" s="67"/>
      <c r="C23" s="67"/>
      <c r="D23" s="67"/>
      <c r="E23" s="55"/>
      <c r="F23" s="55"/>
      <c r="G23" s="69"/>
      <c r="H23" s="69"/>
      <c r="I23" s="37"/>
      <c r="J23" s="37"/>
      <c r="K23" s="31"/>
      <c r="L23" s="31"/>
      <c r="M23" s="31"/>
      <c r="N23" s="31"/>
      <c r="O23" s="31"/>
    </row>
    <row r="24" spans="1:17" s="24" customFormat="1" ht="15.75" customHeight="1">
      <c r="A24" s="32"/>
      <c r="B24" s="70"/>
      <c r="C24" s="70"/>
      <c r="D24" s="70"/>
      <c r="E24" s="33"/>
      <c r="F24" s="33"/>
      <c r="G24" s="33"/>
      <c r="H24" s="30"/>
      <c r="I24" s="37"/>
      <c r="J24" s="37"/>
      <c r="K24" s="36"/>
      <c r="L24" s="31"/>
      <c r="M24" s="31"/>
      <c r="N24" s="31"/>
      <c r="O24" s="30"/>
    </row>
    <row r="25" spans="1:17">
      <c r="B25" s="50"/>
    </row>
    <row r="26" spans="1:17">
      <c r="B26" s="38"/>
      <c r="F26" s="25"/>
      <c r="L26" s="26"/>
      <c r="M26" s="26"/>
      <c r="N26" s="26"/>
    </row>
    <row r="27" spans="1:17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7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17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7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7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3" spans="2:1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2:1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</sheetData>
  <mergeCells count="19">
    <mergeCell ref="K1:O1"/>
    <mergeCell ref="G23:H23"/>
    <mergeCell ref="B24:D24"/>
    <mergeCell ref="I8:K8"/>
    <mergeCell ref="M8:M9"/>
    <mergeCell ref="O8:O9"/>
    <mergeCell ref="G19:J19"/>
    <mergeCell ref="B27:O31"/>
    <mergeCell ref="B33:O34"/>
    <mergeCell ref="A2:O2"/>
    <mergeCell ref="A3:O4"/>
    <mergeCell ref="A5:O6"/>
    <mergeCell ref="A7:O7"/>
    <mergeCell ref="A8:A9"/>
    <mergeCell ref="B8:B9"/>
    <mergeCell ref="C8:F8"/>
    <mergeCell ref="G8:G9"/>
    <mergeCell ref="H8:H9"/>
    <mergeCell ref="B23:D23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Оводенко</dc:creator>
  <cp:lastModifiedBy>KaposhkoIV</cp:lastModifiedBy>
  <cp:lastPrinted>2026-06-25T13:47:35Z</cp:lastPrinted>
  <dcterms:created xsi:type="dcterms:W3CDTF">2016-04-14T15:19:31Z</dcterms:created>
  <dcterms:modified xsi:type="dcterms:W3CDTF">2026-06-25T14:06:20Z</dcterms:modified>
</cp:coreProperties>
</file>