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725" tabRatio="749"/>
  </bookViews>
  <sheets>
    <sheet name="НМЦК " sheetId="35" r:id="rId1"/>
  </sheets>
  <definedNames>
    <definedName name="_xlnm.Print_Area" localSheetId="0">'НМЦК '!$A$5:$P$11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35" l="1"/>
  <c r="M10" i="35"/>
  <c r="M11" i="35"/>
  <c r="M8" i="35"/>
  <c r="N12" i="35"/>
  <c r="F8" i="35" l="1"/>
  <c r="K8" i="35"/>
  <c r="L8" i="35" s="1"/>
  <c r="H8" i="35" l="1"/>
  <c r="J8" i="35"/>
  <c r="O8" i="35" s="1"/>
  <c r="P8" i="35" s="1"/>
  <c r="G12" i="35" l="1"/>
  <c r="I12" i="35"/>
  <c r="J9" i="35"/>
  <c r="J10" i="35"/>
  <c r="J11" i="35"/>
  <c r="H9" i="35"/>
  <c r="H10" i="35"/>
  <c r="H11" i="35"/>
  <c r="F9" i="35"/>
  <c r="F10" i="35"/>
  <c r="F11" i="35"/>
  <c r="K9" i="35"/>
  <c r="L9" i="35" s="1"/>
  <c r="K10" i="35"/>
  <c r="L10" i="35" s="1"/>
  <c r="K11" i="35"/>
  <c r="L11" i="35" s="1"/>
  <c r="H12" i="35" l="1"/>
  <c r="F12" i="35"/>
  <c r="J12" i="35"/>
  <c r="K12" i="35"/>
  <c r="L12" i="35"/>
  <c r="O11" i="35"/>
  <c r="P11" i="35" s="1"/>
  <c r="O9" i="35"/>
  <c r="P9" i="35" s="1"/>
  <c r="O10" i="35"/>
  <c r="P10" i="35" s="1"/>
  <c r="O12" i="35" l="1"/>
  <c r="P12" i="35" s="1"/>
</calcChain>
</file>

<file path=xl/sharedStrings.xml><?xml version="1.0" encoding="utf-8"?>
<sst xmlns="http://schemas.openxmlformats.org/spreadsheetml/2006/main" count="32" uniqueCount="25">
  <si>
    <t>№ п/п</t>
  </si>
  <si>
    <t>Цена</t>
  </si>
  <si>
    <t>Сумма</t>
  </si>
  <si>
    <t>Средняя</t>
  </si>
  <si>
    <t>НМЦК</t>
  </si>
  <si>
    <t>Среднее квадратичное отклонение</t>
  </si>
  <si>
    <t>Кол-во</t>
  </si>
  <si>
    <t>шт</t>
  </si>
  <si>
    <t>Коэффициент вариации цен V (%) (не должен превышать 33%</t>
  </si>
  <si>
    <t>Наименование</t>
  </si>
  <si>
    <t xml:space="preserve"> Таблица № 1 «Информация о ценовых предложениях»</t>
  </si>
  <si>
    <t>Единица измерения</t>
  </si>
  <si>
    <t xml:space="preserve">Расчетное значение НМЦК  определяется по формуле:
где:
НМЦКрын – НМЦК, определяемая методом сопоставимых рыночных цен (анализа рынка);
      – количество (объём) закупаемого товара (работы, услуги);
      – количество значений, используемых в расчёте;
      – номер источника ценовой информации;
      – цена единицы товара, работы, услуги, представленная в источнике с номером i,  скорректированная с учётом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 </t>
  </si>
  <si>
    <t>Бланк "Постановление по делу об административном правонарушении"</t>
  </si>
  <si>
    <t>Бланк "Протокол об административном правонарушении"</t>
  </si>
  <si>
    <t>Бланк "Протокол изъятия"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</si>
  <si>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>Наименование закупки:  Оказание услуг по изготовлению полиграфической продукции для  нужд Северо-Восточного территориального управления Федерального агентства по рыболовству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 xml:space="preserve">Код ОКПД2: 18.12.1. Услуги печатные прочие     </t>
    </r>
    <r>
      <rPr>
        <b/>
        <sz val="12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
Используемый метод определения начальной (максимальной) цены контракта цены товара (работ, услуг): метод сопоставимых рыночных цен (анализа рынка). 
Метод сопоставимых рыночных цен (анализа рынка) заключается в определении начальной (максимальной) цены контракта на основании информации о рыночных ценах идентичных товаров (работ, услуг), планируемых к закупкам, или при их отсутствии однородных товаров (работ, услуг).  В соответствии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утвержденные приказом Минэкономразвития РФ от 02.10.2013 № 567 метод сопоставимых рыночных цен (анализа рынка) является приоритетным для определения и обоснования НМЦК.
В соответствии с п. 3.7.1 Методических рекомендаций Заказчиком были направлены запросы о предоставлении ценовой информации исполнителям, оказывающим необходимые услуги, информация о которых имеется в свободном доступе. 
Заказчиком были подготовлены и направлены по электронной почте запросы о предоставлении ценовой информации потенциальным Исполнителям.
В целях применения метода сопоставимых рыночных цен (анализа рынка) и получения ценовой информации проведено исследование рынка путем официальной переписки государственного заказчика с потенциальными поставщиками (подрядчиками, исполнителями). Письма-запросы были направлены 8 (восьми) потенциальным Поставщикам (подрядчикам, исполнителям):
- запрос цен от 14.05.2026 исх. № 03-01-07/2645, получено 3 ответа;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ответ на запросы цен, направленные поставщикам (подрядчикам, исполнителям), поступило три ценовых предложений, информация о которых содержится в Таблице № 1 «Информация о ценовых предложениях».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</si>
  <si>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Ценовое предложение № 1                       2/3973-2026 от 22.05.2026                                                                                                                  </t>
  </si>
  <si>
    <t xml:space="preserve">Приложение № 2 Расчет начальной (максимальной) цены контракта на оказание услуг по изготовлению полиграфической продукции для  нужд Северо-Восточного территориального управления Федерального агентства по рыболовству
</t>
  </si>
  <si>
    <t>Удостоверение</t>
  </si>
  <si>
    <t>Итого цена единицы товара (работы, услуги) в том числе с учетом ЛБО (руб.)</t>
  </si>
  <si>
    <t xml:space="preserve">Всего
НМЦК /цена единицы товара (работы, услуги) с учетом ЛБО (руб.)
</t>
  </si>
  <si>
    <t>Идентичность, однородность товаров (работ, услуг): идентичны, однородны
Сопоставимость с условиями закупки коммерческих и (или) финансовых условий оказания услуг: условия закупки сопоставимы.                                                                                                                                                                                                                                                                                                                                                                                                                                                                                                                                                                                                                                                                                                                                                                                                      Дата подготовки обоснования начальной (максимальной) цены государственного контракта: 27.05.2026</t>
  </si>
  <si>
    <r>
      <t xml:space="preserve">Ценовое предложение № 3                                                                                                                           №2/4123-2026  от 26.05.2026     </t>
    </r>
    <r>
      <rPr>
        <b/>
        <sz val="11"/>
        <color rgb="FFFF0000"/>
        <rFont val="Times New Roman"/>
        <family val="1"/>
        <charset val="204"/>
      </rPr>
      <t xml:space="preserve"> </t>
    </r>
  </si>
  <si>
    <t>Ценовое предложение № 2                                                                                                                       № 2/4073-2026 от 26.05.2026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</si>
</sst>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2" fontId="3" fillId="0" borderId="0" xfId="0" applyNumberFormat="1" applyFont="1"/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4" fontId="3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3" fillId="5" borderId="0" xfId="0" applyFont="1" applyFill="1"/>
    <xf numFmtId="0" fontId="4" fillId="5" borderId="0" xfId="0" applyFont="1" applyFill="1"/>
    <xf numFmtId="0" fontId="3" fillId="5" borderId="0" xfId="0" applyFont="1" applyFill="1" applyAlignment="1">
      <alignment vertical="center"/>
    </xf>
    <xf numFmtId="0" fontId="3" fillId="5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3" fillId="6" borderId="0" xfId="0" applyFont="1" applyFill="1"/>
    <xf numFmtId="4" fontId="5" fillId="0" borderId="0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wrapText="1"/>
    </xf>
    <xf numFmtId="0" fontId="3" fillId="6" borderId="0" xfId="0" applyFont="1" applyFill="1" applyAlignment="1">
      <alignment horizontal="left"/>
    </xf>
    <xf numFmtId="0" fontId="3" fillId="6" borderId="6" xfId="0" applyFont="1" applyFill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7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left"/>
    </xf>
    <xf numFmtId="0" fontId="3" fillId="5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vertical="center" wrapText="1"/>
    </xf>
    <xf numFmtId="0" fontId="0" fillId="0" borderId="10" xfId="0" applyFont="1" applyBorder="1" applyAlignment="1">
      <alignment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http://www.1gl.ru/system/content/feature/image/2630985/" TargetMode="External"/><Relationship Id="rId3" Type="http://schemas.openxmlformats.org/officeDocument/2006/relationships/image" Target="../media/image3.gif"/><Relationship Id="rId7" Type="http://schemas.openxmlformats.org/officeDocument/2006/relationships/image" Target="../media/image5.gi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http://www.1gl.ru/system/content/feature/image/591798/" TargetMode="External"/><Relationship Id="rId5" Type="http://schemas.openxmlformats.org/officeDocument/2006/relationships/image" Target="../media/image4.gif"/><Relationship Id="rId4" Type="http://schemas.openxmlformats.org/officeDocument/2006/relationships/image" Target="http://www.1gl.ru/system/content/feature/image/591812/" TargetMode="External"/><Relationship Id="rId9" Type="http://schemas.openxmlformats.org/officeDocument/2006/relationships/image" Target="../media/image6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239459</xdr:colOff>
      <xdr:row>6</xdr:row>
      <xdr:rowOff>390525</xdr:rowOff>
    </xdr:from>
    <xdr:to>
      <xdr:col>14</xdr:col>
      <xdr:colOff>1066801</xdr:colOff>
      <xdr:row>6</xdr:row>
      <xdr:rowOff>800100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98284" y="2638425"/>
          <a:ext cx="827342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19</xdr:row>
      <xdr:rowOff>190500</xdr:rowOff>
    </xdr:from>
    <xdr:to>
      <xdr:col>1</xdr:col>
      <xdr:colOff>219075</xdr:colOff>
      <xdr:row>21</xdr:row>
      <xdr:rowOff>19050</xdr:rowOff>
    </xdr:to>
    <xdr:pic>
      <xdr:nvPicPr>
        <xdr:cNvPr id="13" name="Рисунок 1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5060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19</xdr:row>
      <xdr:rowOff>28575</xdr:rowOff>
    </xdr:from>
    <xdr:to>
      <xdr:col>1</xdr:col>
      <xdr:colOff>180975</xdr:colOff>
      <xdr:row>19</xdr:row>
      <xdr:rowOff>190500</xdr:rowOff>
    </xdr:to>
    <xdr:pic>
      <xdr:nvPicPr>
        <xdr:cNvPr id="14" name="Рисунок 13" descr="http://www.1gl.ru/system/content/feature/image/591812/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03441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64294</xdr:colOff>
      <xdr:row>18</xdr:row>
      <xdr:rowOff>51197</xdr:rowOff>
    </xdr:from>
    <xdr:to>
      <xdr:col>1</xdr:col>
      <xdr:colOff>188119</xdr:colOff>
      <xdr:row>18</xdr:row>
      <xdr:rowOff>194072</xdr:rowOff>
    </xdr:to>
    <xdr:pic>
      <xdr:nvPicPr>
        <xdr:cNvPr id="15" name="Рисунок 14" descr="http://www.1gl.ru/system/content/feature/image/591798/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4" y="10166747"/>
          <a:ext cx="123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67866</xdr:colOff>
      <xdr:row>17</xdr:row>
      <xdr:rowOff>51197</xdr:rowOff>
    </xdr:from>
    <xdr:to>
      <xdr:col>1</xdr:col>
      <xdr:colOff>191691</xdr:colOff>
      <xdr:row>17</xdr:row>
      <xdr:rowOff>196453</xdr:rowOff>
    </xdr:to>
    <xdr:pic>
      <xdr:nvPicPr>
        <xdr:cNvPr id="16" name="Рисунок 15" descr="http://www.1gl.ru/system/content/feature/image/2630985/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66" y="9966722"/>
          <a:ext cx="123825" cy="145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13</xdr:row>
      <xdr:rowOff>24277</xdr:rowOff>
    </xdr:from>
    <xdr:to>
      <xdr:col>8</xdr:col>
      <xdr:colOff>291589</xdr:colOff>
      <xdr:row>15</xdr:row>
      <xdr:rowOff>194234</xdr:rowOff>
    </xdr:to>
    <xdr:pic>
      <xdr:nvPicPr>
        <xdr:cNvPr id="17" name="Рисунок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0147" y="8921748"/>
          <a:ext cx="7003913" cy="573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"/>
  <sheetViews>
    <sheetView tabSelected="1" zoomScale="85" zoomScaleNormal="85" zoomScaleSheetLayoutView="80" workbookViewId="0">
      <selection activeCell="B11" sqref="B11"/>
    </sheetView>
  </sheetViews>
  <sheetFormatPr defaultRowHeight="15.75" x14ac:dyDescent="0.25"/>
  <cols>
    <col min="1" max="1" width="9.42578125" style="1" customWidth="1"/>
    <col min="2" max="2" width="51.85546875" style="3" customWidth="1"/>
    <col min="3" max="3" width="18" style="1" customWidth="1"/>
    <col min="4" max="4" width="13" style="1" customWidth="1"/>
    <col min="5" max="5" width="15.5703125" style="1" customWidth="1"/>
    <col min="6" max="6" width="18.140625" style="2" customWidth="1"/>
    <col min="7" max="7" width="16.5703125" style="1" customWidth="1"/>
    <col min="8" max="8" width="19.28515625" style="2" customWidth="1"/>
    <col min="9" max="9" width="20.140625" style="1" customWidth="1"/>
    <col min="10" max="10" width="14.140625" style="2" customWidth="1"/>
    <col min="11" max="11" width="16.28515625" style="1" customWidth="1"/>
    <col min="12" max="14" width="17.28515625" style="1" customWidth="1"/>
    <col min="15" max="15" width="16.42578125" style="1" customWidth="1"/>
    <col min="16" max="16" width="16.140625" style="1" customWidth="1"/>
    <col min="17" max="17" width="9.140625" style="6"/>
    <col min="18" max="19" width="13.7109375" style="1" bestFit="1" customWidth="1"/>
    <col min="20" max="16384" width="9.140625" style="1"/>
  </cols>
  <sheetData>
    <row r="1" spans="1:20" ht="69.75" customHeight="1" x14ac:dyDescent="0.25">
      <c r="A1" s="22"/>
      <c r="B1" s="23"/>
      <c r="C1" s="22"/>
      <c r="D1" s="22"/>
      <c r="E1" s="22"/>
      <c r="F1" s="24"/>
      <c r="G1" s="22"/>
      <c r="H1" s="36" t="s">
        <v>18</v>
      </c>
      <c r="I1" s="36"/>
      <c r="J1" s="36"/>
      <c r="K1" s="36"/>
      <c r="L1" s="36"/>
      <c r="M1" s="36"/>
      <c r="N1" s="36"/>
      <c r="O1" s="36"/>
      <c r="P1" s="36"/>
      <c r="Q1" s="25"/>
      <c r="R1" s="22"/>
      <c r="S1" s="22"/>
      <c r="T1" s="22"/>
    </row>
    <row r="2" spans="1:20" ht="125.25" customHeight="1" x14ac:dyDescent="0.25">
      <c r="A2" s="29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26"/>
      <c r="R2" s="27"/>
      <c r="S2" s="27"/>
      <c r="T2" s="27"/>
    </row>
    <row r="3" spans="1:20" ht="61.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26"/>
      <c r="R3" s="27"/>
      <c r="S3" s="27"/>
      <c r="T3" s="27"/>
    </row>
    <row r="4" spans="1:20" ht="58.5" customHeight="1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26"/>
      <c r="R4" s="27"/>
      <c r="S4" s="27"/>
      <c r="T4" s="27"/>
    </row>
    <row r="5" spans="1:20" ht="14.25" customHeight="1" thickBot="1" x14ac:dyDescent="0.3">
      <c r="A5" s="11"/>
      <c r="B5" s="11"/>
      <c r="C5" s="12"/>
      <c r="D5" s="12"/>
      <c r="E5" s="11"/>
      <c r="F5" s="11"/>
      <c r="G5" s="11"/>
      <c r="H5" s="11"/>
      <c r="I5" s="11"/>
      <c r="J5" s="11"/>
      <c r="K5" s="32" t="s">
        <v>10</v>
      </c>
      <c r="L5" s="32"/>
      <c r="M5" s="32"/>
      <c r="N5" s="32"/>
      <c r="O5" s="32"/>
      <c r="P5" s="32"/>
    </row>
    <row r="6" spans="1:20" ht="63.75" customHeight="1" x14ac:dyDescent="0.25">
      <c r="A6" s="37" t="s">
        <v>0</v>
      </c>
      <c r="B6" s="37" t="s">
        <v>9</v>
      </c>
      <c r="C6" s="38" t="s">
        <v>11</v>
      </c>
      <c r="D6" s="38" t="s">
        <v>6</v>
      </c>
      <c r="E6" s="40" t="s">
        <v>17</v>
      </c>
      <c r="F6" s="41"/>
      <c r="G6" s="40" t="s">
        <v>24</v>
      </c>
      <c r="H6" s="41"/>
      <c r="I6" s="40" t="s">
        <v>23</v>
      </c>
      <c r="J6" s="41"/>
      <c r="K6" s="37" t="s">
        <v>3</v>
      </c>
      <c r="L6" s="37" t="s">
        <v>4</v>
      </c>
      <c r="M6" s="49" t="s">
        <v>20</v>
      </c>
      <c r="N6" s="46" t="s">
        <v>21</v>
      </c>
      <c r="O6" s="42" t="s">
        <v>5</v>
      </c>
      <c r="P6" s="38" t="s">
        <v>8</v>
      </c>
    </row>
    <row r="7" spans="1:20" ht="71.25" customHeight="1" x14ac:dyDescent="0.25">
      <c r="A7" s="37"/>
      <c r="B7" s="37"/>
      <c r="C7" s="39"/>
      <c r="D7" s="39"/>
      <c r="E7" s="10" t="s">
        <v>1</v>
      </c>
      <c r="F7" s="10" t="s">
        <v>2</v>
      </c>
      <c r="G7" s="10" t="s">
        <v>1</v>
      </c>
      <c r="H7" s="10" t="s">
        <v>2</v>
      </c>
      <c r="I7" s="10" t="s">
        <v>1</v>
      </c>
      <c r="J7" s="10" t="s">
        <v>2</v>
      </c>
      <c r="K7" s="37"/>
      <c r="L7" s="37"/>
      <c r="M7" s="50"/>
      <c r="N7" s="48"/>
      <c r="O7" s="43"/>
      <c r="P7" s="39"/>
      <c r="R7" s="9"/>
    </row>
    <row r="8" spans="1:20" ht="30" x14ac:dyDescent="0.25">
      <c r="A8" s="15"/>
      <c r="B8" s="20" t="s">
        <v>13</v>
      </c>
      <c r="C8" s="16" t="s">
        <v>7</v>
      </c>
      <c r="D8" s="17">
        <v>1200</v>
      </c>
      <c r="E8" s="8">
        <v>61.16</v>
      </c>
      <c r="F8" s="5">
        <f>E8*D8</f>
        <v>73392</v>
      </c>
      <c r="G8" s="8">
        <v>63</v>
      </c>
      <c r="H8" s="5">
        <f>G8*D8</f>
        <v>75600</v>
      </c>
      <c r="I8" s="8">
        <v>62</v>
      </c>
      <c r="J8" s="5">
        <f>I8*D8</f>
        <v>74400</v>
      </c>
      <c r="K8" s="5">
        <f t="shared" ref="K8:K11" si="0">ROUND(AVERAGE(E8,G8,I8),2)</f>
        <v>62.05</v>
      </c>
      <c r="L8" s="44">
        <f>K8*D8</f>
        <v>74460</v>
      </c>
      <c r="M8" s="44">
        <f>N8/D8</f>
        <v>40</v>
      </c>
      <c r="N8" s="47">
        <v>48000</v>
      </c>
      <c r="O8" s="45">
        <f t="shared" ref="O8:O12" si="1">SQRT((POWER(F8-L8,2)+POWER(H8-L8,2)+POWER(J8-L8,2))/(3-1))</f>
        <v>1105.4012846021124</v>
      </c>
      <c r="P8" s="13">
        <f t="shared" ref="P8:P12" si="2">O8/L8*100</f>
        <v>1.4845571912464577</v>
      </c>
      <c r="Q8" s="7"/>
    </row>
    <row r="9" spans="1:20" ht="30" x14ac:dyDescent="0.25">
      <c r="A9" s="15"/>
      <c r="B9" s="20" t="s">
        <v>14</v>
      </c>
      <c r="C9" s="16" t="s">
        <v>7</v>
      </c>
      <c r="D9" s="17">
        <v>2500</v>
      </c>
      <c r="E9" s="8">
        <v>54.29</v>
      </c>
      <c r="F9" s="5">
        <f>E9*D9</f>
        <v>135725</v>
      </c>
      <c r="G9" s="8">
        <v>55</v>
      </c>
      <c r="H9" s="5">
        <f>G9*D9</f>
        <v>137500</v>
      </c>
      <c r="I9" s="8">
        <v>55</v>
      </c>
      <c r="J9" s="5">
        <f>I9*D9</f>
        <v>137500</v>
      </c>
      <c r="K9" s="5">
        <f t="shared" si="0"/>
        <v>54.76</v>
      </c>
      <c r="L9" s="44">
        <f>K9*D9</f>
        <v>136900</v>
      </c>
      <c r="M9" s="44">
        <f t="shared" ref="M9:M11" si="3">N9/D9</f>
        <v>30</v>
      </c>
      <c r="N9" s="47">
        <v>75000</v>
      </c>
      <c r="O9" s="45">
        <f t="shared" si="1"/>
        <v>1024.8475496384815</v>
      </c>
      <c r="P9" s="13">
        <f t="shared" si="2"/>
        <v>0.74861033574761249</v>
      </c>
      <c r="Q9" s="7"/>
    </row>
    <row r="10" spans="1:20" x14ac:dyDescent="0.25">
      <c r="A10" s="15"/>
      <c r="B10" s="20" t="s">
        <v>15</v>
      </c>
      <c r="C10" s="16" t="s">
        <v>7</v>
      </c>
      <c r="D10" s="17">
        <v>2500</v>
      </c>
      <c r="E10" s="8">
        <v>45.08</v>
      </c>
      <c r="F10" s="5">
        <f>E10*D10</f>
        <v>112700</v>
      </c>
      <c r="G10" s="8">
        <v>47</v>
      </c>
      <c r="H10" s="5">
        <f>G10*D10</f>
        <v>117500</v>
      </c>
      <c r="I10" s="8">
        <v>46</v>
      </c>
      <c r="J10" s="5">
        <f>I10*D10</f>
        <v>115000</v>
      </c>
      <c r="K10" s="5">
        <f t="shared" si="0"/>
        <v>46.03</v>
      </c>
      <c r="L10" s="44">
        <f>K10*D10</f>
        <v>115075</v>
      </c>
      <c r="M10" s="44">
        <f t="shared" si="3"/>
        <v>28</v>
      </c>
      <c r="N10" s="5">
        <v>70000</v>
      </c>
      <c r="O10" s="45">
        <f t="shared" si="1"/>
        <v>2400.7160390183594</v>
      </c>
      <c r="P10" s="13">
        <f t="shared" si="2"/>
        <v>2.086218587024427</v>
      </c>
      <c r="Q10" s="7"/>
    </row>
    <row r="11" spans="1:20" x14ac:dyDescent="0.25">
      <c r="A11" s="15"/>
      <c r="B11" s="20" t="s">
        <v>19</v>
      </c>
      <c r="C11" s="16" t="s">
        <v>7</v>
      </c>
      <c r="D11" s="17">
        <v>100</v>
      </c>
      <c r="E11" s="8">
        <v>154</v>
      </c>
      <c r="F11" s="5">
        <f>E11*D11</f>
        <v>15400</v>
      </c>
      <c r="G11" s="8">
        <v>160</v>
      </c>
      <c r="H11" s="5">
        <f>G11*D11</f>
        <v>16000</v>
      </c>
      <c r="I11" s="8">
        <v>155</v>
      </c>
      <c r="J11" s="5">
        <f>I11*D11</f>
        <v>15500</v>
      </c>
      <c r="K11" s="5">
        <f t="shared" si="0"/>
        <v>156.33000000000001</v>
      </c>
      <c r="L11" s="44">
        <f>K11*D11</f>
        <v>15633.000000000002</v>
      </c>
      <c r="M11" s="44">
        <f t="shared" si="3"/>
        <v>70</v>
      </c>
      <c r="N11" s="5">
        <v>7000</v>
      </c>
      <c r="O11" s="45">
        <f t="shared" si="1"/>
        <v>321.45528460425101</v>
      </c>
      <c r="P11" s="13">
        <f t="shared" si="2"/>
        <v>2.0562610158271029</v>
      </c>
      <c r="Q11" s="7"/>
    </row>
    <row r="12" spans="1:20" ht="18.75" x14ac:dyDescent="0.25">
      <c r="B12" s="21"/>
      <c r="C12" s="18"/>
      <c r="D12" s="7"/>
      <c r="E12" s="14"/>
      <c r="F12" s="19">
        <f t="shared" ref="F12:L12" si="4">SUM(F8:F11)</f>
        <v>337217</v>
      </c>
      <c r="G12" s="4">
        <f t="shared" si="4"/>
        <v>325</v>
      </c>
      <c r="H12" s="19">
        <f t="shared" si="4"/>
        <v>346600</v>
      </c>
      <c r="I12" s="4">
        <f t="shared" si="4"/>
        <v>318</v>
      </c>
      <c r="J12" s="19">
        <f t="shared" si="4"/>
        <v>342400</v>
      </c>
      <c r="K12" s="14">
        <f t="shared" si="4"/>
        <v>319.17</v>
      </c>
      <c r="L12" s="28">
        <f t="shared" si="4"/>
        <v>342068</v>
      </c>
      <c r="M12" s="28"/>
      <c r="N12" s="28">
        <f>SUM(N8:N11)</f>
        <v>200000</v>
      </c>
      <c r="O12" s="1">
        <f t="shared" si="1"/>
        <v>4700.0770738361298</v>
      </c>
      <c r="P12" s="1">
        <f t="shared" si="2"/>
        <v>1.374018345427263</v>
      </c>
    </row>
    <row r="13" spans="1:20" s="6" customFormat="1" ht="15.75" customHeight="1" x14ac:dyDescent="0.25">
      <c r="A13" s="1"/>
      <c r="B13" s="33" t="s">
        <v>12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</row>
    <row r="14" spans="1:20" s="6" customFormat="1" x14ac:dyDescent="0.25">
      <c r="A14" s="1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</row>
    <row r="15" spans="1:20" s="6" customFormat="1" x14ac:dyDescent="0.25">
      <c r="A15" s="1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</row>
    <row r="16" spans="1:20" s="6" customFormat="1" x14ac:dyDescent="0.25">
      <c r="A16" s="1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</row>
    <row r="17" spans="1:18" s="6" customFormat="1" x14ac:dyDescent="0.25">
      <c r="A17" s="1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</row>
    <row r="18" spans="1:18" s="6" customFormat="1" x14ac:dyDescent="0.25">
      <c r="A18" s="1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</row>
    <row r="19" spans="1:18" s="6" customFormat="1" x14ac:dyDescent="0.25">
      <c r="A19" s="1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</row>
    <row r="20" spans="1:18" s="6" customFormat="1" x14ac:dyDescent="0.25">
      <c r="A20" s="1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</row>
    <row r="21" spans="1:18" s="6" customFormat="1" x14ac:dyDescent="0.25">
      <c r="A21" s="1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</row>
    <row r="22" spans="1:18" s="6" customFormat="1" x14ac:dyDescent="0.25">
      <c r="A22" s="1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</row>
    <row r="23" spans="1:18" ht="45.75" customHeight="1" x14ac:dyDescent="0.25">
      <c r="B23" s="34" t="s">
        <v>22</v>
      </c>
      <c r="C23" s="35"/>
      <c r="D23" s="35"/>
      <c r="E23" s="35"/>
      <c r="F23" s="35"/>
      <c r="G23" s="35"/>
      <c r="H23" s="35"/>
      <c r="I23" s="35"/>
    </row>
    <row r="24" spans="1:18" x14ac:dyDescent="0.25">
      <c r="B24" s="35"/>
      <c r="C24" s="35"/>
      <c r="D24" s="35"/>
      <c r="E24" s="35"/>
      <c r="F24" s="35"/>
      <c r="G24" s="35"/>
      <c r="H24" s="35"/>
      <c r="I24" s="35"/>
    </row>
    <row r="25" spans="1:18" x14ac:dyDescent="0.25">
      <c r="B25" s="35"/>
      <c r="C25" s="35"/>
      <c r="D25" s="35"/>
      <c r="E25" s="35"/>
      <c r="F25" s="35"/>
      <c r="G25" s="35"/>
      <c r="H25" s="35"/>
      <c r="I25" s="35"/>
    </row>
  </sheetData>
  <mergeCells count="18">
    <mergeCell ref="N6:N7"/>
    <mergeCell ref="M6:M7"/>
    <mergeCell ref="A2:P4"/>
    <mergeCell ref="K5:P5"/>
    <mergeCell ref="B13:R22"/>
    <mergeCell ref="B23:I25"/>
    <mergeCell ref="H1:P1"/>
    <mergeCell ref="A6:A7"/>
    <mergeCell ref="B6:B7"/>
    <mergeCell ref="C6:C7"/>
    <mergeCell ref="D6:D7"/>
    <mergeCell ref="E6:F6"/>
    <mergeCell ref="G6:H6"/>
    <mergeCell ref="I6:J6"/>
    <mergeCell ref="K6:K7"/>
    <mergeCell ref="L6:L7"/>
    <mergeCell ref="O6:O7"/>
    <mergeCell ref="P6:P7"/>
  </mergeCells>
  <conditionalFormatting sqref="P8:P11">
    <cfRule type="cellIs" dxfId="0" priority="1" operator="greaterThan">
      <formula>33</formula>
    </cfRule>
  </conditionalFormatting>
  <printOptions horizontalCentered="1"/>
  <pageMargins left="0.25" right="0.25" top="0.75" bottom="0.75" header="0.3" footer="0.3"/>
  <pageSetup paperSize="9" scale="2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 </vt:lpstr>
      <vt:lpstr>'НМЦК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2026-05-26T22:20:52Z</dcterms:modified>
</cp:coreProperties>
</file>