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/>
  <mc:AlternateContent xmlns:mc="http://schemas.openxmlformats.org/markup-compatibility/2006">
    <mc:Choice Requires="x15">
      <x15ac:absPath xmlns:x15ac="http://schemas.microsoft.com/office/spreadsheetml/2010/11/ac" url="C:\Users\pilaeva_syu.FGBU-KIM\Desktop\Svetlana_P\Заявки - 2026 г\4_ Маковкин - эл.мат. и др\4.6_ м-омметры-ПСИ,лестница и пр\"/>
    </mc:Choice>
  </mc:AlternateContent>
  <xr:revisionPtr revIDLastSave="0" documentId="13_ncr:1_{923E818E-1928-4024-BFD8-60DB90354497}" xr6:coauthVersionLast="36" xr6:coauthVersionMax="36" xr10:uidLastSave="{00000000-0000-0000-0000-000000000000}"/>
  <bookViews>
    <workbookView xWindow="0" yWindow="0" windowWidth="24120" windowHeight="11775" activeTab="3" xr2:uid="{00000000-000D-0000-FFFF-FFFF00000000}"/>
  </bookViews>
  <sheets>
    <sheet name="Обоснование Цены" sheetId="3" r:id="rId1"/>
    <sheet name="Лист1" sheetId="5" state="hidden" r:id="rId2"/>
    <sheet name="НМЦК" sheetId="6" state="hidden" r:id="rId3"/>
    <sheet name="НМЦК - ЕАТ Берёзка" sheetId="8" r:id="rId4"/>
  </sheets>
  <externalReferences>
    <externalReference r:id="rId5"/>
  </externalReferences>
  <definedNames>
    <definedName name="_xlnm.Print_Area" localSheetId="2">НМЦК!$A$1:$P$55</definedName>
    <definedName name="_xlnm.Print_Area" localSheetId="3">'НМЦК - ЕАТ Берёзка'!$A$1:$P$55</definedName>
    <definedName name="_xlnm.Print_Area" localSheetId="0">'Обоснование Цены'!$A$1:$K$25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6" l="1"/>
  <c r="G13" i="6"/>
  <c r="F13" i="6"/>
  <c r="G12" i="6" l="1"/>
  <c r="L12" i="6" l="1"/>
  <c r="N12" i="6"/>
  <c r="L13" i="6"/>
  <c r="N13" i="6"/>
  <c r="L14" i="6"/>
  <c r="N14" i="6"/>
  <c r="L15" i="6"/>
  <c r="N15" i="6"/>
  <c r="N11" i="6"/>
  <c r="L11" i="6"/>
  <c r="G51" i="6" l="1"/>
  <c r="H51" i="6"/>
  <c r="I51" i="6"/>
  <c r="J51" i="6"/>
  <c r="F51" i="6"/>
  <c r="P12" i="6" l="1"/>
  <c r="P13" i="6"/>
  <c r="O13" i="6"/>
  <c r="P14" i="6"/>
  <c r="O14" i="6"/>
  <c r="P15" i="6"/>
  <c r="P11" i="6"/>
  <c r="O11" i="6"/>
  <c r="P51" i="6" l="1"/>
  <c r="O15" i="6"/>
  <c r="O12" i="6"/>
  <c r="T58" i="6" l="1"/>
  <c r="T54" i="6" l="1"/>
  <c r="U55" i="6"/>
  <c r="U54" i="6"/>
  <c r="U56" i="6" l="1"/>
  <c r="T56" i="6"/>
  <c r="C9" i="3" l="1"/>
  <c r="F5" i="3"/>
  <c r="A20" i="3"/>
  <c r="I17" i="3"/>
  <c r="D23" i="3" s="1"/>
  <c r="K51" i="6" l="1"/>
  <c r="P7" i="6" l="1"/>
  <c r="N10" i="6" l="1"/>
  <c r="L10" i="6"/>
  <c r="O10" i="6" l="1"/>
  <c r="N12" i="5"/>
  <c r="N13" i="5"/>
  <c r="N14" i="5"/>
  <c r="N15" i="5"/>
  <c r="N16" i="5"/>
  <c r="L14" i="5" l="1"/>
  <c r="M14" i="5" s="1"/>
  <c r="P14" i="5" s="1"/>
  <c r="L12" i="5"/>
  <c r="M12" i="5" s="1"/>
  <c r="P12" i="5" s="1"/>
  <c r="L13" i="5"/>
  <c r="M13" i="5" s="1"/>
  <c r="P13" i="5" s="1"/>
  <c r="L15" i="5"/>
  <c r="M15" i="5" s="1"/>
  <c r="P15" i="5" s="1"/>
  <c r="L16" i="5"/>
  <c r="O13" i="5" l="1"/>
  <c r="M16" i="5"/>
  <c r="P16" i="5" s="1"/>
  <c r="O16" i="5"/>
  <c r="O15" i="5"/>
  <c r="O14" i="5"/>
  <c r="O1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 Windows</author>
  </authors>
  <commentList>
    <comment ref="C11" authorId="0" shapeId="0" xr:uid="{8AAF7C4E-9169-4ADA-A5DE-DB7BC6C4315D}">
      <text>
        <r>
          <rPr>
            <b/>
            <sz val="9"/>
            <color indexed="81"/>
            <rFont val="Tahoma"/>
            <charset val="1"/>
          </rPr>
          <t xml:space="preserve">Прочие материальные запасы СМТС    - </t>
        </r>
        <r>
          <rPr>
            <b/>
            <sz val="9"/>
            <color indexed="10"/>
            <rFont val="Tahoma"/>
            <family val="2"/>
            <charset val="204"/>
          </rPr>
          <t>???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4" authorId="0" shapeId="0" xr:uid="{CB5DE1B6-7E0D-43F3-A55C-0C41EADCEC95}">
      <text>
        <r>
          <rPr>
            <b/>
            <sz val="9"/>
            <color indexed="81"/>
            <rFont val="Tahoma"/>
            <charset val="1"/>
          </rPr>
          <t xml:space="preserve">Хозяйственные товары (ОС)           (310) 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5" authorId="0" shapeId="0" xr:uid="{C9FA12EF-38A3-4214-905C-600EBD317ADF}">
      <text>
        <r>
          <rPr>
            <b/>
            <sz val="9"/>
            <color indexed="81"/>
            <rFont val="Tahoma"/>
            <charset val="1"/>
          </rPr>
          <t>Прочие основные средства СМТС      (310)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5" authorId="0" shapeId="0" xr:uid="{ED578711-D40B-45FC-90C8-FA7BE73E4FA2}">
      <text>
        <r>
          <rPr>
            <b/>
            <sz val="9"/>
            <color indexed="81"/>
            <rFont val="Tahoma"/>
            <charset val="1"/>
          </rPr>
          <t>Максим Стручков &lt;mvstr9@mail.ru&gt;:</t>
        </r>
        <r>
          <rPr>
            <sz val="9"/>
            <color indexed="81"/>
            <rFont val="Tahoma"/>
            <charset val="1"/>
          </rPr>
          <t xml:space="preserve">
Срок поставки надо изменить до 60 раб дней. Поставят раньше - хорошо.</t>
        </r>
      </text>
    </comment>
    <comment ref="I15" authorId="0" shapeId="0" xr:uid="{CB0F3C02-69CA-42ED-8B2D-A720560B375B}">
      <text>
        <r>
          <rPr>
            <b/>
            <sz val="9"/>
            <color indexed="81"/>
            <rFont val="Tahoma"/>
            <charset val="1"/>
          </rPr>
          <t>Солдатова:</t>
        </r>
        <r>
          <rPr>
            <sz val="9"/>
            <color indexed="81"/>
            <rFont val="Tahoma"/>
            <charset val="1"/>
          </rPr>
          <t xml:space="preserve">
Мегаомметры пока в наличии в Москве. От поставщика срок поставки 50 раб. дней.</t>
        </r>
      </text>
    </comment>
  </commentList>
</comments>
</file>

<file path=xl/sharedStrings.xml><?xml version="1.0" encoding="utf-8"?>
<sst xmlns="http://schemas.openxmlformats.org/spreadsheetml/2006/main" count="204" uniqueCount="107">
  <si>
    <t>подпись</t>
  </si>
  <si>
    <t>должность</t>
  </si>
  <si>
    <t>И.О. Фамилия</t>
  </si>
  <si>
    <t>дата</t>
  </si>
  <si>
    <t>Ф.И.О. исполнителя</t>
  </si>
  <si>
    <t>Контактный телефон</t>
  </si>
  <si>
    <t>Прилагается (Приложение № 1)</t>
  </si>
  <si>
    <t>Невьянцева Н.В.</t>
  </si>
  <si>
    <t>Приложение № 1 к Извещению об электронном аукционе на  проведение обязательных периодических медицинских осмотров работников, занятых на тяжелых работах и на работах с вредными и (или) опасными условиями труда)</t>
  </si>
  <si>
    <t>Обоснование начальной (максимальной) цены контракта</t>
  </si>
  <si>
    <t xml:space="preserve">Наименование обьекта закупки
</t>
  </si>
  <si>
    <t xml:space="preserve"> Поставка нефтепродуктов по электронным топливным картам</t>
  </si>
  <si>
    <t>Используемый метод обоснования НМЦК :</t>
  </si>
  <si>
    <t>ИТОГО НМЦК:</t>
  </si>
  <si>
    <t>№ п/п</t>
  </si>
  <si>
    <t>ОКПД2</t>
  </si>
  <si>
    <t>Наименование Товара</t>
  </si>
  <si>
    <t>Единица измерения</t>
  </si>
  <si>
    <t xml:space="preserve">Сведения о количестве </t>
  </si>
  <si>
    <t xml:space="preserve">КП № 1     </t>
  </si>
  <si>
    <t xml:space="preserve">КП  № 2 </t>
  </si>
  <si>
    <t>КП № 52</t>
  </si>
  <si>
    <t>Средняя цена за единицу</t>
  </si>
  <si>
    <t>Средняя цена за единицу2</t>
  </si>
  <si>
    <t>Среднее квадратическое отклонение</t>
  </si>
  <si>
    <t>Коэффициент вариации</t>
  </si>
  <si>
    <t>НМЦК</t>
  </si>
  <si>
    <t xml:space="preserve">Начальник </t>
  </si>
  <si>
    <t>И.о начальника филиала</t>
  </si>
  <si>
    <t>В.А.Гришин</t>
  </si>
  <si>
    <t>И.О.Фамилия</t>
  </si>
  <si>
    <t>Ф.И.О</t>
  </si>
  <si>
    <t>Дата подготовки обоснования НМЦК: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</si>
  <si>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 - Коэффициент вариации не должен превышать 33%</t>
  </si>
  <si>
    <t>** - При умножении "Единица измерения" на "Средняя цена за единицу" в сумме НМЦК количество символов после запятой не должно превышать двух.</t>
  </si>
  <si>
    <r>
      <rPr>
        <sz val="11"/>
        <rFont val="Times New Roman"/>
        <family val="1"/>
        <charset val="204"/>
      </rPr>
      <t xml:space="preserve">Метод сопоставимых рыночных цен (анализ рынка) в соответствии  частью 2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
</t>
    </r>
    <r>
      <rPr>
        <sz val="11"/>
        <color theme="0" tint="-0.499984740745262"/>
        <rFont val="Times New Roman"/>
        <family val="1"/>
        <charset val="204"/>
      </rPr>
      <t xml:space="preserve">
</t>
    </r>
  </si>
  <si>
    <t xml:space="preserve">КП  №2  </t>
  </si>
  <si>
    <t>КП №3</t>
  </si>
  <si>
    <t xml:space="preserve">КП № 4  </t>
  </si>
  <si>
    <t>Батарея для ИБП Delta DTM 1205 (12V/5Ah)_D_K</t>
  </si>
  <si>
    <t>27.20.23.190</t>
  </si>
  <si>
    <t>шт.</t>
  </si>
  <si>
    <t xml:space="preserve">По результатам расчета начальная (максимальная) цена контракта составила:               31 383,52                     </t>
  </si>
  <si>
    <t>поставка  Батареи аккумуляторные для ИБП для нужд Московского РГС - филиала ФГБУ "Канал имени Москвы"</t>
  </si>
  <si>
    <t>20-7032</t>
  </si>
  <si>
    <t>экономист материально-технического снабжения II кат. Аппарата управления</t>
  </si>
  <si>
    <t>Запчасти для ремонта твердотопливных котлов "Универсал-6М": колосники размером 950х250х64 мм</t>
  </si>
  <si>
    <t>28.21.11.130</t>
  </si>
  <si>
    <t>Итого:</t>
  </si>
  <si>
    <t xml:space="preserve">Сведения о кол-ве </t>
  </si>
  <si>
    <t>Наименование предмета закупки:</t>
  </si>
  <si>
    <t>Дата составления:</t>
  </si>
  <si>
    <t>окпд 2</t>
  </si>
  <si>
    <t>Поставщик №1</t>
  </si>
  <si>
    <t>Поставщик №2</t>
  </si>
  <si>
    <t>Поставщик №3</t>
  </si>
  <si>
    <t>Поставщик №4</t>
  </si>
  <si>
    <t>Поставщик №5</t>
  </si>
  <si>
    <t>Поставщик №6</t>
  </si>
  <si>
    <t xml:space="preserve">**-  </t>
  </si>
  <si>
    <t xml:space="preserve">*-  </t>
  </si>
  <si>
    <t>Коэффициент вариации не должен превышать 33%</t>
  </si>
  <si>
    <t>При умножении "Единицы измерения" на "Среднюю цену за единицу" в сумме "НМЦК" количество символов после запятой не должно превышать двух.</t>
  </si>
  <si>
    <r>
      <t xml:space="preserve">                               Должность:   </t>
    </r>
    <r>
      <rPr>
        <i/>
        <sz val="10"/>
        <color theme="1"/>
        <rFont val="Times New Roman"/>
        <family val="1"/>
        <charset val="204"/>
      </rPr>
      <t xml:space="preserve"> экономист м.т.с. IIк.</t>
    </r>
  </si>
  <si>
    <r>
      <rPr>
        <b/>
        <i/>
        <sz val="11"/>
        <color theme="1"/>
        <rFont val="Times New Roman"/>
        <family val="1"/>
        <charset val="204"/>
      </rPr>
      <t>Приложение № 4</t>
    </r>
    <r>
      <rPr>
        <b/>
        <i/>
        <sz val="10"/>
        <color theme="1"/>
        <rFont val="Times New Roman"/>
        <family val="1"/>
        <charset val="204"/>
      </rPr>
      <t xml:space="preserve">
</t>
    </r>
    <r>
      <rPr>
        <b/>
        <i/>
        <sz val="9"/>
        <color theme="1"/>
        <rFont val="Times New Roman"/>
        <family val="1"/>
        <charset val="204"/>
      </rPr>
      <t xml:space="preserve">к приказу Московского РГС - филиала ФГБУ "Канал имени Москвы" </t>
    </r>
  </si>
  <si>
    <r>
      <rPr>
        <i/>
        <sz val="11"/>
        <color theme="1"/>
        <rFont val="Times New Roman"/>
        <family val="1"/>
        <charset val="204"/>
      </rPr>
      <t>Приложение № 1</t>
    </r>
    <r>
      <rPr>
        <i/>
        <sz val="10"/>
        <color theme="1"/>
        <rFont val="Times New Roman"/>
        <family val="1"/>
        <charset val="204"/>
      </rPr>
      <t xml:space="preserve">
</t>
    </r>
    <r>
      <rPr>
        <i/>
        <sz val="9"/>
        <color theme="1"/>
        <rFont val="Times New Roman"/>
        <family val="1"/>
        <charset val="204"/>
      </rPr>
      <t xml:space="preserve">к Обоснованию начальной (максимальной) цены контракта, цены контракта, заключаемого с единственным поставщиком (подрядчиком, исполнителем)  </t>
    </r>
  </si>
  <si>
    <t xml:space="preserve"> ФИО:</t>
  </si>
  <si>
    <t xml:space="preserve">                      </t>
  </si>
  <si>
    <t xml:space="preserve"> С.Ю. Пилаева</t>
  </si>
  <si>
    <r>
      <rPr>
        <b/>
        <i/>
        <sz val="11"/>
        <color theme="1"/>
        <rFont val="Times New Roman"/>
        <family val="1"/>
        <charset val="204"/>
      </rPr>
      <t>Приложение № 3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b/>
        <i/>
        <sz val="9"/>
        <color theme="1"/>
        <rFont val="Times New Roman"/>
        <family val="1"/>
        <charset val="204"/>
      </rPr>
      <t>к приказу Московского РГС - филиала ФГБУ "Канал имени Москвы"</t>
    </r>
  </si>
  <si>
    <t>Наименование закупки, предмет закупки:</t>
  </si>
  <si>
    <t>Используемый метод определения НМЦК с обоснованием:</t>
  </si>
  <si>
    <t xml:space="preserve">Метод сопоставимых рыночных цен (анализа рынка) 
</t>
  </si>
  <si>
    <t>НМЦК, руб.:</t>
  </si>
  <si>
    <t>Расчет НМЦК:</t>
  </si>
  <si>
    <t>Минимальная цена за единицу</t>
  </si>
  <si>
    <r>
  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</t>
    </r>
    <r>
      <rPr>
        <b/>
        <sz val="12"/>
        <color theme="0" tint="-0.34998626667073579"/>
        <rFont val="Times New Roman"/>
        <family val="1"/>
        <charset val="204"/>
      </rPr>
      <t>/  конкурентным способом</t>
    </r>
  </si>
  <si>
    <t>Приложения № 1-3 в ПП 1875:</t>
  </si>
  <si>
    <t>КТРУ:</t>
  </si>
  <si>
    <t>Источник финансир-я:</t>
  </si>
  <si>
    <t>Субсидии - СГТС</t>
  </si>
  <si>
    <t>https://classifikators.ru/okpd</t>
  </si>
  <si>
    <t>https://zakupki.gov.ru/epz/ktru/start/startPage.html</t>
  </si>
  <si>
    <t>Пр.2 - 27.40.1</t>
  </si>
  <si>
    <t xml:space="preserve">  -  Фаустово</t>
  </si>
  <si>
    <t xml:space="preserve">  -  Перерва (Мочалов)</t>
  </si>
  <si>
    <t>ОС</t>
  </si>
  <si>
    <t xml:space="preserve">  -  Северка + Софьино</t>
  </si>
  <si>
    <t xml:space="preserve">Поставка материалов и приборов для нужд Московского РГС - филиала ФГБУ "Канал имени Москвы"  </t>
  </si>
  <si>
    <t>это -   ( КЭК:   346  и 310 )</t>
  </si>
  <si>
    <t xml:space="preserve">Изолятор штырьевой фарфоровый ШФ-20Г1 (ШФ-20 УО) </t>
  </si>
  <si>
    <t xml:space="preserve">Колпачок КП-22 (К-10) для изоляторов ШФ-10/ШФ-20/ШС-10/ШС-20 </t>
  </si>
  <si>
    <t xml:space="preserve">Лестница алюминиевая трехсекционная универсальная </t>
  </si>
  <si>
    <t xml:space="preserve">Мегаомметр ПСИ-2500 (базовый цифровой) </t>
  </si>
  <si>
    <t>23.43.10.110</t>
  </si>
  <si>
    <t>27.33.13.130</t>
  </si>
  <si>
    <t>26.51.43.113</t>
  </si>
  <si>
    <t>25.99.29.190-00000015</t>
  </si>
  <si>
    <t>23.43.10.000-00000001</t>
  </si>
  <si>
    <t>нет</t>
  </si>
  <si>
    <r>
      <t xml:space="preserve">27.12.40.000 /  </t>
    </r>
    <r>
      <rPr>
        <sz val="11"/>
        <color theme="0" tint="-0.34998626667073579"/>
        <rFont val="Times New Roman"/>
        <family val="1"/>
        <charset val="204"/>
      </rPr>
      <t>23.49.12.000</t>
    </r>
  </si>
  <si>
    <r>
      <t xml:space="preserve">25.99.29.190 /  </t>
    </r>
    <r>
      <rPr>
        <sz val="11"/>
        <color theme="0" tint="-0.34998626667073579"/>
        <rFont val="Times New Roman"/>
        <family val="1"/>
        <charset val="204"/>
      </rPr>
      <t>25.11.23.120</t>
    </r>
  </si>
  <si>
    <r>
      <t>да - Пр.3 (</t>
    </r>
    <r>
      <rPr>
        <sz val="9"/>
        <color theme="1"/>
        <rFont val="Calibri"/>
        <family val="2"/>
        <charset val="204"/>
        <scheme val="minor"/>
      </rPr>
      <t>26.51.4</t>
    </r>
    <r>
      <rPr>
        <sz val="11"/>
        <color theme="1"/>
        <rFont val="Calibri"/>
        <family val="2"/>
        <charset val="204"/>
        <scheme val="minor"/>
      </rPr>
      <t>) и Пр.2 (</t>
    </r>
    <r>
      <rPr>
        <sz val="9"/>
        <color theme="1"/>
        <rFont val="Calibri"/>
        <family val="2"/>
        <charset val="204"/>
        <scheme val="minor"/>
      </rPr>
      <t>26.51.43.110</t>
    </r>
    <r>
      <rPr>
        <sz val="11"/>
        <color theme="1"/>
        <rFont val="Calibri"/>
        <family val="2"/>
        <charset val="204"/>
        <scheme val="minor"/>
      </rPr>
      <t>)</t>
    </r>
  </si>
  <si>
    <t>НДС 22%:</t>
  </si>
  <si>
    <t xml:space="preserve">Вязка спиральная ВС-70/95.2    </t>
  </si>
  <si>
    <t>27.12.40.000</t>
  </si>
  <si>
    <t>25.99.29.190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</si>
</sst>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#,##0.00&quot;р.&quot;"/>
    <numFmt numFmtId="168" formatCode="#,##0.000"/>
  </numFmts>
  <fonts count="5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0" tint="-0.34998626667073579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5" tint="-0.249977111117893"/>
      <name val="Calibri"/>
      <family val="2"/>
      <charset val="204"/>
      <scheme val="minor"/>
    </font>
    <font>
      <sz val="11"/>
      <color theme="9" tint="-0.499984740745262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1"/>
      <color rgb="FF0070C0"/>
      <name val="Tahoma"/>
      <family val="2"/>
      <charset val="204"/>
    </font>
    <font>
      <b/>
      <sz val="11"/>
      <color theme="9" tint="-0.499984740745262"/>
      <name val="Times New Roman"/>
      <family val="1"/>
      <charset val="204"/>
    </font>
    <font>
      <sz val="11"/>
      <color theme="9" tint="-0.249977111117893"/>
      <name val="Calibri"/>
      <family val="2"/>
      <charset val="204"/>
      <scheme val="minor"/>
    </font>
    <font>
      <sz val="11"/>
      <color theme="7" tint="-0.249977111117893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10"/>
      <name val="Tahoma"/>
      <family val="2"/>
      <charset val="204"/>
    </font>
    <font>
      <sz val="11"/>
      <color theme="0" tint="-0.34998626667073579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0" borderId="0"/>
    <xf numFmtId="0" fontId="40" fillId="0" borderId="0" applyNumberFormat="0" applyFill="0" applyBorder="0" applyAlignment="0" applyProtection="0"/>
  </cellStyleXfs>
  <cellXfs count="2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right" vertical="top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5" fillId="0" borderId="4" xfId="1" applyFont="1" applyFill="1" applyBorder="1" applyAlignment="1" applyProtection="1">
      <alignment horizontal="center" vertical="center" wrapText="1"/>
    </xf>
    <xf numFmtId="0" fontId="15" fillId="0" borderId="5" xfId="1" applyFont="1" applyFill="1" applyBorder="1" applyAlignment="1" applyProtection="1">
      <alignment horizontal="center" vertical="center" wrapText="1"/>
    </xf>
    <xf numFmtId="166" fontId="15" fillId="0" borderId="5" xfId="2" applyNumberFormat="1" applyFont="1" applyFill="1" applyBorder="1" applyAlignment="1" applyProtection="1">
      <alignment horizontal="center" vertical="center" wrapText="1"/>
    </xf>
    <xf numFmtId="4" fontId="16" fillId="2" borderId="6" xfId="1" applyNumberFormat="1" applyFont="1" applyFill="1" applyBorder="1" applyAlignment="1">
      <alignment horizontal="center" vertical="center" wrapText="1"/>
    </xf>
    <xf numFmtId="167" fontId="15" fillId="0" borderId="5" xfId="1" applyNumberFormat="1" applyFont="1" applyFill="1" applyBorder="1" applyAlignment="1" applyProtection="1">
      <alignment horizontal="center" vertical="center" wrapText="1"/>
    </xf>
    <xf numFmtId="167" fontId="15" fillId="0" borderId="7" xfId="1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4" fontId="8" fillId="3" borderId="2" xfId="0" applyNumberFormat="1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center" vertical="top"/>
    </xf>
    <xf numFmtId="4" fontId="8" fillId="3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right" vertical="center"/>
    </xf>
    <xf numFmtId="1" fontId="10" fillId="3" borderId="0" xfId="0" applyNumberFormat="1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" fontId="10" fillId="3" borderId="0" xfId="0" applyNumberFormat="1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10" fillId="3" borderId="0" xfId="0" applyFont="1" applyFill="1" applyBorder="1" applyAlignment="1">
      <alignment horizontal="center" vertical="top" wrapText="1"/>
    </xf>
    <xf numFmtId="4" fontId="10" fillId="3" borderId="2" xfId="0" applyNumberFormat="1" applyFont="1" applyFill="1" applyBorder="1" applyAlignment="1">
      <alignment horizontal="center" vertical="top"/>
    </xf>
    <xf numFmtId="0" fontId="10" fillId="3" borderId="0" xfId="0" applyFont="1" applyFill="1" applyBorder="1" applyAlignment="1">
      <alignment horizontal="left" vertical="center" wrapText="1"/>
    </xf>
    <xf numFmtId="4" fontId="2" fillId="3" borderId="0" xfId="0" applyNumberFormat="1" applyFont="1" applyFill="1" applyBorder="1" applyAlignment="1"/>
    <xf numFmtId="0" fontId="2" fillId="3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horizontal="right" vertical="center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0" applyFont="1" applyBorder="1"/>
    <xf numFmtId="0" fontId="2" fillId="0" borderId="0" xfId="6" applyNumberFormat="1" applyFont="1" applyFill="1" applyBorder="1" applyAlignment="1" applyProtection="1">
      <alignment horizontal="left" vertical="center" wrapText="1"/>
    </xf>
    <xf numFmtId="0" fontId="2" fillId="0" borderId="0" xfId="6" applyFont="1" applyFill="1" applyBorder="1" applyAlignment="1" applyProtection="1">
      <alignment horizontal="center" vertical="center" wrapText="1"/>
    </xf>
    <xf numFmtId="168" fontId="2" fillId="0" borderId="0" xfId="6" applyNumberFormat="1" applyFont="1" applyFill="1" applyBorder="1" applyAlignment="1" applyProtection="1">
      <alignment horizontal="center" vertical="center" wrapText="1"/>
    </xf>
    <xf numFmtId="4" fontId="26" fillId="0" borderId="0" xfId="3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3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3" applyNumberFormat="1" applyFont="1" applyFill="1" applyBorder="1" applyAlignment="1" applyProtection="1">
      <alignment horizontal="center" vertical="center" wrapText="1"/>
    </xf>
    <xf numFmtId="164" fontId="26" fillId="0" borderId="0" xfId="3" applyFont="1" applyFill="1" applyBorder="1" applyAlignment="1" applyProtection="1">
      <alignment horizontal="center" vertical="center" wrapText="1"/>
      <protection locked="0"/>
    </xf>
    <xf numFmtId="164" fontId="26" fillId="0" borderId="0" xfId="3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Fill="1" applyAlignment="1">
      <alignment vertical="center"/>
    </xf>
    <xf numFmtId="0" fontId="0" fillId="3" borderId="8" xfId="1" applyFont="1" applyFill="1" applyBorder="1"/>
    <xf numFmtId="0" fontId="11" fillId="3" borderId="8" xfId="1" applyFont="1" applyFill="1" applyBorder="1" applyAlignment="1" applyProtection="1">
      <alignment horizontal="center" vertical="center" wrapText="1"/>
    </xf>
    <xf numFmtId="0" fontId="0" fillId="3" borderId="8" xfId="0" applyFill="1" applyBorder="1" applyAlignment="1">
      <alignment vertical="center"/>
    </xf>
    <xf numFmtId="0" fontId="17" fillId="3" borderId="8" xfId="1" applyFont="1" applyFill="1" applyBorder="1" applyAlignment="1">
      <alignment horizontal="center" vertical="center" wrapText="1"/>
    </xf>
    <xf numFmtId="43" fontId="20" fillId="3" borderId="8" xfId="4" applyFont="1" applyFill="1" applyBorder="1" applyAlignment="1" applyProtection="1">
      <alignment horizontal="center" vertical="center" wrapText="1"/>
    </xf>
    <xf numFmtId="164" fontId="17" fillId="3" borderId="8" xfId="3" applyFont="1" applyFill="1" applyBorder="1" applyAlignment="1" applyProtection="1">
      <alignment horizontal="center" vertical="center" wrapText="1"/>
      <protection locked="0"/>
    </xf>
    <xf numFmtId="164" fontId="17" fillId="3" borderId="8" xfId="3" applyFont="1" applyFill="1" applyBorder="1" applyAlignment="1" applyProtection="1">
      <alignment horizontal="center" vertical="center" wrapText="1"/>
    </xf>
    <xf numFmtId="164" fontId="19" fillId="3" borderId="8" xfId="3" applyFont="1" applyFill="1" applyBorder="1" applyAlignment="1" applyProtection="1">
      <alignment horizontal="center" vertical="center" wrapText="1"/>
      <protection locked="0"/>
    </xf>
    <xf numFmtId="164" fontId="17" fillId="3" borderId="8" xfId="3" applyNumberFormat="1" applyFont="1" applyFill="1" applyBorder="1" applyAlignment="1" applyProtection="1">
      <alignment horizontal="center" vertical="center" wrapText="1"/>
    </xf>
    <xf numFmtId="164" fontId="28" fillId="3" borderId="8" xfId="3" applyFont="1" applyFill="1" applyBorder="1" applyAlignment="1" applyProtection="1">
      <alignment horizontal="center" vertical="center" wrapText="1"/>
      <protection locked="0"/>
    </xf>
    <xf numFmtId="164" fontId="28" fillId="3" borderId="8" xfId="3" applyNumberFormat="1" applyFont="1" applyFill="1" applyBorder="1" applyAlignment="1" applyProtection="1">
      <alignment horizontal="center" vertical="center" wrapText="1"/>
      <protection locked="0"/>
    </xf>
    <xf numFmtId="164" fontId="29" fillId="3" borderId="8" xfId="3" applyFont="1" applyFill="1" applyBorder="1" applyAlignment="1" applyProtection="1">
      <alignment horizontal="center" vertical="center"/>
    </xf>
    <xf numFmtId="9" fontId="28" fillId="3" borderId="8" xfId="5" applyFont="1" applyFill="1" applyBorder="1" applyAlignment="1" applyProtection="1">
      <alignment horizontal="center" vertical="center" wrapText="1"/>
      <protection locked="0"/>
    </xf>
    <xf numFmtId="165" fontId="28" fillId="3" borderId="8" xfId="2" applyNumberFormat="1" applyFont="1" applyFill="1" applyBorder="1" applyAlignment="1" applyProtection="1">
      <alignment horizontal="center" vertical="center" wrapText="1"/>
      <protection locked="0"/>
    </xf>
    <xf numFmtId="4" fontId="4" fillId="3" borderId="2" xfId="0" applyNumberFormat="1" applyFont="1" applyFill="1" applyBorder="1" applyAlignment="1">
      <alignment horizontal="center" vertical="top"/>
    </xf>
    <xf numFmtId="4" fontId="19" fillId="3" borderId="2" xfId="0" applyNumberFormat="1" applyFont="1" applyFill="1" applyBorder="1" applyAlignment="1">
      <alignment horizontal="center" vertical="top"/>
    </xf>
    <xf numFmtId="0" fontId="19" fillId="3" borderId="8" xfId="1" applyFont="1" applyFill="1" applyBorder="1" applyAlignment="1">
      <alignment horizontal="center" vertical="center" wrapText="1"/>
    </xf>
    <xf numFmtId="0" fontId="20" fillId="3" borderId="8" xfId="4" applyNumberFormat="1" applyFont="1" applyFill="1" applyBorder="1" applyAlignment="1" applyProtection="1">
      <alignment horizontal="center" vertical="center" wrapText="1"/>
    </xf>
    <xf numFmtId="2" fontId="28" fillId="3" borderId="8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165" fontId="0" fillId="0" borderId="0" xfId="0" applyNumberFormat="1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9" xfId="0" applyBorder="1"/>
    <xf numFmtId="2" fontId="28" fillId="3" borderId="9" xfId="2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2" fontId="28" fillId="3" borderId="20" xfId="2" applyNumberFormat="1" applyFont="1" applyFill="1" applyBorder="1" applyAlignment="1">
      <alignment horizontal="center" vertical="center" wrapText="1"/>
    </xf>
    <xf numFmtId="2" fontId="28" fillId="3" borderId="21" xfId="2" applyNumberFormat="1" applyFont="1" applyFill="1" applyBorder="1" applyAlignment="1">
      <alignment horizontal="center" vertical="center" wrapText="1"/>
    </xf>
    <xf numFmtId="165" fontId="0" fillId="0" borderId="20" xfId="0" applyNumberFormat="1" applyBorder="1"/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vertical="center"/>
    </xf>
    <xf numFmtId="4" fontId="8" fillId="3" borderId="17" xfId="0" applyNumberFormat="1" applyFont="1" applyFill="1" applyBorder="1" applyAlignment="1">
      <alignment horizontal="center" vertical="top"/>
    </xf>
    <xf numFmtId="4" fontId="2" fillId="3" borderId="22" xfId="0" applyNumberFormat="1" applyFont="1" applyFill="1" applyBorder="1" applyAlignment="1">
      <alignment horizontal="center" vertical="top"/>
    </xf>
    <xf numFmtId="4" fontId="8" fillId="3" borderId="22" xfId="0" applyNumberFormat="1" applyFont="1" applyFill="1" applyBorder="1" applyAlignment="1">
      <alignment horizontal="left"/>
    </xf>
    <xf numFmtId="0" fontId="8" fillId="3" borderId="22" xfId="0" applyFont="1" applyFill="1" applyBorder="1" applyAlignment="1">
      <alignment horizontal="center" vertical="top"/>
    </xf>
    <xf numFmtId="0" fontId="7" fillId="0" borderId="18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4" fontId="8" fillId="3" borderId="12" xfId="0" applyNumberFormat="1" applyFont="1" applyFill="1" applyBorder="1" applyAlignment="1">
      <alignment horizontal="left"/>
    </xf>
    <xf numFmtId="4" fontId="8" fillId="3" borderId="17" xfId="0" applyNumberFormat="1" applyFont="1" applyFill="1" applyBorder="1" applyAlignment="1">
      <alignment horizontal="left"/>
    </xf>
    <xf numFmtId="4" fontId="8" fillId="3" borderId="9" xfId="0" applyNumberFormat="1" applyFont="1" applyFill="1" applyBorder="1" applyAlignment="1">
      <alignment horizontal="left"/>
    </xf>
    <xf numFmtId="0" fontId="2" fillId="3" borderId="21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0" fontId="11" fillId="3" borderId="8" xfId="0" applyFont="1" applyFill="1" applyBorder="1" applyAlignment="1">
      <alignment vertical="center" wrapText="1"/>
    </xf>
    <xf numFmtId="164" fontId="11" fillId="3" borderId="8" xfId="3" applyFont="1" applyFill="1" applyBorder="1" applyAlignment="1" applyProtection="1">
      <alignment horizontal="center" vertical="center" wrapText="1"/>
      <protection locked="0"/>
    </xf>
    <xf numFmtId="164" fontId="11" fillId="3" borderId="8" xfId="3" applyFont="1" applyFill="1" applyBorder="1" applyAlignment="1" applyProtection="1">
      <alignment horizontal="center" vertical="center" wrapText="1"/>
    </xf>
    <xf numFmtId="164" fontId="11" fillId="3" borderId="8" xfId="3" applyNumberFormat="1" applyFont="1" applyFill="1" applyBorder="1" applyAlignment="1" applyProtection="1">
      <alignment horizontal="center" vertical="center" wrapText="1"/>
    </xf>
    <xf numFmtId="164" fontId="31" fillId="3" borderId="8" xfId="3" applyFont="1" applyFill="1" applyBorder="1" applyAlignment="1" applyProtection="1">
      <alignment horizontal="center" vertical="center" wrapText="1"/>
      <protection locked="0"/>
    </xf>
    <xf numFmtId="164" fontId="31" fillId="3" borderId="8" xfId="3" applyNumberFormat="1" applyFont="1" applyFill="1" applyBorder="1" applyAlignment="1" applyProtection="1">
      <alignment horizontal="center" vertical="center" wrapText="1"/>
      <protection locked="0"/>
    </xf>
    <xf numFmtId="164" fontId="32" fillId="3" borderId="8" xfId="3" applyFont="1" applyFill="1" applyBorder="1" applyAlignment="1" applyProtection="1">
      <alignment horizontal="center" vertical="center"/>
    </xf>
    <xf numFmtId="9" fontId="31" fillId="3" borderId="8" xfId="5" applyFont="1" applyFill="1" applyBorder="1" applyAlignment="1" applyProtection="1">
      <alignment horizontal="center" vertical="center" wrapText="1"/>
      <protection locked="0"/>
    </xf>
    <xf numFmtId="0" fontId="0" fillId="3" borderId="8" xfId="1" applyFont="1" applyFill="1" applyBorder="1" applyAlignment="1">
      <alignment horizontal="center" vertical="center"/>
    </xf>
    <xf numFmtId="0" fontId="19" fillId="3" borderId="28" xfId="1" applyFont="1" applyFill="1" applyBorder="1" applyAlignment="1">
      <alignment horizontal="center" vertical="center" wrapText="1"/>
    </xf>
    <xf numFmtId="9" fontId="31" fillId="3" borderId="28" xfId="5" applyFont="1" applyFill="1" applyBorder="1" applyAlignment="1" applyProtection="1">
      <alignment horizontal="center" vertical="center" wrapText="1"/>
      <protection locked="0"/>
    </xf>
    <xf numFmtId="0" fontId="19" fillId="3" borderId="26" xfId="1" applyFont="1" applyFill="1" applyBorder="1" applyAlignment="1">
      <alignment horizontal="center" vertical="center" wrapText="1"/>
    </xf>
    <xf numFmtId="0" fontId="20" fillId="3" borderId="3" xfId="4" applyNumberFormat="1" applyFont="1" applyFill="1" applyBorder="1" applyAlignment="1" applyProtection="1">
      <alignment horizontal="center" vertical="center" wrapText="1"/>
    </xf>
    <xf numFmtId="164" fontId="31" fillId="3" borderId="3" xfId="3" applyNumberFormat="1" applyFont="1" applyFill="1" applyBorder="1" applyAlignment="1" applyProtection="1">
      <alignment horizontal="center" vertical="center" wrapText="1"/>
      <protection locked="0"/>
    </xf>
    <xf numFmtId="164" fontId="32" fillId="3" borderId="3" xfId="3" applyFont="1" applyFill="1" applyBorder="1" applyAlignment="1" applyProtection="1">
      <alignment horizontal="center" vertical="center"/>
    </xf>
    <xf numFmtId="9" fontId="31" fillId="3" borderId="27" xfId="5" applyFont="1" applyFill="1" applyBorder="1" applyAlignment="1" applyProtection="1">
      <alignment horizontal="center" vertical="center" wrapText="1"/>
      <protection locked="0"/>
    </xf>
    <xf numFmtId="166" fontId="11" fillId="3" borderId="28" xfId="3" applyNumberFormat="1" applyFont="1" applyFill="1" applyBorder="1" applyAlignment="1" applyProtection="1">
      <alignment horizontal="center" vertical="center" wrapText="1"/>
    </xf>
    <xf numFmtId="166" fontId="31" fillId="3" borderId="28" xfId="3" applyNumberFormat="1" applyFont="1" applyFill="1" applyBorder="1" applyAlignment="1" applyProtection="1">
      <alignment horizontal="center" vertical="center" wrapText="1"/>
      <protection locked="0"/>
    </xf>
    <xf numFmtId="166" fontId="32" fillId="3" borderId="28" xfId="3" applyNumberFormat="1" applyFont="1" applyFill="1" applyBorder="1" applyAlignment="1" applyProtection="1">
      <alignment horizontal="center" vertical="center"/>
    </xf>
    <xf numFmtId="166" fontId="11" fillId="3" borderId="3" xfId="3" applyNumberFormat="1" applyFont="1" applyFill="1" applyBorder="1" applyAlignment="1" applyProtection="1">
      <alignment horizontal="center" vertical="center" wrapText="1"/>
      <protection locked="0"/>
    </xf>
    <xf numFmtId="0" fontId="33" fillId="3" borderId="28" xfId="4" applyNumberFormat="1" applyFont="1" applyFill="1" applyBorder="1" applyAlignment="1" applyProtection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66" fontId="37" fillId="3" borderId="27" xfId="3" applyNumberFormat="1" applyFont="1" applyFill="1" applyBorder="1" applyAlignment="1" applyProtection="1">
      <alignment horizontal="center" vertical="center" wrapText="1"/>
      <protection locked="0"/>
    </xf>
    <xf numFmtId="0" fontId="15" fillId="5" borderId="23" xfId="1" applyNumberFormat="1" applyFont="1" applyFill="1" applyBorder="1" applyAlignment="1">
      <alignment horizontal="center" vertical="center" wrapText="1"/>
    </xf>
    <xf numFmtId="0" fontId="15" fillId="5" borderId="24" xfId="1" applyNumberFormat="1" applyFont="1" applyFill="1" applyBorder="1" applyAlignment="1">
      <alignment horizontal="center" vertical="center" wrapText="1"/>
    </xf>
    <xf numFmtId="0" fontId="15" fillId="5" borderId="6" xfId="1" applyNumberFormat="1" applyFont="1" applyFill="1" applyBorder="1" applyAlignment="1">
      <alignment horizontal="center" vertical="center" wrapText="1"/>
    </xf>
    <xf numFmtId="166" fontId="15" fillId="5" borderId="6" xfId="2" applyNumberFormat="1" applyFont="1" applyFill="1" applyBorder="1" applyAlignment="1">
      <alignment horizontal="center" vertical="center" wrapText="1"/>
    </xf>
    <xf numFmtId="167" fontId="15" fillId="5" borderId="6" xfId="1" applyNumberFormat="1" applyFont="1" applyFill="1" applyBorder="1" applyAlignment="1">
      <alignment horizontal="center" vertical="center" wrapText="1"/>
    </xf>
    <xf numFmtId="167" fontId="15" fillId="5" borderId="25" xfId="1" applyNumberFormat="1" applyFont="1" applyFill="1" applyBorder="1" applyAlignment="1">
      <alignment horizontal="center" vertical="center" wrapText="1"/>
    </xf>
    <xf numFmtId="4" fontId="16" fillId="6" borderId="6" xfId="1" applyNumberFormat="1" applyFont="1" applyFill="1" applyBorder="1" applyAlignment="1">
      <alignment horizontal="center" vertical="center" wrapText="1"/>
    </xf>
    <xf numFmtId="166" fontId="37" fillId="7" borderId="27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right" vertical="center"/>
    </xf>
    <xf numFmtId="0" fontId="10" fillId="3" borderId="26" xfId="0" applyFont="1" applyFill="1" applyBorder="1" applyAlignment="1">
      <alignment vertical="center" wrapText="1"/>
    </xf>
    <xf numFmtId="14" fontId="11" fillId="0" borderId="8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166" fontId="31" fillId="8" borderId="28" xfId="3" applyNumberFormat="1" applyFont="1" applyFill="1" applyBorder="1" applyAlignment="1" applyProtection="1">
      <alignment horizontal="center" vertical="center" wrapText="1"/>
      <protection locked="0"/>
    </xf>
    <xf numFmtId="9" fontId="31" fillId="8" borderId="28" xfId="5" applyFont="1" applyFill="1" applyBorder="1" applyAlignment="1" applyProtection="1">
      <alignment horizontal="center" vertical="center" wrapText="1"/>
      <protection locked="0"/>
    </xf>
    <xf numFmtId="0" fontId="17" fillId="3" borderId="8" xfId="0" applyFont="1" applyFill="1" applyBorder="1" applyAlignment="1">
      <alignment vertical="center" wrapText="1"/>
    </xf>
    <xf numFmtId="0" fontId="17" fillId="3" borderId="28" xfId="1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vertical="top" wrapText="1"/>
    </xf>
    <xf numFmtId="0" fontId="43" fillId="0" borderId="0" xfId="0" applyFont="1" applyAlignment="1">
      <alignment vertical="center"/>
    </xf>
    <xf numFmtId="167" fontId="15" fillId="5" borderId="0" xfId="1" applyNumberFormat="1" applyFont="1" applyFill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0" fillId="0" borderId="8" xfId="0" applyBorder="1"/>
    <xf numFmtId="0" fontId="0" fillId="0" borderId="28" xfId="0" applyBorder="1"/>
    <xf numFmtId="0" fontId="0" fillId="9" borderId="26" xfId="0" applyFill="1" applyBorder="1" applyAlignment="1">
      <alignment vertical="center" wrapText="1"/>
    </xf>
    <xf numFmtId="0" fontId="44" fillId="9" borderId="26" xfId="0" applyFont="1" applyFill="1" applyBorder="1" applyAlignment="1">
      <alignment horizontal="center" vertical="center" wrapText="1"/>
    </xf>
    <xf numFmtId="0" fontId="44" fillId="9" borderId="28" xfId="0" applyFont="1" applyFill="1" applyBorder="1" applyAlignment="1">
      <alignment horizontal="center" vertical="center" wrapText="1"/>
    </xf>
    <xf numFmtId="0" fontId="0" fillId="10" borderId="29" xfId="0" applyFill="1" applyBorder="1"/>
    <xf numFmtId="0" fontId="0" fillId="10" borderId="5" xfId="0" applyFill="1" applyBorder="1"/>
    <xf numFmtId="166" fontId="37" fillId="4" borderId="8" xfId="3" applyNumberFormat="1" applyFont="1" applyFill="1" applyBorder="1" applyAlignment="1" applyProtection="1">
      <alignment horizontal="center" vertical="center" wrapText="1"/>
      <protection locked="0"/>
    </xf>
    <xf numFmtId="166" fontId="37" fillId="4" borderId="27" xfId="3" applyNumberFormat="1" applyFont="1" applyFill="1" applyBorder="1" applyAlignment="1" applyProtection="1">
      <alignment horizontal="center" vertical="center" wrapText="1"/>
      <protection locked="0"/>
    </xf>
    <xf numFmtId="0" fontId="45" fillId="0" borderId="0" xfId="0" applyFont="1"/>
    <xf numFmtId="166" fontId="46" fillId="3" borderId="28" xfId="3" applyNumberFormat="1" applyFont="1" applyFill="1" applyBorder="1" applyAlignment="1" applyProtection="1">
      <alignment horizontal="center" vertical="center" wrapText="1"/>
    </xf>
    <xf numFmtId="166" fontId="47" fillId="3" borderId="28" xfId="3" applyNumberFormat="1" applyFont="1" applyFill="1" applyBorder="1" applyAlignment="1" applyProtection="1">
      <alignment horizontal="center" vertical="center" wrapText="1"/>
    </xf>
    <xf numFmtId="166" fontId="48" fillId="3" borderId="28" xfId="3" applyNumberFormat="1" applyFont="1" applyFill="1" applyBorder="1" applyAlignment="1" applyProtection="1">
      <alignment horizontal="center" vertical="center" wrapText="1"/>
    </xf>
    <xf numFmtId="166" fontId="49" fillId="4" borderId="28" xfId="3" applyNumberFormat="1" applyFont="1" applyFill="1" applyBorder="1" applyAlignment="1" applyProtection="1">
      <alignment horizontal="center" vertical="center" wrapText="1"/>
    </xf>
    <xf numFmtId="0" fontId="40" fillId="0" borderId="0" xfId="7"/>
    <xf numFmtId="0" fontId="11" fillId="3" borderId="8" xfId="0" applyFont="1" applyFill="1" applyBorder="1" applyAlignment="1">
      <alignment vertical="top" wrapText="1"/>
    </xf>
    <xf numFmtId="166" fontId="0" fillId="0" borderId="0" xfId="0" applyNumberFormat="1"/>
    <xf numFmtId="0" fontId="50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166" fontId="51" fillId="4" borderId="20" xfId="0" applyNumberFormat="1" applyFont="1" applyFill="1" applyBorder="1"/>
    <xf numFmtId="0" fontId="45" fillId="4" borderId="0" xfId="0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50" fillId="4" borderId="0" xfId="0" applyFont="1" applyFill="1" applyAlignment="1">
      <alignment vertical="center"/>
    </xf>
    <xf numFmtId="0" fontId="0" fillId="4" borderId="20" xfId="0" applyFill="1" applyBorder="1"/>
    <xf numFmtId="166" fontId="11" fillId="0" borderId="28" xfId="3" applyNumberFormat="1" applyFont="1" applyFill="1" applyBorder="1" applyAlignment="1" applyProtection="1">
      <alignment horizontal="center" vertical="center" wrapText="1"/>
    </xf>
    <xf numFmtId="0" fontId="4" fillId="3" borderId="8" xfId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1" fillId="3" borderId="0" xfId="0" applyFont="1" applyFill="1" applyBorder="1" applyAlignment="1">
      <alignment horizontal="left" vertical="top"/>
    </xf>
    <xf numFmtId="14" fontId="2" fillId="3" borderId="1" xfId="0" applyNumberFormat="1" applyFont="1" applyFill="1" applyBorder="1" applyAlignment="1">
      <alignment horizontal="center" vertical="center"/>
    </xf>
    <xf numFmtId="14" fontId="2" fillId="3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center" vertical="center"/>
    </xf>
    <xf numFmtId="0" fontId="22" fillId="0" borderId="1" xfId="0" applyFont="1" applyBorder="1" applyAlignment="1" applyProtection="1">
      <alignment horizontal="left" vertical="center" wrapText="1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23" fillId="0" borderId="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" fontId="30" fillId="0" borderId="0" xfId="0" applyNumberFormat="1" applyFont="1" applyFill="1" applyAlignment="1">
      <alignment vertical="center" wrapText="1"/>
    </xf>
    <xf numFmtId="0" fontId="34" fillId="0" borderId="0" xfId="0" applyFont="1" applyAlignment="1">
      <alignment wrapText="1"/>
    </xf>
    <xf numFmtId="4" fontId="4" fillId="0" borderId="0" xfId="0" applyNumberFormat="1" applyFont="1" applyFill="1" applyAlignment="1">
      <alignment vertical="center" wrapText="1"/>
    </xf>
    <xf numFmtId="0" fontId="35" fillId="0" borderId="0" xfId="0" applyFont="1" applyAlignment="1">
      <alignment wrapText="1"/>
    </xf>
    <xf numFmtId="0" fontId="14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27" xfId="0" applyFont="1" applyBorder="1" applyAlignment="1">
      <alignment vertical="center" wrapText="1"/>
    </xf>
    <xf numFmtId="0" fontId="14" fillId="7" borderId="26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27" xfId="0" applyFill="1" applyBorder="1" applyAlignment="1">
      <alignment horizontal="center" vertical="center" wrapText="1"/>
    </xf>
  </cellXfs>
  <cellStyles count="8">
    <cellStyle name="Гиперссылка" xfId="7" builtinId="8"/>
    <cellStyle name="Денежный 3" xfId="3" xr:uid="{00000000-0005-0000-0000-000000000000}"/>
    <cellStyle name="Обычный" xfId="0" builtinId="0"/>
    <cellStyle name="Обычный 4" xfId="6" xr:uid="{C4BFDBB5-E61D-4612-8955-7E0E70853D8A}"/>
    <cellStyle name="Обычный 9" xfId="1" xr:uid="{00000000-0005-0000-0000-000002000000}"/>
    <cellStyle name="Процентный" xfId="5" builtinId="5"/>
    <cellStyle name="Финансовый" xfId="4" builtinId="3"/>
    <cellStyle name="Финансовый 4" xfId="2" xr:uid="{00000000-0005-0000-0000-000004000000}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charset val="204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165" formatCode="_-* #,##0.00_р_._-;\-* #,##0.00_р_._-;_-* &quot;-&quot;??_р_.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charset val="204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64" formatCode="_-* #,##0.00&quot;р.&quot;_-;\-* #,##0.00&quot;р.&quot;_-;_-* &quot;-&quot;??&quot;р.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charset val="204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imes New Roman"/>
        <scheme val="none"/>
      </font>
      <numFmt numFmtId="167" formatCode="#,##0.00&quot;р.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laeva_syu.FGBU-KIM/Desktop/Svetlana_P/&#1047;&#1072;&#1103;&#1074;&#1082;&#1080;%20-%202026%20&#1075;/2_%20&#1084;&#1072;&#1090;-&#1083;&#1099;%20&#1076;&#1083;&#1103;%20&#1040;&#1085;&#1076;&#1088;&#1077;&#1077;&#1074;&#1082;&#1080;/&#1055;&#1088;%203+4%20&#1054;&#1073;&#1086;&#1089;&#1085;&#1086;&#1074;&#1072;&#1085;&#1080;&#1077;%20&#1094;.&#1082;.__%20&#1084;&#1072;&#1090;&#1077;&#1088;.%20&#1074;%20&#1040;&#1085;&#1076;&#1088;&#1077;&#1077;&#1074;&#1082;&#1091;%20-%20&#1089;&#1082;&#1086;&#1088;&#1088;&#1077;&#1082;&#1090;&#1080;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снование Цены"/>
      <sheetName val="Лист1"/>
      <sheetName val="НМЦК"/>
      <sheetName val="поставщики"/>
      <sheetName val="НМЦК - ЕАТ Берёзка"/>
    </sheetNames>
    <sheetDataSet>
      <sheetData sheetId="0"/>
      <sheetData sheetId="1"/>
      <sheetData sheetId="2"/>
      <sheetData sheetId="3"/>
      <sheetData sheetId="4">
        <row r="7">
          <cell r="P7" t="e">
            <v>#REF!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36A2D9-E41B-4148-9640-F43DFF846B44}" name="Таблица276" displayName="Таблица276" ref="A11:P16" totalsRowShown="0" headerRowDxfId="54" dataDxfId="52" headerRowBorderDxfId="53" tableBorderDxfId="51" totalsRowBorderDxfId="50" headerRowCellStyle="Обычный 9">
  <autoFilter ref="A11:P16" xr:uid="{89FE965C-A3AC-4C51-833F-C1B571507D66}"/>
  <tableColumns count="16">
    <tableColumn id="1" xr3:uid="{BBB4BF30-F595-4AF0-8151-8BB6E0AB1D69}" name="№ п/п" dataDxfId="49" totalsRowDxfId="48" dataCellStyle="Обычный 9"/>
    <tableColumn id="6" xr3:uid="{D6CAB4CF-B16F-476B-9808-588BD1F488D6}" name="ОКПД2" dataDxfId="47" totalsRowDxfId="46" dataCellStyle="Обычный 9"/>
    <tableColumn id="8" xr3:uid="{E45FFD7C-018E-41D1-B0DA-48FCA2E47968}" name="Наименование Товара" dataDxfId="45" totalsRowDxfId="44"/>
    <tableColumn id="4" xr3:uid="{2DB2EB9B-5BB9-461C-A53F-921F84DD5FA9}" name="Единица измерения" dataDxfId="43" totalsRowDxfId="42" dataCellStyle="Обычный 9"/>
    <tableColumn id="15" xr3:uid="{6A958F87-5C8A-4ED5-BC38-752F207B2B33}" name="Сведения о количестве " dataDxfId="41" totalsRowDxfId="40" dataCellStyle="Финансовый"/>
    <tableColumn id="16" xr3:uid="{6EE17590-68F3-4D31-B7ED-2127F66ADA2A}" name="КП № 1     " dataDxfId="39" totalsRowDxfId="38" dataCellStyle="Денежный 3"/>
    <tableColumn id="5" xr3:uid="{93B6E7C8-200F-44A8-ADFE-E1BC4916DB41}" name="КП  № 2 " dataDxfId="37" totalsRowDxfId="36" dataCellStyle="Денежный 3"/>
    <tableColumn id="17" xr3:uid="{FC8B42A2-E10C-43E0-BD98-9ABE1F848FAF}" name="КП  №2  " dataDxfId="35" totalsRowDxfId="34" dataCellStyle="Денежный 3"/>
    <tableColumn id="3" xr3:uid="{330F59AE-DA7E-4AD1-B140-201F43FA0ECD}" name="КП №3" dataDxfId="33" totalsRowDxfId="32" dataCellStyle="Денежный 3"/>
    <tableColumn id="2" xr3:uid="{8C8D44BC-DD81-4F10-8FB8-C8BCAC6DDCA5}" name="КП № 4  " dataDxfId="31" totalsRowDxfId="30" dataCellStyle="Денежный 3"/>
    <tableColumn id="18" xr3:uid="{ED52D0D3-8361-4E0A-B357-BAC2860A2D56}" name="КП № 52" dataDxfId="29" totalsRowDxfId="28" dataCellStyle="Денежный 3"/>
    <tableColumn id="19" xr3:uid="{7822863F-3286-4BC7-9491-BEEB7CA35494}" name="Средняя цена за единицу" dataDxfId="27" totalsRowDxfId="26" dataCellStyle="Денежный 3">
      <calculatedColumnFormula>AVERAGE(Таблица276[[#This Row],[КП № 1     ]],Таблица276[[#This Row],[КП  №2  ]],Таблица276[[#This Row],[КП №3]],Таблица276[[#This Row],[КП № 4  ]],Таблица276[[#This Row],[КП № 52]])</calculatedColumnFormula>
    </tableColumn>
    <tableColumn id="7" xr3:uid="{B3258318-2A50-4C72-B285-14D5C83B46F8}" name="Средняя цена за единицу2" dataDxfId="25" totalsRowDxfId="24" dataCellStyle="Денежный 3">
      <calculatedColumnFormula>ROUND(Таблица276[[#This Row],[Средняя цена за единицу]],2)</calculatedColumnFormula>
    </tableColumn>
    <tableColumn id="23" xr3:uid="{9C86EBEC-53AA-4C8C-AE47-80959F2E2904}" name="Среднее квадратическое отклонение" dataDxfId="23" totalsRowDxfId="22" dataCellStyle="Денежный 3">
      <calculatedColumnFormula>STDEV(Таблица276[[#This Row],[КП № 1     ]],Таблица276[[#This Row],[КП  №2  ]],Таблица276[[#This Row],[КП №3]],Таблица276[[#This Row],[КП № 4  ]],Таблица276[[#This Row],[КП № 52]])</calculatedColumnFormula>
    </tableColumn>
    <tableColumn id="22" xr3:uid="{A9CC5C54-33ED-43C8-9E77-D43156F0D667}" name="Коэффициент вариации" dataDxfId="21" totalsRowDxfId="20" dataCellStyle="Процентный">
      <calculatedColumnFormula>N12/L12</calculatedColumnFormula>
    </tableColumn>
    <tableColumn id="25" xr3:uid="{9E1AEFC2-98C7-472C-B724-9310C7D243D3}" name="НМЦК" dataDxfId="19" totalsRowDxfId="18" dataCellStyle="Финансовый 4">
      <calculatedColumnFormula>Таблица276[[#This Row],[Средняя цена за единицу2]]*Таблица276[[#This Row],[Сведения о количестве 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zakupki.gov.ru/epz/ktru/start/startPage.html" TargetMode="External"/><Relationship Id="rId1" Type="http://schemas.openxmlformats.org/officeDocument/2006/relationships/hyperlink" Target="https://classifikators.ru/okpd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25"/>
  <sheetViews>
    <sheetView view="pageBreakPreview" zoomScaleNormal="100" zoomScaleSheetLayoutView="100" workbookViewId="0">
      <selection activeCell="C9" sqref="C9:K9"/>
    </sheetView>
  </sheetViews>
  <sheetFormatPr defaultRowHeight="15.75" x14ac:dyDescent="0.25"/>
  <cols>
    <col min="1" max="4" width="10" style="1" customWidth="1"/>
    <col min="5" max="5" width="5" style="1" customWidth="1"/>
    <col min="6" max="6" width="14" style="1" customWidth="1"/>
    <col min="7" max="7" width="10" style="1" customWidth="1"/>
    <col min="8" max="8" width="3.140625" style="1" customWidth="1"/>
    <col min="9" max="11" width="10" style="1" customWidth="1"/>
    <col min="12" max="257" width="9.140625" style="1"/>
    <col min="258" max="267" width="10" style="1" customWidth="1"/>
    <col min="268" max="513" width="9.140625" style="1"/>
    <col min="514" max="523" width="10" style="1" customWidth="1"/>
    <col min="524" max="769" width="9.140625" style="1"/>
    <col min="770" max="779" width="10" style="1" customWidth="1"/>
    <col min="780" max="1025" width="9.140625" style="1"/>
    <col min="1026" max="1035" width="10" style="1" customWidth="1"/>
    <col min="1036" max="1281" width="9.140625" style="1"/>
    <col min="1282" max="1291" width="10" style="1" customWidth="1"/>
    <col min="1292" max="1537" width="9.140625" style="1"/>
    <col min="1538" max="1547" width="10" style="1" customWidth="1"/>
    <col min="1548" max="1793" width="9.140625" style="1"/>
    <col min="1794" max="1803" width="10" style="1" customWidth="1"/>
    <col min="1804" max="2049" width="9.140625" style="1"/>
    <col min="2050" max="2059" width="10" style="1" customWidth="1"/>
    <col min="2060" max="2305" width="9.140625" style="1"/>
    <col min="2306" max="2315" width="10" style="1" customWidth="1"/>
    <col min="2316" max="2561" width="9.140625" style="1"/>
    <col min="2562" max="2571" width="10" style="1" customWidth="1"/>
    <col min="2572" max="2817" width="9.140625" style="1"/>
    <col min="2818" max="2827" width="10" style="1" customWidth="1"/>
    <col min="2828" max="3073" width="9.140625" style="1"/>
    <col min="3074" max="3083" width="10" style="1" customWidth="1"/>
    <col min="3084" max="3329" width="9.140625" style="1"/>
    <col min="3330" max="3339" width="10" style="1" customWidth="1"/>
    <col min="3340" max="3585" width="9.140625" style="1"/>
    <col min="3586" max="3595" width="10" style="1" customWidth="1"/>
    <col min="3596" max="3841" width="9.140625" style="1"/>
    <col min="3842" max="3851" width="10" style="1" customWidth="1"/>
    <col min="3852" max="4097" width="9.140625" style="1"/>
    <col min="4098" max="4107" width="10" style="1" customWidth="1"/>
    <col min="4108" max="4353" width="9.140625" style="1"/>
    <col min="4354" max="4363" width="10" style="1" customWidth="1"/>
    <col min="4364" max="4609" width="9.140625" style="1"/>
    <col min="4610" max="4619" width="10" style="1" customWidth="1"/>
    <col min="4620" max="4865" width="9.140625" style="1"/>
    <col min="4866" max="4875" width="10" style="1" customWidth="1"/>
    <col min="4876" max="5121" width="9.140625" style="1"/>
    <col min="5122" max="5131" width="10" style="1" customWidth="1"/>
    <col min="5132" max="5377" width="9.140625" style="1"/>
    <col min="5378" max="5387" width="10" style="1" customWidth="1"/>
    <col min="5388" max="5633" width="9.140625" style="1"/>
    <col min="5634" max="5643" width="10" style="1" customWidth="1"/>
    <col min="5644" max="5889" width="9.140625" style="1"/>
    <col min="5890" max="5899" width="10" style="1" customWidth="1"/>
    <col min="5900" max="6145" width="9.140625" style="1"/>
    <col min="6146" max="6155" width="10" style="1" customWidth="1"/>
    <col min="6156" max="6401" width="9.140625" style="1"/>
    <col min="6402" max="6411" width="10" style="1" customWidth="1"/>
    <col min="6412" max="6657" width="9.140625" style="1"/>
    <col min="6658" max="6667" width="10" style="1" customWidth="1"/>
    <col min="6668" max="6913" width="9.140625" style="1"/>
    <col min="6914" max="6923" width="10" style="1" customWidth="1"/>
    <col min="6924" max="7169" width="9.140625" style="1"/>
    <col min="7170" max="7179" width="10" style="1" customWidth="1"/>
    <col min="7180" max="7425" width="9.140625" style="1"/>
    <col min="7426" max="7435" width="10" style="1" customWidth="1"/>
    <col min="7436" max="7681" width="9.140625" style="1"/>
    <col min="7682" max="7691" width="10" style="1" customWidth="1"/>
    <col min="7692" max="7937" width="9.140625" style="1"/>
    <col min="7938" max="7947" width="10" style="1" customWidth="1"/>
    <col min="7948" max="8193" width="9.140625" style="1"/>
    <col min="8194" max="8203" width="10" style="1" customWidth="1"/>
    <col min="8204" max="8449" width="9.140625" style="1"/>
    <col min="8450" max="8459" width="10" style="1" customWidth="1"/>
    <col min="8460" max="8705" width="9.140625" style="1"/>
    <col min="8706" max="8715" width="10" style="1" customWidth="1"/>
    <col min="8716" max="8961" width="9.140625" style="1"/>
    <col min="8962" max="8971" width="10" style="1" customWidth="1"/>
    <col min="8972" max="9217" width="9.140625" style="1"/>
    <col min="9218" max="9227" width="10" style="1" customWidth="1"/>
    <col min="9228" max="9473" width="9.140625" style="1"/>
    <col min="9474" max="9483" width="10" style="1" customWidth="1"/>
    <col min="9484" max="9729" width="9.140625" style="1"/>
    <col min="9730" max="9739" width="10" style="1" customWidth="1"/>
    <col min="9740" max="9985" width="9.140625" style="1"/>
    <col min="9986" max="9995" width="10" style="1" customWidth="1"/>
    <col min="9996" max="10241" width="9.140625" style="1"/>
    <col min="10242" max="10251" width="10" style="1" customWidth="1"/>
    <col min="10252" max="10497" width="9.140625" style="1"/>
    <col min="10498" max="10507" width="10" style="1" customWidth="1"/>
    <col min="10508" max="10753" width="9.140625" style="1"/>
    <col min="10754" max="10763" width="10" style="1" customWidth="1"/>
    <col min="10764" max="11009" width="9.140625" style="1"/>
    <col min="11010" max="11019" width="10" style="1" customWidth="1"/>
    <col min="11020" max="11265" width="9.140625" style="1"/>
    <col min="11266" max="11275" width="10" style="1" customWidth="1"/>
    <col min="11276" max="11521" width="9.140625" style="1"/>
    <col min="11522" max="11531" width="10" style="1" customWidth="1"/>
    <col min="11532" max="11777" width="9.140625" style="1"/>
    <col min="11778" max="11787" width="10" style="1" customWidth="1"/>
    <col min="11788" max="12033" width="9.140625" style="1"/>
    <col min="12034" max="12043" width="10" style="1" customWidth="1"/>
    <col min="12044" max="12289" width="9.140625" style="1"/>
    <col min="12290" max="12299" width="10" style="1" customWidth="1"/>
    <col min="12300" max="12545" width="9.140625" style="1"/>
    <col min="12546" max="12555" width="10" style="1" customWidth="1"/>
    <col min="12556" max="12801" width="9.140625" style="1"/>
    <col min="12802" max="12811" width="10" style="1" customWidth="1"/>
    <col min="12812" max="13057" width="9.140625" style="1"/>
    <col min="13058" max="13067" width="10" style="1" customWidth="1"/>
    <col min="13068" max="13313" width="9.140625" style="1"/>
    <col min="13314" max="13323" width="10" style="1" customWidth="1"/>
    <col min="13324" max="13569" width="9.140625" style="1"/>
    <col min="13570" max="13579" width="10" style="1" customWidth="1"/>
    <col min="13580" max="13825" width="9.140625" style="1"/>
    <col min="13826" max="13835" width="10" style="1" customWidth="1"/>
    <col min="13836" max="14081" width="9.140625" style="1"/>
    <col min="14082" max="14091" width="10" style="1" customWidth="1"/>
    <col min="14092" max="14337" width="9.140625" style="1"/>
    <col min="14338" max="14347" width="10" style="1" customWidth="1"/>
    <col min="14348" max="14593" width="9.140625" style="1"/>
    <col min="14594" max="14603" width="10" style="1" customWidth="1"/>
    <col min="14604" max="14849" width="9.140625" style="1"/>
    <col min="14850" max="14859" width="10" style="1" customWidth="1"/>
    <col min="14860" max="15105" width="9.140625" style="1"/>
    <col min="15106" max="15115" width="10" style="1" customWidth="1"/>
    <col min="15116" max="15361" width="9.140625" style="1"/>
    <col min="15362" max="15371" width="10" style="1" customWidth="1"/>
    <col min="15372" max="15617" width="9.140625" style="1"/>
    <col min="15618" max="15627" width="10" style="1" customWidth="1"/>
    <col min="15628" max="15873" width="9.140625" style="1"/>
    <col min="15874" max="15883" width="10" style="1" customWidth="1"/>
    <col min="15884" max="16129" width="9.140625" style="1"/>
    <col min="16130" max="16139" width="10" style="1" customWidth="1"/>
    <col min="16140" max="16384" width="9.140625" style="1"/>
  </cols>
  <sheetData>
    <row r="1" spans="1:11" ht="43.5" customHeight="1" x14ac:dyDescent="0.25">
      <c r="A1" s="158"/>
      <c r="B1" s="158"/>
      <c r="C1" s="158"/>
      <c r="D1" s="158"/>
      <c r="E1" s="204" t="s">
        <v>69</v>
      </c>
      <c r="F1" s="205"/>
      <c r="G1" s="205"/>
      <c r="H1" s="205"/>
      <c r="I1" s="205"/>
      <c r="J1" s="205"/>
      <c r="K1" s="205"/>
    </row>
    <row r="2" spans="1:11" ht="30" customHeight="1" x14ac:dyDescent="0.25">
      <c r="A2" s="206" t="s">
        <v>76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</row>
    <row r="3" spans="1:11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159"/>
    </row>
    <row r="4" spans="1:11" ht="12.75" customHeight="1" x14ac:dyDescent="0.25"/>
    <row r="5" spans="1:11" ht="52.5" customHeight="1" x14ac:dyDescent="0.25">
      <c r="A5" s="194" t="s">
        <v>70</v>
      </c>
      <c r="B5" s="194"/>
      <c r="C5" s="194"/>
      <c r="D5" s="194"/>
      <c r="E5" s="194"/>
      <c r="F5" s="209" t="str">
        <f>НМЦК!C6</f>
        <v xml:space="preserve">Поставка материалов и приборов для нужд Московского РГС - филиала ФГБУ "Канал имени Москвы"  </v>
      </c>
      <c r="G5" s="209"/>
      <c r="H5" s="209"/>
      <c r="I5" s="209"/>
      <c r="J5" s="209"/>
      <c r="K5" s="209"/>
    </row>
    <row r="6" spans="1:11" x14ac:dyDescent="0.25">
      <c r="A6" s="8"/>
      <c r="B6" s="8"/>
      <c r="C6" s="8"/>
      <c r="D6" s="8"/>
      <c r="E6" s="8"/>
      <c r="F6" s="8"/>
      <c r="G6" s="9"/>
      <c r="H6" s="9"/>
      <c r="I6" s="9"/>
      <c r="J6" s="9"/>
      <c r="K6" s="9"/>
    </row>
    <row r="7" spans="1:11" ht="48" customHeight="1" x14ac:dyDescent="0.25">
      <c r="A7" s="210" t="s">
        <v>71</v>
      </c>
      <c r="B7" s="210"/>
      <c r="C7" s="210"/>
      <c r="D7" s="210"/>
      <c r="E7" s="210"/>
      <c r="F7" s="210"/>
      <c r="G7" s="211" t="s">
        <v>72</v>
      </c>
      <c r="H7" s="211"/>
      <c r="I7" s="211"/>
      <c r="J7" s="211"/>
      <c r="K7" s="211"/>
    </row>
    <row r="8" spans="1:11" x14ac:dyDescent="0.25">
      <c r="A8" s="8"/>
      <c r="B8" s="8"/>
      <c r="C8" s="8"/>
      <c r="D8" s="8"/>
      <c r="E8" s="8"/>
      <c r="F8" s="8"/>
      <c r="G8" s="9"/>
      <c r="H8" s="9"/>
      <c r="I8" s="9"/>
      <c r="J8" s="9"/>
      <c r="K8" s="9"/>
    </row>
    <row r="9" spans="1:11" x14ac:dyDescent="0.25">
      <c r="A9" s="194" t="s">
        <v>73</v>
      </c>
      <c r="B9" s="194"/>
      <c r="C9" s="208">
        <f>'НМЦК - ЕАТ Берёзка'!P7</f>
        <v>87424</v>
      </c>
      <c r="D9" s="198"/>
      <c r="E9" s="198"/>
      <c r="F9" s="198"/>
      <c r="G9" s="198"/>
      <c r="H9" s="198"/>
      <c r="I9" s="198"/>
      <c r="J9" s="198"/>
      <c r="K9" s="198"/>
    </row>
    <row r="10" spans="1:11" x14ac:dyDescent="0.25">
      <c r="A10" s="8"/>
      <c r="B10" s="8"/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25">
      <c r="A11" s="194" t="s">
        <v>74</v>
      </c>
      <c r="B11" s="194"/>
      <c r="C11" s="198" t="s">
        <v>6</v>
      </c>
      <c r="D11" s="198"/>
      <c r="E11" s="198"/>
      <c r="F11" s="198"/>
      <c r="G11" s="198"/>
      <c r="H11" s="198"/>
      <c r="I11" s="198"/>
      <c r="J11" s="198"/>
      <c r="K11" s="198"/>
    </row>
    <row r="12" spans="1:11" x14ac:dyDescent="0.25">
      <c r="A12" s="8"/>
      <c r="B12" s="8"/>
      <c r="C12" s="8"/>
      <c r="D12" s="8"/>
      <c r="E12" s="8"/>
      <c r="F12" s="8"/>
      <c r="G12" s="9"/>
      <c r="H12" s="9"/>
      <c r="I12" s="9"/>
      <c r="J12" s="9"/>
      <c r="K12" s="9"/>
    </row>
    <row r="13" spans="1:11" x14ac:dyDescent="0.25">
      <c r="A13" s="194" t="s">
        <v>32</v>
      </c>
      <c r="B13" s="194"/>
      <c r="C13" s="194"/>
      <c r="D13" s="194"/>
      <c r="E13" s="199"/>
      <c r="F13" s="198"/>
      <c r="G13" s="198"/>
      <c r="H13" s="198"/>
      <c r="I13" s="198"/>
      <c r="J13" s="198"/>
      <c r="K13" s="198"/>
    </row>
    <row r="14" spans="1:11" x14ac:dyDescent="0.25">
      <c r="A14" s="2"/>
      <c r="B14" s="2"/>
      <c r="C14" s="2"/>
      <c r="D14" s="2"/>
      <c r="E14" s="4"/>
      <c r="F14" s="4"/>
      <c r="G14" s="4"/>
      <c r="H14" s="4"/>
      <c r="I14" s="4"/>
      <c r="J14" s="4"/>
      <c r="K14" s="4"/>
    </row>
    <row r="15" spans="1:11" ht="6.75" customHeight="1" x14ac:dyDescent="0.25">
      <c r="A15" s="2"/>
      <c r="B15" s="2"/>
      <c r="C15" s="2"/>
      <c r="D15" s="2"/>
      <c r="E15" s="4"/>
      <c r="F15" s="4"/>
      <c r="G15" s="4"/>
      <c r="H15" s="4"/>
      <c r="I15" s="4"/>
      <c r="J15" s="4"/>
      <c r="K15" s="4"/>
    </row>
    <row r="16" spans="1:11" ht="6.75" customHeight="1" x14ac:dyDescent="0.25">
      <c r="A16" s="2"/>
      <c r="B16" s="2"/>
      <c r="C16" s="2"/>
      <c r="D16" s="2"/>
      <c r="E16" s="2"/>
      <c r="F16" s="2"/>
    </row>
    <row r="17" spans="1:11" ht="35.25" customHeight="1" x14ac:dyDescent="0.25">
      <c r="A17" s="200" t="s">
        <v>45</v>
      </c>
      <c r="B17" s="200"/>
      <c r="C17" s="200"/>
      <c r="D17" s="200"/>
      <c r="E17" s="2"/>
      <c r="F17" s="197"/>
      <c r="G17" s="197"/>
      <c r="H17" s="3"/>
      <c r="I17" s="196" t="str">
        <f>НМЦК!G53</f>
        <v xml:space="preserve"> С.Ю. Пилаева</v>
      </c>
      <c r="J17" s="197"/>
      <c r="K17" s="197"/>
    </row>
    <row r="18" spans="1:11" s="6" customFormat="1" ht="12.75" x14ac:dyDescent="0.2">
      <c r="A18" s="201" t="s">
        <v>1</v>
      </c>
      <c r="B18" s="201"/>
      <c r="C18" s="201"/>
      <c r="D18" s="201"/>
      <c r="F18" s="201" t="s">
        <v>0</v>
      </c>
      <c r="G18" s="201"/>
      <c r="H18" s="7"/>
      <c r="I18" s="201" t="s">
        <v>2</v>
      </c>
      <c r="J18" s="201"/>
      <c r="K18" s="201"/>
    </row>
    <row r="19" spans="1:11" x14ac:dyDescent="0.25">
      <c r="A19" s="3"/>
      <c r="B19" s="3"/>
      <c r="C19" s="3"/>
      <c r="D19" s="3"/>
      <c r="F19" s="3"/>
      <c r="G19" s="3"/>
      <c r="H19" s="3"/>
      <c r="I19" s="3"/>
      <c r="J19" s="3"/>
      <c r="K19" s="3"/>
    </row>
    <row r="20" spans="1:11" x14ac:dyDescent="0.25">
      <c r="A20" s="202">
        <f>НМЦК!C7</f>
        <v>46261</v>
      </c>
      <c r="B20" s="197"/>
      <c r="C20" s="197"/>
      <c r="D20" s="197"/>
      <c r="F20" s="3"/>
      <c r="G20" s="3"/>
      <c r="H20" s="3"/>
      <c r="I20" s="3"/>
      <c r="J20" s="3"/>
      <c r="K20" s="3"/>
    </row>
    <row r="21" spans="1:11" s="6" customFormat="1" ht="12.75" x14ac:dyDescent="0.2">
      <c r="A21" s="203" t="s">
        <v>3</v>
      </c>
      <c r="B21" s="203"/>
      <c r="C21" s="203"/>
      <c r="D21" s="203"/>
      <c r="F21" s="7"/>
      <c r="G21" s="7"/>
      <c r="H21" s="7"/>
      <c r="I21" s="7"/>
      <c r="J21" s="7"/>
      <c r="K21" s="7"/>
    </row>
    <row r="23" spans="1:11" x14ac:dyDescent="0.25">
      <c r="A23" s="195" t="s">
        <v>4</v>
      </c>
      <c r="B23" s="195"/>
      <c r="C23" s="195"/>
      <c r="D23" s="196" t="str">
        <f>I17</f>
        <v xml:space="preserve"> С.Ю. Пилаева</v>
      </c>
      <c r="E23" s="197"/>
      <c r="F23" s="197"/>
      <c r="G23" s="197"/>
      <c r="H23" s="197"/>
      <c r="I23" s="197"/>
      <c r="J23" s="197"/>
      <c r="K23" s="197"/>
    </row>
    <row r="24" spans="1:11" x14ac:dyDescent="0.25">
      <c r="A24" s="5"/>
      <c r="B24" s="5"/>
      <c r="C24" s="5"/>
    </row>
    <row r="25" spans="1:11" x14ac:dyDescent="0.25">
      <c r="A25" s="195" t="s">
        <v>5</v>
      </c>
      <c r="B25" s="195"/>
      <c r="C25" s="195"/>
      <c r="D25" s="197" t="s">
        <v>44</v>
      </c>
      <c r="E25" s="197"/>
      <c r="F25" s="197"/>
      <c r="G25" s="197"/>
      <c r="H25" s="197"/>
      <c r="I25" s="197"/>
      <c r="J25" s="197"/>
      <c r="K25" s="197"/>
    </row>
  </sheetData>
  <mergeCells count="24">
    <mergeCell ref="E1:K1"/>
    <mergeCell ref="A2:K2"/>
    <mergeCell ref="A9:B9"/>
    <mergeCell ref="C9:K9"/>
    <mergeCell ref="A5:E5"/>
    <mergeCell ref="F5:K5"/>
    <mergeCell ref="A7:F7"/>
    <mergeCell ref="G7:K7"/>
    <mergeCell ref="A11:B11"/>
    <mergeCell ref="A25:C25"/>
    <mergeCell ref="A23:C23"/>
    <mergeCell ref="D23:K23"/>
    <mergeCell ref="D25:K25"/>
    <mergeCell ref="C11:K11"/>
    <mergeCell ref="E13:K13"/>
    <mergeCell ref="A17:D17"/>
    <mergeCell ref="F17:G17"/>
    <mergeCell ref="I17:K17"/>
    <mergeCell ref="F18:G18"/>
    <mergeCell ref="I18:K18"/>
    <mergeCell ref="A18:D18"/>
    <mergeCell ref="A20:D20"/>
    <mergeCell ref="A21:D21"/>
    <mergeCell ref="A13:D13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2357-8B8C-42B9-8FE4-D2B6B1308C61}">
  <sheetPr>
    <pageSetUpPr fitToPage="1"/>
  </sheetPr>
  <dimension ref="A1:U53"/>
  <sheetViews>
    <sheetView workbookViewId="0">
      <selection activeCell="L25" sqref="L25"/>
    </sheetView>
  </sheetViews>
  <sheetFormatPr defaultRowHeight="15" x14ac:dyDescent="0.25"/>
  <cols>
    <col min="1" max="1" width="7.5703125" customWidth="1"/>
    <col min="2" max="2" width="17.85546875" customWidth="1"/>
    <col min="3" max="3" width="26.85546875" customWidth="1"/>
    <col min="5" max="5" width="9.5703125" bestFit="1" customWidth="1"/>
    <col min="6" max="6" width="11.7109375" customWidth="1"/>
    <col min="7" max="7" width="12" hidden="1" customWidth="1"/>
    <col min="8" max="8" width="12.7109375" customWidth="1"/>
    <col min="9" max="9" width="13.140625" customWidth="1"/>
    <col min="10" max="10" width="11" hidden="1" customWidth="1"/>
    <col min="11" max="11" width="9.140625" hidden="1" customWidth="1"/>
    <col min="12" max="12" width="13.5703125" customWidth="1"/>
    <col min="13" max="13" width="10.42578125" hidden="1" customWidth="1"/>
    <col min="14" max="14" width="10.5703125" customWidth="1"/>
    <col min="16" max="16" width="13" customWidth="1"/>
    <col min="19" max="19" width="19.42578125" customWidth="1"/>
  </cols>
  <sheetData>
    <row r="1" spans="1:21" ht="30" customHeight="1" x14ac:dyDescent="0.25">
      <c r="A1" s="11"/>
      <c r="B1" s="11"/>
      <c r="C1" s="11"/>
      <c r="D1" s="11"/>
      <c r="E1" s="12"/>
      <c r="F1" s="13"/>
      <c r="G1" s="13"/>
      <c r="H1" s="14"/>
      <c r="I1" s="15"/>
      <c r="J1" s="15"/>
      <c r="K1" s="16"/>
      <c r="L1" s="16"/>
      <c r="M1" s="221" t="s">
        <v>8</v>
      </c>
      <c r="N1" s="221"/>
      <c r="O1" s="221"/>
      <c r="P1" s="15"/>
    </row>
    <row r="2" spans="1:21" ht="18.75" x14ac:dyDescent="0.25">
      <c r="A2" s="11"/>
      <c r="B2" s="11"/>
      <c r="C2" s="11"/>
      <c r="D2" s="11"/>
      <c r="E2" s="12"/>
      <c r="F2" s="13"/>
      <c r="G2" s="13"/>
      <c r="H2" s="14"/>
      <c r="I2" s="15"/>
      <c r="J2" s="15"/>
      <c r="K2" s="16"/>
      <c r="L2" s="16"/>
      <c r="M2" s="16"/>
      <c r="N2" s="16"/>
      <c r="O2" s="16"/>
      <c r="P2" s="15"/>
    </row>
    <row r="3" spans="1:21" ht="18.75" x14ac:dyDescent="0.25">
      <c r="A3" s="222" t="s">
        <v>9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15"/>
    </row>
    <row r="4" spans="1:21" ht="9.75" customHeight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5"/>
    </row>
    <row r="5" spans="1:21" ht="27" customHeight="1" x14ac:dyDescent="0.25">
      <c r="A5" s="215" t="s">
        <v>10</v>
      </c>
      <c r="B5" s="215"/>
      <c r="C5" s="215" t="s">
        <v>11</v>
      </c>
      <c r="D5" s="215"/>
      <c r="E5" s="215"/>
      <c r="F5" s="223" t="s">
        <v>43</v>
      </c>
      <c r="G5" s="224"/>
      <c r="H5" s="224"/>
      <c r="I5" s="224"/>
      <c r="J5" s="224"/>
      <c r="K5" s="224"/>
      <c r="L5" s="224"/>
      <c r="M5" s="224"/>
      <c r="N5" s="224"/>
      <c r="O5" s="224"/>
      <c r="P5" s="1"/>
    </row>
    <row r="6" spans="1:21" ht="15.75" x14ac:dyDescent="0.25">
      <c r="A6" s="215" t="s">
        <v>12</v>
      </c>
      <c r="B6" s="215"/>
      <c r="C6" s="215"/>
      <c r="D6" s="215"/>
      <c r="E6" s="215"/>
      <c r="F6" s="225" t="s">
        <v>35</v>
      </c>
      <c r="G6" s="225"/>
      <c r="H6" s="225"/>
      <c r="I6" s="225"/>
      <c r="J6" s="225"/>
      <c r="K6" s="225"/>
      <c r="L6" s="225"/>
      <c r="M6" s="225"/>
      <c r="N6" s="225"/>
      <c r="O6" s="225"/>
      <c r="P6" s="1"/>
    </row>
    <row r="7" spans="1:21" ht="12.75" customHeight="1" x14ac:dyDescent="0.25">
      <c r="A7" s="215"/>
      <c r="B7" s="215"/>
      <c r="C7" s="215"/>
      <c r="D7" s="215"/>
      <c r="E7" s="215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1"/>
    </row>
    <row r="8" spans="1:21" hidden="1" x14ac:dyDescent="0.25">
      <c r="A8" s="18"/>
      <c r="B8" s="18"/>
      <c r="C8" s="18"/>
      <c r="D8" s="18"/>
      <c r="E8" s="19"/>
      <c r="F8" s="217"/>
      <c r="G8" s="217"/>
      <c r="H8" s="217"/>
      <c r="I8" s="217"/>
      <c r="J8" s="217"/>
      <c r="K8" s="217"/>
      <c r="L8" s="217"/>
      <c r="M8" s="20"/>
      <c r="N8" s="20"/>
      <c r="O8" s="20"/>
      <c r="P8" s="20"/>
    </row>
    <row r="9" spans="1:21" x14ac:dyDescent="0.25">
      <c r="A9" s="18"/>
      <c r="B9" s="18"/>
      <c r="C9" s="18"/>
      <c r="D9" s="18"/>
      <c r="E9" s="19"/>
      <c r="F9" s="217"/>
      <c r="G9" s="217"/>
      <c r="H9" s="217"/>
      <c r="I9" s="217"/>
      <c r="J9" s="217"/>
      <c r="K9" s="217"/>
      <c r="L9" s="217"/>
      <c r="M9" s="21"/>
      <c r="N9" s="21"/>
      <c r="O9" s="21"/>
      <c r="P9" s="21"/>
      <c r="R9" s="84"/>
      <c r="S9" s="84"/>
      <c r="T9" s="84"/>
    </row>
    <row r="10" spans="1:21" x14ac:dyDescent="0.25">
      <c r="A10" s="22"/>
      <c r="B10" s="22"/>
      <c r="C10" s="22"/>
      <c r="D10" s="22"/>
      <c r="E10" s="23"/>
      <c r="F10" s="217"/>
      <c r="G10" s="217"/>
      <c r="H10" s="217"/>
      <c r="I10" s="217"/>
      <c r="J10" s="217"/>
      <c r="K10" s="217"/>
      <c r="L10" s="217"/>
      <c r="M10" s="218" t="s">
        <v>13</v>
      </c>
      <c r="N10" s="218"/>
      <c r="O10" s="218"/>
      <c r="P10" s="218"/>
      <c r="R10" s="84"/>
      <c r="S10" s="84"/>
      <c r="T10" s="84"/>
    </row>
    <row r="11" spans="1:21" ht="51" x14ac:dyDescent="0.25">
      <c r="A11" s="24" t="s">
        <v>14</v>
      </c>
      <c r="B11" s="24" t="s">
        <v>15</v>
      </c>
      <c r="C11" s="25" t="s">
        <v>16</v>
      </c>
      <c r="D11" s="25" t="s">
        <v>17</v>
      </c>
      <c r="E11" s="26" t="s">
        <v>18</v>
      </c>
      <c r="F11" s="27" t="s">
        <v>19</v>
      </c>
      <c r="G11" s="27" t="s">
        <v>20</v>
      </c>
      <c r="H11" s="27" t="s">
        <v>36</v>
      </c>
      <c r="I11" s="27" t="s">
        <v>37</v>
      </c>
      <c r="J11" s="28" t="s">
        <v>38</v>
      </c>
      <c r="K11" s="28" t="s">
        <v>21</v>
      </c>
      <c r="L11" s="28" t="s">
        <v>22</v>
      </c>
      <c r="M11" s="28" t="s">
        <v>23</v>
      </c>
      <c r="N11" s="28" t="s">
        <v>24</v>
      </c>
      <c r="O11" s="28" t="s">
        <v>25</v>
      </c>
      <c r="P11" s="29" t="s">
        <v>26</v>
      </c>
      <c r="R11" s="93"/>
      <c r="S11" s="91"/>
      <c r="T11" s="86"/>
      <c r="U11" s="87"/>
    </row>
    <row r="12" spans="1:21" ht="36" customHeight="1" x14ac:dyDescent="0.25">
      <c r="A12" s="65">
        <v>1</v>
      </c>
      <c r="B12" s="66" t="s">
        <v>40</v>
      </c>
      <c r="C12" s="119" t="s">
        <v>39</v>
      </c>
      <c r="D12" s="81" t="s">
        <v>41</v>
      </c>
      <c r="E12" s="82">
        <v>16</v>
      </c>
      <c r="F12" s="70">
        <v>1880</v>
      </c>
      <c r="G12" s="70"/>
      <c r="H12" s="71">
        <v>2068</v>
      </c>
      <c r="I12" s="72">
        <v>1936.4</v>
      </c>
      <c r="J12" s="73"/>
      <c r="K12" s="74"/>
      <c r="L12" s="75">
        <f>AVERAGE(Таблица276[[#This Row],[КП № 1     ]],Таблица276[[#This Row],[КП  №2  ]],Таблица276[[#This Row],[КП №3]],Таблица276[[#This Row],[КП № 4  ]],Таблица276[[#This Row],[КП № 52]])</f>
        <v>1961.4666666666665</v>
      </c>
      <c r="M12" s="76">
        <f>ROUND(Таблица276[[#This Row],[Средняя цена за единицу]],2)</f>
        <v>1961.47</v>
      </c>
      <c r="N12" s="75">
        <f>STDEV(Таблица276[[#This Row],[КП № 1     ]],Таблица276[[#This Row],[КП  №2  ]],Таблица276[[#This Row],[КП №3]],Таблица276[[#This Row],[КП № 4  ]],Таблица276[[#This Row],[КП № 52]])</f>
        <v>96.474107061601401</v>
      </c>
      <c r="O12" s="77">
        <f t="shared" ref="O12:O16" si="0">N12/L12</f>
        <v>4.9184678333356713E-2</v>
      </c>
      <c r="P12" s="83">
        <f>Таблица276[[#This Row],[Средняя цена за единицу2]]*Таблица276[[#This Row],[Сведения о количестве ]]</f>
        <v>31383.52</v>
      </c>
      <c r="R12" s="94"/>
      <c r="S12" s="96"/>
      <c r="T12" s="84"/>
      <c r="U12" s="88"/>
    </row>
    <row r="13" spans="1:21" ht="20.100000000000001" hidden="1" customHeight="1" x14ac:dyDescent="0.25">
      <c r="A13" s="65">
        <v>2</v>
      </c>
      <c r="B13" s="66"/>
      <c r="C13" s="67"/>
      <c r="D13" s="81"/>
      <c r="E13" s="82"/>
      <c r="F13" s="70"/>
      <c r="G13" s="70"/>
      <c r="H13" s="71"/>
      <c r="I13" s="72"/>
      <c r="J13" s="73"/>
      <c r="K13" s="74"/>
      <c r="L13" s="75" t="e">
        <f>AVERAGE(Таблица276[[#This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M13" s="76" t="e">
        <f>ROUND(Таблица276[[#This Row],[Средняя цена за единицу]],2)</f>
        <v>#DIV/0!</v>
      </c>
      <c r="N13" s="75" t="e">
        <f>STDEV(Таблица276[[#This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O13" s="77" t="e">
        <f t="shared" si="0"/>
        <v>#DIV/0!</v>
      </c>
      <c r="P13" s="83" t="e">
        <f>Таблица276[[#This Row],[Средняя цена за единицу2]]*Таблица276[[#This Row],[Сведения о количестве ]]</f>
        <v>#DIV/0!</v>
      </c>
      <c r="R13" s="91"/>
      <c r="S13" s="92"/>
      <c r="T13" s="84"/>
      <c r="U13" s="88"/>
    </row>
    <row r="14" spans="1:21" ht="20.100000000000001" hidden="1" customHeight="1" x14ac:dyDescent="0.25">
      <c r="A14" s="65">
        <v>3</v>
      </c>
      <c r="B14" s="66"/>
      <c r="C14" s="67"/>
      <c r="D14" s="81"/>
      <c r="E14" s="82"/>
      <c r="F14" s="70"/>
      <c r="G14" s="70"/>
      <c r="H14" s="71"/>
      <c r="I14" s="72"/>
      <c r="J14" s="73"/>
      <c r="K14" s="74"/>
      <c r="L14" s="75" t="e">
        <f>AVERAGE(Таблица276[[#This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M14" s="76" t="e">
        <f>ROUND(Таблица276[[#This Row],[Средняя цена за единицу]],2)</f>
        <v>#DIV/0!</v>
      </c>
      <c r="N14" s="75" t="e">
        <f>STDEV(Таблица276[[#This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O14" s="77" t="e">
        <f>N14/L14</f>
        <v>#DIV/0!</v>
      </c>
      <c r="P14" s="83" t="e">
        <f>Таблица276[[#This Row],[Средняя цена за единицу2]]*Таблица276[[#This Row],[Сведения о количестве ]]</f>
        <v>#DIV/0!</v>
      </c>
      <c r="R14" s="94"/>
      <c r="S14" s="92"/>
      <c r="T14" s="84"/>
      <c r="U14" s="88"/>
    </row>
    <row r="15" spans="1:21" ht="20.100000000000001" hidden="1" customHeight="1" x14ac:dyDescent="0.25">
      <c r="A15" s="65">
        <v>4</v>
      </c>
      <c r="B15" s="66"/>
      <c r="C15" s="67"/>
      <c r="D15" s="81"/>
      <c r="E15" s="82"/>
      <c r="F15" s="70"/>
      <c r="G15" s="70"/>
      <c r="H15" s="71"/>
      <c r="I15" s="72"/>
      <c r="J15" s="73"/>
      <c r="K15" s="74"/>
      <c r="L15" s="75" t="e">
        <f>AVERAGE(Таблица276[[#This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M15" s="76" t="e">
        <f>ROUND(Таблица276[[#This Row],[Средняя цена за единицу]],2)</f>
        <v>#DIV/0!</v>
      </c>
      <c r="N15" s="75" t="e">
        <f>STDEV(Таблица276[[#This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O15" s="77" t="e">
        <f t="shared" si="0"/>
        <v>#DIV/0!</v>
      </c>
      <c r="P15" s="83" t="e">
        <f>Таблица276[[#This Row],[Средняя цена за единицу2]]*Таблица276[[#This Row],[Сведения о количестве ]]</f>
        <v>#DIV/0!</v>
      </c>
      <c r="R15" s="95"/>
      <c r="S15" s="97"/>
      <c r="T15" s="89"/>
      <c r="U15" s="90"/>
    </row>
    <row r="16" spans="1:21" ht="16.5" hidden="1" customHeight="1" x14ac:dyDescent="0.25">
      <c r="A16" s="65"/>
      <c r="B16" s="66"/>
      <c r="C16" s="67"/>
      <c r="D16" s="68"/>
      <c r="E16" s="69"/>
      <c r="F16" s="70"/>
      <c r="G16" s="70"/>
      <c r="H16" s="71"/>
      <c r="I16" s="72"/>
      <c r="J16" s="73"/>
      <c r="K16" s="74"/>
      <c r="L16" s="75" t="e">
        <f>AVERAGE(Таблица276[[#This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M16" s="76" t="e">
        <f>ROUND(Таблица276[[#This Row],[Средняя цена за единицу]],2)</f>
        <v>#DIV/0!</v>
      </c>
      <c r="N16" s="75" t="e">
        <f>STDEV(Таблица276[[#This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O16" s="77" t="e">
        <f t="shared" si="0"/>
        <v>#DIV/0!</v>
      </c>
      <c r="P16" s="78" t="e">
        <f>Таблица276[[#This Row],[Средняя цена за единицу2]]*Таблица276[[#This Row],[Сведения о количестве ]]</f>
        <v>#DIV/0!</v>
      </c>
      <c r="R16" s="88"/>
      <c r="S16" s="98"/>
      <c r="T16" s="84"/>
    </row>
    <row r="17" spans="1:19" ht="29.25" customHeight="1" x14ac:dyDescent="0.25">
      <c r="A17" s="219" t="s">
        <v>42</v>
      </c>
      <c r="B17" s="219"/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S17" s="85"/>
    </row>
    <row r="18" spans="1:19" ht="1.5" hidden="1" customHeight="1" x14ac:dyDescent="0.25">
      <c r="A18" s="54"/>
      <c r="B18" s="55"/>
      <c r="C18" s="56"/>
      <c r="D18" s="57"/>
      <c r="E18" s="58"/>
      <c r="F18" s="59"/>
      <c r="G18" s="60"/>
      <c r="H18" s="61"/>
      <c r="I18" s="62"/>
      <c r="J18" s="62"/>
      <c r="K18" s="63"/>
      <c r="L18" s="63"/>
      <c r="M18" s="63"/>
      <c r="N18" s="44"/>
      <c r="O18" s="44"/>
      <c r="P18" s="64"/>
      <c r="S18" s="84"/>
    </row>
    <row r="19" spans="1:19" ht="30" hidden="1" customHeight="1" x14ac:dyDescent="0.25">
      <c r="A19" s="220" t="s">
        <v>27</v>
      </c>
      <c r="B19" s="220"/>
      <c r="C19" s="220" t="s">
        <v>28</v>
      </c>
      <c r="D19" s="220"/>
      <c r="E19" s="37"/>
      <c r="F19" s="38"/>
      <c r="G19" s="38"/>
      <c r="H19" s="39"/>
      <c r="I19" s="40"/>
      <c r="J19" s="40"/>
      <c r="K19" s="41"/>
      <c r="L19" s="42"/>
      <c r="M19" s="43" t="s">
        <v>29</v>
      </c>
      <c r="N19" s="44"/>
      <c r="O19" s="30"/>
      <c r="P19" s="31"/>
      <c r="S19" s="84"/>
    </row>
    <row r="20" spans="1:19" ht="12" hidden="1" customHeight="1" x14ac:dyDescent="0.25">
      <c r="A20" s="45"/>
      <c r="B20" s="46"/>
      <c r="C20" s="47" t="s">
        <v>1</v>
      </c>
      <c r="D20" s="40"/>
      <c r="E20" s="37"/>
      <c r="F20" s="32" t="s">
        <v>0</v>
      </c>
      <c r="G20" s="48"/>
      <c r="H20" s="39"/>
      <c r="I20" s="40"/>
      <c r="J20" s="40"/>
      <c r="K20" s="41"/>
      <c r="L20" s="42"/>
      <c r="M20" s="33" t="s">
        <v>30</v>
      </c>
      <c r="N20" s="44"/>
      <c r="O20" s="30"/>
      <c r="P20" s="31"/>
      <c r="S20" s="84"/>
    </row>
    <row r="21" spans="1:19" ht="30" customHeight="1" x14ac:dyDescent="0.25">
      <c r="A21" s="212" t="s">
        <v>4</v>
      </c>
      <c r="B21" s="212"/>
      <c r="C21" s="49"/>
      <c r="D21" s="43" t="s">
        <v>7</v>
      </c>
      <c r="E21" s="43"/>
      <c r="F21" s="50"/>
      <c r="G21" s="50"/>
      <c r="H21" s="34"/>
      <c r="I21" s="34"/>
      <c r="J21" s="34"/>
      <c r="K21" s="34"/>
      <c r="L21" s="113"/>
      <c r="M21" s="33"/>
      <c r="N21" s="110"/>
      <c r="O21" s="30"/>
      <c r="P21" s="15"/>
      <c r="S21" s="84"/>
    </row>
    <row r="22" spans="1:19" ht="18" customHeight="1" x14ac:dyDescent="0.25">
      <c r="A22" s="49"/>
      <c r="B22" s="49"/>
      <c r="C22" s="49"/>
      <c r="D22" s="79" t="s">
        <v>31</v>
      </c>
      <c r="E22" s="80"/>
      <c r="F22" s="105"/>
      <c r="G22" s="106"/>
      <c r="H22" s="115"/>
      <c r="I22" s="107"/>
      <c r="J22" s="107"/>
      <c r="K22" s="107"/>
      <c r="L22" s="114"/>
      <c r="M22" s="108"/>
      <c r="N22" s="111"/>
      <c r="O22" s="109"/>
      <c r="P22" s="15"/>
      <c r="S22" s="84"/>
    </row>
    <row r="23" spans="1:19" ht="30" customHeight="1" x14ac:dyDescent="0.25">
      <c r="A23" s="51" t="s">
        <v>32</v>
      </c>
      <c r="B23" s="51"/>
      <c r="C23" s="51"/>
      <c r="D23" s="213">
        <v>45433</v>
      </c>
      <c r="E23" s="214"/>
      <c r="F23" s="102"/>
      <c r="G23" s="103"/>
      <c r="H23" s="116"/>
      <c r="I23" s="103"/>
      <c r="J23" s="103"/>
      <c r="K23" s="103"/>
      <c r="L23" s="102"/>
      <c r="M23" s="103"/>
      <c r="N23" s="112"/>
      <c r="O23" s="104"/>
      <c r="P23" s="15"/>
    </row>
    <row r="24" spans="1:19" ht="16.5" customHeight="1" x14ac:dyDescent="0.25">
      <c r="A24" s="15"/>
      <c r="B24" s="15"/>
      <c r="C24" s="15"/>
      <c r="D24" s="35"/>
      <c r="E24" s="99"/>
      <c r="F24" s="100"/>
      <c r="G24" s="100"/>
      <c r="H24" s="117"/>
      <c r="I24" s="100"/>
      <c r="J24" s="100"/>
      <c r="K24" s="100"/>
      <c r="L24" s="100"/>
      <c r="M24" s="100"/>
      <c r="N24" s="101"/>
      <c r="O24" s="101"/>
      <c r="P24" s="15"/>
    </row>
    <row r="25" spans="1:19" ht="30" customHeight="1" x14ac:dyDescent="0.25">
      <c r="A25" s="52"/>
      <c r="B25" s="53"/>
      <c r="C25" s="53" t="s">
        <v>33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0"/>
      <c r="O25" s="30"/>
      <c r="P25" s="15"/>
    </row>
    <row r="26" spans="1:19" ht="32.25" customHeight="1" x14ac:dyDescent="0.25">
      <c r="A26" s="52"/>
      <c r="B26" s="53"/>
      <c r="C26" s="53" t="s">
        <v>34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0"/>
      <c r="O26" s="30"/>
      <c r="P26" s="15"/>
    </row>
    <row r="27" spans="1:19" ht="1.5" customHeight="1" x14ac:dyDescent="0.25"/>
    <row r="28" spans="1:19" ht="31.5" hidden="1" customHeight="1" x14ac:dyDescent="0.25"/>
    <row r="29" spans="1:19" ht="10.5" hidden="1" customHeight="1" x14ac:dyDescent="0.25"/>
    <row r="30" spans="1:19" ht="31.5" customHeight="1" x14ac:dyDescent="0.25"/>
    <row r="31" spans="1:19" ht="14.25" customHeight="1" x14ac:dyDescent="0.25"/>
    <row r="32" spans="1:19" ht="24" customHeight="1" x14ac:dyDescent="0.25"/>
    <row r="33" ht="15.75" customHeight="1" x14ac:dyDescent="0.25"/>
    <row r="34" ht="17.25" customHeight="1" x14ac:dyDescent="0.25"/>
    <row r="35" ht="18" customHeight="1" x14ac:dyDescent="0.25"/>
    <row r="36" ht="43.5" customHeight="1" x14ac:dyDescent="0.25"/>
    <row r="37" ht="36" hidden="1" customHeight="1" x14ac:dyDescent="0.25"/>
    <row r="38" ht="40.5" hidden="1" customHeight="1" x14ac:dyDescent="0.25"/>
    <row r="39" ht="45" hidden="1" customHeight="1" x14ac:dyDescent="0.25"/>
    <row r="40" ht="49.5" customHeight="1" x14ac:dyDescent="0.25"/>
    <row r="41" ht="36.75" customHeight="1" x14ac:dyDescent="0.25"/>
    <row r="42" ht="39.75" customHeight="1" x14ac:dyDescent="0.25"/>
    <row r="43" ht="36" customHeight="1" x14ac:dyDescent="0.25"/>
    <row r="44" ht="36" customHeight="1" x14ac:dyDescent="0.25"/>
    <row r="45" ht="0.75" customHeight="1" x14ac:dyDescent="0.25"/>
    <row r="46" ht="49.5" hidden="1" customHeight="1" x14ac:dyDescent="0.25"/>
    <row r="47" ht="39.75" hidden="1" customHeight="1" x14ac:dyDescent="0.25"/>
    <row r="48" ht="27" customHeight="1" x14ac:dyDescent="0.25"/>
    <row r="50" ht="27.75" customHeight="1" x14ac:dyDescent="0.25"/>
    <row r="52" ht="15" customHeight="1" x14ac:dyDescent="0.25"/>
    <row r="53" ht="28.5" customHeight="1" x14ac:dyDescent="0.25"/>
  </sheetData>
  <mergeCells count="15">
    <mergeCell ref="M1:O1"/>
    <mergeCell ref="A3:O3"/>
    <mergeCell ref="A5:E5"/>
    <mergeCell ref="F5:O5"/>
    <mergeCell ref="A6:E6"/>
    <mergeCell ref="F6:O6"/>
    <mergeCell ref="A21:B21"/>
    <mergeCell ref="D23:E23"/>
    <mergeCell ref="A7:E7"/>
    <mergeCell ref="F7:O7"/>
    <mergeCell ref="F8:L10"/>
    <mergeCell ref="M10:P10"/>
    <mergeCell ref="A17:P17"/>
    <mergeCell ref="A19:B19"/>
    <mergeCell ref="C19:D19"/>
  </mergeCells>
  <conditionalFormatting sqref="O12:O16">
    <cfRule type="cellIs" dxfId="56" priority="5" operator="greaterThan">
      <formula>0.33</formula>
    </cfRule>
    <cfRule type="cellIs" dxfId="55" priority="6" stopIfTrue="1" operator="greaterThan">
      <formula>0.33</formula>
    </cfRule>
  </conditionalFormatting>
  <pageMargins left="0.7" right="0.7" top="0.75" bottom="0.75" header="0.3" footer="0.3"/>
  <pageSetup paperSize="9" scale="62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18D3-51DF-42B1-BCA0-C5B4280DA02C}">
  <dimension ref="A1:V62"/>
  <sheetViews>
    <sheetView workbookViewId="0">
      <selection activeCell="E58" sqref="E58"/>
    </sheetView>
  </sheetViews>
  <sheetFormatPr defaultRowHeight="15" outlineLevelCol="1" x14ac:dyDescent="0.25"/>
  <cols>
    <col min="1" max="1" width="6.28515625" customWidth="1"/>
    <col min="2" max="2" width="14" customWidth="1"/>
    <col min="3" max="3" width="34.28515625" customWidth="1"/>
    <col min="4" max="4" width="7.5703125" customWidth="1"/>
    <col min="5" max="5" width="9.28515625" customWidth="1"/>
    <col min="6" max="8" width="12" customWidth="1"/>
    <col min="9" max="10" width="10.7109375" customWidth="1" outlineLevel="1"/>
    <col min="11" max="11" width="13.85546875" hidden="1" customWidth="1" outlineLevel="1"/>
    <col min="12" max="12" width="13.140625" customWidth="1"/>
    <col min="13" max="13" width="10.42578125" hidden="1" customWidth="1"/>
    <col min="14" max="14" width="12.140625" customWidth="1"/>
    <col min="16" max="16" width="13.140625" customWidth="1"/>
    <col min="18" max="18" width="11.7109375" customWidth="1"/>
    <col min="19" max="19" width="5.28515625" customWidth="1"/>
    <col min="20" max="20" width="17" customWidth="1" outlineLevel="1"/>
    <col min="21" max="21" width="31" customWidth="1" outlineLevel="1"/>
    <col min="22" max="22" width="12.42578125" customWidth="1"/>
  </cols>
  <sheetData>
    <row r="1" spans="1:22" ht="31.5" customHeight="1" x14ac:dyDescent="0.25">
      <c r="A1" s="11"/>
      <c r="B1" s="11"/>
      <c r="C1" s="11"/>
      <c r="D1" s="11"/>
      <c r="E1" s="12"/>
      <c r="F1" s="13"/>
      <c r="G1" s="13"/>
      <c r="H1" s="228" t="s">
        <v>64</v>
      </c>
      <c r="I1" s="229"/>
      <c r="J1" s="229"/>
      <c r="K1" s="229"/>
      <c r="L1" s="229"/>
      <c r="M1" s="229"/>
      <c r="N1" s="229"/>
      <c r="O1" s="229"/>
      <c r="P1" s="229"/>
    </row>
    <row r="2" spans="1:22" ht="36.75" customHeight="1" x14ac:dyDescent="0.25">
      <c r="A2" s="11"/>
      <c r="B2" s="11"/>
      <c r="C2" s="11"/>
      <c r="D2" s="11"/>
      <c r="E2" s="12"/>
      <c r="F2" s="13"/>
      <c r="G2" s="13"/>
      <c r="H2" s="230" t="s">
        <v>65</v>
      </c>
      <c r="I2" s="231"/>
      <c r="J2" s="231"/>
      <c r="K2" s="231"/>
      <c r="L2" s="231"/>
      <c r="M2" s="231"/>
      <c r="N2" s="231"/>
      <c r="O2" s="231"/>
      <c r="P2" s="231"/>
    </row>
    <row r="3" spans="1:22" ht="6" customHeight="1" x14ac:dyDescent="0.25">
      <c r="A3" s="11"/>
      <c r="B3" s="11"/>
      <c r="C3" s="11"/>
      <c r="D3" s="11"/>
      <c r="E3" s="12"/>
      <c r="F3" s="13"/>
      <c r="G3" s="13"/>
      <c r="H3" s="14"/>
      <c r="I3" s="15"/>
      <c r="J3" s="15"/>
      <c r="K3" s="16"/>
      <c r="L3" s="16"/>
      <c r="M3" s="16"/>
      <c r="N3" s="16"/>
      <c r="O3" s="16"/>
      <c r="P3" s="15"/>
    </row>
    <row r="4" spans="1:22" ht="18.75" x14ac:dyDescent="0.25">
      <c r="A4" s="222" t="s">
        <v>9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15"/>
    </row>
    <row r="5" spans="1:22" ht="7.5" customHeight="1" x14ac:dyDescent="0.25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5"/>
    </row>
    <row r="6" spans="1:22" ht="34.5" customHeight="1" x14ac:dyDescent="0.25">
      <c r="A6" s="232" t="s">
        <v>50</v>
      </c>
      <c r="B6" s="233"/>
      <c r="C6" s="234" t="s">
        <v>88</v>
      </c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6"/>
      <c r="T6" s="165" t="s">
        <v>89</v>
      </c>
    </row>
    <row r="7" spans="1:22" ht="21" customHeight="1" x14ac:dyDescent="0.25">
      <c r="A7" s="234" t="s">
        <v>51</v>
      </c>
      <c r="B7" s="233"/>
      <c r="C7" s="155">
        <v>46261</v>
      </c>
      <c r="D7" s="143"/>
      <c r="E7" s="143"/>
      <c r="F7" s="143"/>
      <c r="G7" s="143"/>
      <c r="H7" s="143"/>
      <c r="I7" s="143"/>
      <c r="J7" s="143"/>
      <c r="K7" s="143"/>
      <c r="L7" s="237" t="s">
        <v>13</v>
      </c>
      <c r="M7" s="238"/>
      <c r="N7" s="238"/>
      <c r="O7" s="239"/>
      <c r="P7" s="152">
        <f>P51</f>
        <v>94459.66</v>
      </c>
    </row>
    <row r="8" spans="1:22" ht="6" customHeight="1" x14ac:dyDescent="0.25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5"/>
    </row>
    <row r="9" spans="1:22" ht="51" x14ac:dyDescent="0.25">
      <c r="A9" s="145" t="s">
        <v>14</v>
      </c>
      <c r="B9" s="146" t="s">
        <v>52</v>
      </c>
      <c r="C9" s="147" t="s">
        <v>16</v>
      </c>
      <c r="D9" s="147" t="s">
        <v>17</v>
      </c>
      <c r="E9" s="148" t="s">
        <v>49</v>
      </c>
      <c r="F9" s="151" t="s">
        <v>53</v>
      </c>
      <c r="G9" s="151" t="s">
        <v>54</v>
      </c>
      <c r="H9" s="151" t="s">
        <v>55</v>
      </c>
      <c r="I9" s="151" t="s">
        <v>56</v>
      </c>
      <c r="J9" s="151" t="s">
        <v>57</v>
      </c>
      <c r="K9" s="151" t="s">
        <v>58</v>
      </c>
      <c r="L9" s="149" t="s">
        <v>22</v>
      </c>
      <c r="M9" s="149" t="s">
        <v>23</v>
      </c>
      <c r="N9" s="149" t="s">
        <v>24</v>
      </c>
      <c r="O9" s="149" t="s">
        <v>25</v>
      </c>
      <c r="P9" s="150" t="s">
        <v>26</v>
      </c>
      <c r="R9" s="93"/>
      <c r="T9" s="166" t="s">
        <v>77</v>
      </c>
      <c r="U9" s="167" t="s">
        <v>78</v>
      </c>
      <c r="V9" s="167" t="s">
        <v>79</v>
      </c>
    </row>
    <row r="10" spans="1:22" ht="68.25" hidden="1" customHeight="1" x14ac:dyDescent="0.25">
      <c r="A10" s="128">
        <v>1</v>
      </c>
      <c r="B10" s="66" t="s">
        <v>47</v>
      </c>
      <c r="C10" s="120" t="s">
        <v>46</v>
      </c>
      <c r="D10" s="81" t="s">
        <v>41</v>
      </c>
      <c r="E10" s="82">
        <v>30</v>
      </c>
      <c r="F10" s="121">
        <v>7000</v>
      </c>
      <c r="G10" s="121"/>
      <c r="H10" s="122">
        <v>7500</v>
      </c>
      <c r="I10" s="121">
        <v>7083</v>
      </c>
      <c r="J10" s="123"/>
      <c r="K10" s="124"/>
      <c r="L10" s="125">
        <f>AVERAGE(F10,H10,I10)</f>
        <v>7194.333333333333</v>
      </c>
      <c r="M10" s="126">
        <v>1961.47</v>
      </c>
      <c r="N10" s="125">
        <f>STDEV(F10,H10,I10)</f>
        <v>267.94837811289943</v>
      </c>
      <c r="O10" s="127">
        <f>N10/L10</f>
        <v>3.7244365210522094E-2</v>
      </c>
      <c r="P10" s="125"/>
      <c r="R10" s="94"/>
      <c r="U10" s="168"/>
      <c r="V10" s="169"/>
    </row>
    <row r="11" spans="1:22" ht="29.25" customHeight="1" x14ac:dyDescent="0.25">
      <c r="A11" s="128">
        <v>1</v>
      </c>
      <c r="B11" s="66" t="s">
        <v>94</v>
      </c>
      <c r="C11" s="120" t="s">
        <v>90</v>
      </c>
      <c r="D11" s="129" t="s">
        <v>41</v>
      </c>
      <c r="E11" s="140">
        <v>6</v>
      </c>
      <c r="F11" s="192">
        <v>920</v>
      </c>
      <c r="G11" s="192">
        <v>1179</v>
      </c>
      <c r="H11" s="192">
        <v>1681</v>
      </c>
      <c r="I11" s="136">
        <v>960</v>
      </c>
      <c r="J11" s="136">
        <v>1131</v>
      </c>
      <c r="K11" s="136"/>
      <c r="L11" s="137">
        <f>ROUND(AVERAGE(F11,G11,H11),2)</f>
        <v>1260</v>
      </c>
      <c r="M11" s="138">
        <v>1961.47</v>
      </c>
      <c r="N11" s="137">
        <f>STDEV(F11,G11,H11)</f>
        <v>386.91213472828684</v>
      </c>
      <c r="O11" s="130">
        <f>N11/L11</f>
        <v>0.30707312280022764</v>
      </c>
      <c r="P11" s="137">
        <f>L11*E11</f>
        <v>7560</v>
      </c>
      <c r="Q11" s="185" t="s">
        <v>84</v>
      </c>
      <c r="R11" s="94"/>
      <c r="T11" s="170" t="s">
        <v>99</v>
      </c>
      <c r="U11" s="171" t="s">
        <v>98</v>
      </c>
      <c r="V11" s="172" t="s">
        <v>80</v>
      </c>
    </row>
    <row r="12" spans="1:22" ht="29.25" customHeight="1" x14ac:dyDescent="0.25">
      <c r="A12" s="128">
        <v>2</v>
      </c>
      <c r="B12" s="66" t="s">
        <v>100</v>
      </c>
      <c r="C12" s="120" t="s">
        <v>91</v>
      </c>
      <c r="D12" s="129" t="s">
        <v>41</v>
      </c>
      <c r="E12" s="140">
        <v>20</v>
      </c>
      <c r="F12" s="192">
        <v>15</v>
      </c>
      <c r="G12" s="192">
        <f>258/10</f>
        <v>25.8</v>
      </c>
      <c r="H12" s="192">
        <v>28</v>
      </c>
      <c r="I12" s="136">
        <v>19</v>
      </c>
      <c r="J12" s="136">
        <v>20.8</v>
      </c>
      <c r="K12" s="136"/>
      <c r="L12" s="137">
        <f t="shared" ref="L12:L15" si="0">ROUND(AVERAGE(F12,G12,H12),2)</f>
        <v>22.93</v>
      </c>
      <c r="M12" s="138">
        <v>1962.47</v>
      </c>
      <c r="N12" s="137">
        <f t="shared" ref="N12:N15" si="1">STDEV(F12,G12,H12)</f>
        <v>6.9579690523408697</v>
      </c>
      <c r="O12" s="130">
        <f t="shared" ref="O12:O15" si="2">N12/L12</f>
        <v>0.3034439185495364</v>
      </c>
      <c r="P12" s="137">
        <f t="shared" ref="P12:P15" si="3">L12*E12</f>
        <v>458.6</v>
      </c>
      <c r="Q12" s="185" t="s">
        <v>84</v>
      </c>
      <c r="R12" s="94"/>
      <c r="T12" s="170" t="s">
        <v>99</v>
      </c>
      <c r="U12" s="171"/>
      <c r="V12" s="173"/>
    </row>
    <row r="13" spans="1:22" ht="29.25" customHeight="1" x14ac:dyDescent="0.25">
      <c r="A13" s="128">
        <v>3</v>
      </c>
      <c r="B13" s="66" t="s">
        <v>95</v>
      </c>
      <c r="C13" s="120" t="s">
        <v>104</v>
      </c>
      <c r="D13" s="129" t="s">
        <v>41</v>
      </c>
      <c r="E13" s="140">
        <v>12</v>
      </c>
      <c r="F13" s="192">
        <f>752*2/12</f>
        <v>125.33333333333333</v>
      </c>
      <c r="G13" s="192">
        <f>1252*2/12</f>
        <v>208.66666666666666</v>
      </c>
      <c r="H13" s="192">
        <f>1498*2/12</f>
        <v>249.66666666666666</v>
      </c>
      <c r="I13" s="136">
        <v>122</v>
      </c>
      <c r="J13" s="136">
        <v>156</v>
      </c>
      <c r="K13" s="136"/>
      <c r="L13" s="137">
        <f t="shared" si="0"/>
        <v>194.56</v>
      </c>
      <c r="M13" s="138">
        <v>1963.47</v>
      </c>
      <c r="N13" s="137">
        <f t="shared" si="1"/>
        <v>63.356428537576491</v>
      </c>
      <c r="O13" s="130">
        <f t="shared" si="2"/>
        <v>0.32563953812487917</v>
      </c>
      <c r="P13" s="137">
        <f t="shared" si="3"/>
        <v>2334.7200000000003</v>
      </c>
      <c r="Q13" s="185" t="s">
        <v>84</v>
      </c>
      <c r="R13" s="94"/>
      <c r="T13" s="170" t="s">
        <v>99</v>
      </c>
      <c r="U13" s="171"/>
      <c r="V13" s="173"/>
    </row>
    <row r="14" spans="1:22" ht="29.25" customHeight="1" x14ac:dyDescent="0.25">
      <c r="A14" s="128">
        <v>4</v>
      </c>
      <c r="B14" s="66" t="s">
        <v>101</v>
      </c>
      <c r="C14" s="120" t="s">
        <v>92</v>
      </c>
      <c r="D14" s="129" t="s">
        <v>41</v>
      </c>
      <c r="E14" s="140">
        <v>1</v>
      </c>
      <c r="F14" s="192">
        <v>29500</v>
      </c>
      <c r="G14" s="192">
        <v>29815</v>
      </c>
      <c r="H14" s="192">
        <v>31462</v>
      </c>
      <c r="I14" s="136">
        <v>33160</v>
      </c>
      <c r="J14" s="136">
        <v>25090</v>
      </c>
      <c r="K14" s="136"/>
      <c r="L14" s="137">
        <f t="shared" si="0"/>
        <v>30259</v>
      </c>
      <c r="M14" s="138">
        <v>1964.47</v>
      </c>
      <c r="N14" s="137">
        <f t="shared" si="1"/>
        <v>1053.6664557629231</v>
      </c>
      <c r="O14" s="130">
        <f t="shared" si="2"/>
        <v>3.4821588808715526E-2</v>
      </c>
      <c r="P14" s="137">
        <f t="shared" si="3"/>
        <v>30259</v>
      </c>
      <c r="Q14" s="190" t="s">
        <v>84</v>
      </c>
      <c r="R14" s="191"/>
      <c r="S14" s="189" t="s">
        <v>86</v>
      </c>
      <c r="T14" s="170" t="s">
        <v>99</v>
      </c>
      <c r="U14" s="171" t="s">
        <v>97</v>
      </c>
      <c r="V14" s="173"/>
    </row>
    <row r="15" spans="1:22" ht="29.25" customHeight="1" x14ac:dyDescent="0.25">
      <c r="A15" s="128">
        <v>5</v>
      </c>
      <c r="B15" s="66" t="s">
        <v>96</v>
      </c>
      <c r="C15" s="120" t="s">
        <v>93</v>
      </c>
      <c r="D15" s="129" t="s">
        <v>41</v>
      </c>
      <c r="E15" s="140">
        <v>2</v>
      </c>
      <c r="F15" s="192">
        <v>25300</v>
      </c>
      <c r="G15" s="192">
        <v>28328</v>
      </c>
      <c r="H15" s="192">
        <v>27143</v>
      </c>
      <c r="I15" s="136">
        <v>30815</v>
      </c>
      <c r="J15" s="136">
        <v>29250</v>
      </c>
      <c r="K15" s="136"/>
      <c r="L15" s="137">
        <f t="shared" si="0"/>
        <v>26923.67</v>
      </c>
      <c r="M15" s="138">
        <v>1965.47</v>
      </c>
      <c r="N15" s="137">
        <f t="shared" si="1"/>
        <v>1525.8690419997824</v>
      </c>
      <c r="O15" s="130">
        <f t="shared" si="2"/>
        <v>5.6673887400929462E-2</v>
      </c>
      <c r="P15" s="137">
        <f t="shared" si="3"/>
        <v>53847.34</v>
      </c>
      <c r="Q15" s="188" t="s">
        <v>87</v>
      </c>
      <c r="R15" s="187"/>
      <c r="S15" s="189" t="s">
        <v>86</v>
      </c>
      <c r="T15" s="170" t="s">
        <v>102</v>
      </c>
      <c r="U15" s="171" t="s">
        <v>99</v>
      </c>
      <c r="V15" s="173"/>
    </row>
    <row r="16" spans="1:22" ht="29.25" hidden="1" customHeight="1" x14ac:dyDescent="0.25">
      <c r="A16" s="128"/>
      <c r="B16" s="66"/>
      <c r="C16" s="120"/>
      <c r="D16" s="129"/>
      <c r="E16" s="140"/>
      <c r="F16" s="136"/>
      <c r="G16" s="136"/>
      <c r="H16" s="136"/>
      <c r="I16" s="136"/>
      <c r="J16" s="136"/>
      <c r="K16" s="136"/>
      <c r="L16" s="137"/>
      <c r="M16" s="138"/>
      <c r="N16" s="137"/>
      <c r="O16" s="130"/>
      <c r="P16" s="137"/>
      <c r="Q16" s="185"/>
      <c r="R16" s="94"/>
      <c r="T16" s="170"/>
      <c r="U16" s="171"/>
      <c r="V16" s="173"/>
    </row>
    <row r="17" spans="1:22" ht="29.25" hidden="1" customHeight="1" x14ac:dyDescent="0.25">
      <c r="A17" s="128"/>
      <c r="B17" s="66"/>
      <c r="C17" s="120"/>
      <c r="D17" s="129"/>
      <c r="E17" s="140"/>
      <c r="F17" s="136"/>
      <c r="G17" s="136"/>
      <c r="H17" s="136"/>
      <c r="I17" s="136"/>
      <c r="J17" s="136"/>
      <c r="K17" s="136"/>
      <c r="L17" s="137"/>
      <c r="M17" s="138"/>
      <c r="N17" s="137"/>
      <c r="O17" s="130"/>
      <c r="P17" s="137"/>
      <c r="Q17" s="185"/>
      <c r="R17" s="94"/>
      <c r="T17" s="170"/>
      <c r="U17" s="171"/>
      <c r="V17" s="173"/>
    </row>
    <row r="18" spans="1:22" ht="18" hidden="1" customHeight="1" x14ac:dyDescent="0.25">
      <c r="A18" s="128"/>
      <c r="B18" s="66"/>
      <c r="C18" s="183"/>
      <c r="D18" s="129"/>
      <c r="E18" s="140"/>
      <c r="F18" s="136"/>
      <c r="G18" s="136"/>
      <c r="H18" s="136"/>
      <c r="I18" s="136"/>
      <c r="J18" s="136"/>
      <c r="K18" s="136"/>
      <c r="L18" s="137"/>
      <c r="M18" s="138"/>
      <c r="N18" s="137"/>
      <c r="O18" s="130"/>
      <c r="P18" s="137"/>
      <c r="Q18" s="186"/>
      <c r="R18" s="94"/>
      <c r="T18" s="170"/>
      <c r="U18" s="171"/>
      <c r="V18" s="173"/>
    </row>
    <row r="19" spans="1:22" ht="29.25" hidden="1" customHeight="1" x14ac:dyDescent="0.25">
      <c r="A19" s="128"/>
      <c r="B19" s="66"/>
      <c r="C19" s="120"/>
      <c r="D19" s="129"/>
      <c r="E19" s="140"/>
      <c r="F19" s="136"/>
      <c r="G19" s="136"/>
      <c r="H19" s="136"/>
      <c r="I19" s="136"/>
      <c r="J19" s="136"/>
      <c r="K19" s="136"/>
      <c r="L19" s="137"/>
      <c r="M19" s="138"/>
      <c r="N19" s="137"/>
      <c r="O19" s="130"/>
      <c r="P19" s="137"/>
      <c r="Q19" s="186"/>
      <c r="R19" s="94"/>
      <c r="T19" s="170"/>
      <c r="U19" s="171"/>
      <c r="V19" s="173"/>
    </row>
    <row r="20" spans="1:22" ht="29.25" hidden="1" customHeight="1" x14ac:dyDescent="0.25">
      <c r="A20" s="128"/>
      <c r="B20" s="66"/>
      <c r="C20" s="120"/>
      <c r="D20" s="163"/>
      <c r="E20" s="140"/>
      <c r="F20" s="136"/>
      <c r="G20" s="136"/>
      <c r="H20" s="136"/>
      <c r="I20" s="136"/>
      <c r="J20" s="136"/>
      <c r="K20" s="136"/>
      <c r="L20" s="137"/>
      <c r="M20" s="138"/>
      <c r="N20" s="137"/>
      <c r="O20" s="130"/>
      <c r="P20" s="137"/>
      <c r="Q20" s="186"/>
      <c r="R20" s="94"/>
      <c r="T20" s="170"/>
      <c r="U20" s="171"/>
      <c r="V20" s="173"/>
    </row>
    <row r="21" spans="1:22" ht="29.25" hidden="1" customHeight="1" x14ac:dyDescent="0.25">
      <c r="A21" s="128"/>
      <c r="B21" s="66"/>
      <c r="C21" s="120"/>
      <c r="D21" s="163"/>
      <c r="E21" s="140"/>
      <c r="F21" s="136"/>
      <c r="G21" s="136"/>
      <c r="H21" s="136"/>
      <c r="I21" s="136"/>
      <c r="J21" s="136"/>
      <c r="K21" s="136"/>
      <c r="L21" s="137"/>
      <c r="M21" s="138"/>
      <c r="N21" s="137"/>
      <c r="O21" s="130"/>
      <c r="P21" s="137"/>
      <c r="Q21" s="186"/>
      <c r="R21" s="94"/>
      <c r="T21" s="170"/>
      <c r="U21" s="171"/>
      <c r="V21" s="173"/>
    </row>
    <row r="22" spans="1:22" ht="29.25" hidden="1" customHeight="1" x14ac:dyDescent="0.25">
      <c r="A22" s="128"/>
      <c r="B22" s="66"/>
      <c r="C22" s="120"/>
      <c r="D22" s="163"/>
      <c r="E22" s="140"/>
      <c r="F22" s="136"/>
      <c r="G22" s="136"/>
      <c r="H22" s="136"/>
      <c r="I22" s="136"/>
      <c r="J22" s="136"/>
      <c r="K22" s="136"/>
      <c r="L22" s="137"/>
      <c r="M22" s="138"/>
      <c r="N22" s="137"/>
      <c r="O22" s="130"/>
      <c r="P22" s="137"/>
      <c r="Q22" s="186"/>
      <c r="R22" s="94"/>
      <c r="T22" s="170"/>
      <c r="U22" s="171"/>
      <c r="V22" s="173"/>
    </row>
    <row r="23" spans="1:22" ht="29.25" hidden="1" customHeight="1" x14ac:dyDescent="0.25">
      <c r="A23" s="128"/>
      <c r="B23" s="66"/>
      <c r="C23" s="120"/>
      <c r="D23" s="163"/>
      <c r="E23" s="140"/>
      <c r="F23" s="136"/>
      <c r="G23" s="136"/>
      <c r="H23" s="136"/>
      <c r="I23" s="136"/>
      <c r="J23" s="136"/>
      <c r="K23" s="136"/>
      <c r="L23" s="137"/>
      <c r="M23" s="138"/>
      <c r="N23" s="137"/>
      <c r="O23" s="130"/>
      <c r="P23" s="137"/>
      <c r="Q23" s="186"/>
      <c r="R23" s="94"/>
      <c r="T23" s="170"/>
      <c r="U23" s="171"/>
      <c r="V23" s="173"/>
    </row>
    <row r="24" spans="1:22" ht="29.25" hidden="1" customHeight="1" x14ac:dyDescent="0.25">
      <c r="A24" s="128"/>
      <c r="B24" s="66"/>
      <c r="C24" s="120"/>
      <c r="D24" s="163"/>
      <c r="E24" s="140"/>
      <c r="F24" s="136"/>
      <c r="G24" s="136"/>
      <c r="H24" s="136"/>
      <c r="I24" s="136"/>
      <c r="J24" s="136"/>
      <c r="K24" s="136"/>
      <c r="L24" s="137"/>
      <c r="M24" s="138"/>
      <c r="N24" s="137"/>
      <c r="O24" s="130"/>
      <c r="P24" s="137"/>
      <c r="Q24" s="186"/>
      <c r="R24" s="94"/>
      <c r="T24" s="170" t="s">
        <v>83</v>
      </c>
      <c r="U24" s="171"/>
      <c r="V24" s="173"/>
    </row>
    <row r="25" spans="1:22" ht="29.25" hidden="1" customHeight="1" x14ac:dyDescent="0.25">
      <c r="A25" s="128"/>
      <c r="B25" s="66"/>
      <c r="C25" s="120"/>
      <c r="D25" s="163"/>
      <c r="E25" s="140"/>
      <c r="F25" s="136"/>
      <c r="G25" s="136"/>
      <c r="H25" s="136"/>
      <c r="I25" s="136"/>
      <c r="J25" s="136"/>
      <c r="K25" s="136"/>
      <c r="L25" s="137"/>
      <c r="M25" s="138"/>
      <c r="N25" s="137"/>
      <c r="O25" s="130"/>
      <c r="P25" s="137"/>
      <c r="Q25" s="185" t="s">
        <v>85</v>
      </c>
      <c r="R25" s="94"/>
      <c r="T25" s="170"/>
      <c r="U25" s="171"/>
      <c r="V25" s="173"/>
    </row>
    <row r="26" spans="1:22" ht="29.25" hidden="1" customHeight="1" x14ac:dyDescent="0.25">
      <c r="A26" s="128"/>
      <c r="B26" s="66"/>
      <c r="C26" s="120"/>
      <c r="D26" s="163"/>
      <c r="E26" s="140"/>
      <c r="F26" s="136"/>
      <c r="G26" s="136"/>
      <c r="H26" s="136"/>
      <c r="I26" s="136"/>
      <c r="J26" s="136"/>
      <c r="K26" s="136"/>
      <c r="L26" s="137"/>
      <c r="M26" s="138"/>
      <c r="N26" s="137"/>
      <c r="O26" s="130"/>
      <c r="P26" s="137"/>
      <c r="Q26" s="185"/>
      <c r="R26" s="94"/>
      <c r="T26" s="170"/>
      <c r="U26" s="171"/>
      <c r="V26" s="173"/>
    </row>
    <row r="27" spans="1:22" ht="29.25" hidden="1" customHeight="1" x14ac:dyDescent="0.25">
      <c r="A27" s="128"/>
      <c r="B27" s="66"/>
      <c r="C27" s="120"/>
      <c r="D27" s="129"/>
      <c r="E27" s="140"/>
      <c r="F27" s="136"/>
      <c r="G27" s="136"/>
      <c r="H27" s="136"/>
      <c r="I27" s="136"/>
      <c r="J27" s="136"/>
      <c r="K27" s="136"/>
      <c r="L27" s="137"/>
      <c r="M27" s="138"/>
      <c r="N27" s="137"/>
      <c r="O27" s="130"/>
      <c r="P27" s="137"/>
      <c r="Q27" s="185" t="s">
        <v>85</v>
      </c>
      <c r="R27" s="94"/>
      <c r="T27" s="170"/>
      <c r="U27" s="171"/>
      <c r="V27" s="173"/>
    </row>
    <row r="28" spans="1:22" ht="29.25" hidden="1" customHeight="1" x14ac:dyDescent="0.25">
      <c r="A28" s="128"/>
      <c r="B28" s="66"/>
      <c r="C28" s="120"/>
      <c r="D28" s="129"/>
      <c r="E28" s="140"/>
      <c r="F28" s="136"/>
      <c r="G28" s="136"/>
      <c r="H28" s="136"/>
      <c r="I28" s="136"/>
      <c r="J28" s="136"/>
      <c r="K28" s="136"/>
      <c r="L28" s="137"/>
      <c r="M28" s="138"/>
      <c r="N28" s="137"/>
      <c r="O28" s="130"/>
      <c r="P28" s="137"/>
      <c r="Q28" s="185" t="s">
        <v>85</v>
      </c>
      <c r="R28" s="94"/>
      <c r="T28" s="170"/>
      <c r="U28" s="171"/>
      <c r="V28" s="173"/>
    </row>
    <row r="29" spans="1:22" ht="29.25" hidden="1" customHeight="1" x14ac:dyDescent="0.25">
      <c r="A29" s="128"/>
      <c r="B29" s="66"/>
      <c r="C29" s="120"/>
      <c r="D29" s="129"/>
      <c r="E29" s="140"/>
      <c r="F29" s="136"/>
      <c r="G29" s="136"/>
      <c r="H29" s="136"/>
      <c r="I29" s="136"/>
      <c r="J29" s="136"/>
      <c r="K29" s="136"/>
      <c r="L29" s="137"/>
      <c r="M29" s="138"/>
      <c r="N29" s="137"/>
      <c r="O29" s="130"/>
      <c r="P29" s="137"/>
      <c r="Q29" s="185" t="s">
        <v>85</v>
      </c>
      <c r="R29" s="94"/>
      <c r="T29" s="170"/>
      <c r="U29" s="171"/>
      <c r="V29" s="173"/>
    </row>
    <row r="30" spans="1:22" ht="29.25" hidden="1" customHeight="1" x14ac:dyDescent="0.25">
      <c r="A30" s="128"/>
      <c r="B30" s="66"/>
      <c r="C30" s="120"/>
      <c r="D30" s="129"/>
      <c r="E30" s="140"/>
      <c r="F30" s="136"/>
      <c r="G30" s="136"/>
      <c r="H30" s="136"/>
      <c r="I30" s="136"/>
      <c r="J30" s="136"/>
      <c r="K30" s="136"/>
      <c r="L30" s="137"/>
      <c r="M30" s="138"/>
      <c r="N30" s="137"/>
      <c r="O30" s="130"/>
      <c r="P30" s="137"/>
      <c r="Q30" s="185" t="s">
        <v>85</v>
      </c>
      <c r="R30" s="94"/>
      <c r="T30" s="170"/>
      <c r="U30" s="171"/>
      <c r="V30" s="173"/>
    </row>
    <row r="31" spans="1:22" ht="29.25" hidden="1" customHeight="1" x14ac:dyDescent="0.25">
      <c r="A31" s="128"/>
      <c r="B31" s="66"/>
      <c r="C31" s="120"/>
      <c r="D31" s="129"/>
      <c r="E31" s="140"/>
      <c r="F31" s="136"/>
      <c r="G31" s="136"/>
      <c r="H31" s="136"/>
      <c r="I31" s="136"/>
      <c r="J31" s="136"/>
      <c r="K31" s="136"/>
      <c r="L31" s="137"/>
      <c r="M31" s="138"/>
      <c r="N31" s="137"/>
      <c r="O31" s="130"/>
      <c r="P31" s="137"/>
      <c r="Q31" s="185" t="s">
        <v>85</v>
      </c>
      <c r="R31" s="94"/>
      <c r="T31" s="170"/>
      <c r="U31" s="171"/>
      <c r="V31" s="173"/>
    </row>
    <row r="32" spans="1:22" ht="29.25" hidden="1" customHeight="1" x14ac:dyDescent="0.25">
      <c r="A32" s="128"/>
      <c r="B32" s="66"/>
      <c r="C32" s="120"/>
      <c r="D32" s="129"/>
      <c r="E32" s="140"/>
      <c r="F32" s="136"/>
      <c r="G32" s="136"/>
      <c r="H32" s="136"/>
      <c r="I32" s="136"/>
      <c r="J32" s="136"/>
      <c r="K32" s="136"/>
      <c r="L32" s="137"/>
      <c r="M32" s="138"/>
      <c r="N32" s="137"/>
      <c r="O32" s="130"/>
      <c r="P32" s="137"/>
      <c r="Q32" s="185" t="s">
        <v>85</v>
      </c>
      <c r="R32" s="94"/>
      <c r="T32" s="170"/>
      <c r="U32" s="171"/>
      <c r="V32" s="173"/>
    </row>
    <row r="33" spans="1:22" ht="29.25" hidden="1" customHeight="1" x14ac:dyDescent="0.25">
      <c r="A33" s="128"/>
      <c r="B33" s="66"/>
      <c r="C33" s="120"/>
      <c r="D33" s="129"/>
      <c r="E33" s="140"/>
      <c r="F33" s="136"/>
      <c r="G33" s="136"/>
      <c r="H33" s="136"/>
      <c r="I33" s="136"/>
      <c r="J33" s="136"/>
      <c r="K33" s="136"/>
      <c r="L33" s="137"/>
      <c r="M33" s="138"/>
      <c r="N33" s="137"/>
      <c r="O33" s="130"/>
      <c r="P33" s="137"/>
      <c r="Q33" s="185" t="s">
        <v>85</v>
      </c>
      <c r="R33" s="94"/>
      <c r="T33" s="170"/>
      <c r="U33" s="171"/>
      <c r="V33" s="173"/>
    </row>
    <row r="34" spans="1:22" ht="29.25" hidden="1" customHeight="1" x14ac:dyDescent="0.25">
      <c r="A34" s="128"/>
      <c r="B34" s="66"/>
      <c r="C34" s="120"/>
      <c r="D34" s="129"/>
      <c r="E34" s="140"/>
      <c r="F34" s="136"/>
      <c r="G34" s="136"/>
      <c r="H34" s="136"/>
      <c r="I34" s="136"/>
      <c r="J34" s="136"/>
      <c r="K34" s="136"/>
      <c r="L34" s="137"/>
      <c r="M34" s="138"/>
      <c r="N34" s="137"/>
      <c r="O34" s="130"/>
      <c r="P34" s="137"/>
      <c r="Q34" s="185" t="s">
        <v>85</v>
      </c>
      <c r="R34" s="94"/>
      <c r="T34" s="170"/>
      <c r="U34" s="171"/>
      <c r="V34" s="173"/>
    </row>
    <row r="35" spans="1:22" ht="29.25" hidden="1" customHeight="1" x14ac:dyDescent="0.25">
      <c r="A35" s="128"/>
      <c r="B35" s="66"/>
      <c r="C35" s="120"/>
      <c r="D35" s="129"/>
      <c r="E35" s="140"/>
      <c r="F35" s="136"/>
      <c r="G35" s="136"/>
      <c r="H35" s="136"/>
      <c r="I35" s="136"/>
      <c r="J35" s="136"/>
      <c r="K35" s="136"/>
      <c r="L35" s="137"/>
      <c r="M35" s="138"/>
      <c r="N35" s="137"/>
      <c r="O35" s="130"/>
      <c r="P35" s="137"/>
      <c r="Q35" s="185" t="s">
        <v>85</v>
      </c>
      <c r="R35" s="94"/>
      <c r="T35" s="170"/>
      <c r="U35" s="171"/>
      <c r="V35" s="173"/>
    </row>
    <row r="36" spans="1:22" ht="29.25" hidden="1" customHeight="1" x14ac:dyDescent="0.25">
      <c r="A36" s="128"/>
      <c r="B36" s="66"/>
      <c r="C36" s="120"/>
      <c r="D36" s="129"/>
      <c r="E36" s="140"/>
      <c r="F36" s="136"/>
      <c r="G36" s="136"/>
      <c r="H36" s="136"/>
      <c r="I36" s="136"/>
      <c r="J36" s="136"/>
      <c r="K36" s="136"/>
      <c r="L36" s="137"/>
      <c r="M36" s="138"/>
      <c r="N36" s="137"/>
      <c r="O36" s="130"/>
      <c r="P36" s="137"/>
      <c r="Q36" s="185" t="s">
        <v>85</v>
      </c>
      <c r="R36" s="94"/>
      <c r="T36" s="170"/>
      <c r="U36" s="171"/>
      <c r="V36" s="173"/>
    </row>
    <row r="37" spans="1:22" ht="29.25" hidden="1" customHeight="1" x14ac:dyDescent="0.25">
      <c r="A37" s="128"/>
      <c r="B37" s="66"/>
      <c r="C37" s="120"/>
      <c r="D37" s="129"/>
      <c r="E37" s="140"/>
      <c r="F37" s="136"/>
      <c r="G37" s="136"/>
      <c r="H37" s="136"/>
      <c r="I37" s="136"/>
      <c r="J37" s="136"/>
      <c r="K37" s="136"/>
      <c r="L37" s="137"/>
      <c r="M37" s="138"/>
      <c r="N37" s="137"/>
      <c r="O37" s="130"/>
      <c r="P37" s="137"/>
      <c r="Q37" s="185" t="s">
        <v>85</v>
      </c>
      <c r="R37" s="94"/>
      <c r="T37" s="170"/>
      <c r="U37" s="171"/>
      <c r="V37" s="173"/>
    </row>
    <row r="38" spans="1:22" ht="29.25" hidden="1" customHeight="1" x14ac:dyDescent="0.25">
      <c r="A38" s="128"/>
      <c r="B38" s="66"/>
      <c r="C38" s="120"/>
      <c r="D38" s="129"/>
      <c r="E38" s="140"/>
      <c r="F38" s="136"/>
      <c r="G38" s="136"/>
      <c r="H38" s="136"/>
      <c r="I38" s="136"/>
      <c r="J38" s="136"/>
      <c r="K38" s="136"/>
      <c r="L38" s="137"/>
      <c r="M38" s="138"/>
      <c r="N38" s="137"/>
      <c r="O38" s="130"/>
      <c r="P38" s="137"/>
      <c r="Q38" s="185" t="s">
        <v>85</v>
      </c>
      <c r="R38" s="94"/>
      <c r="T38" s="170"/>
      <c r="U38" s="171"/>
      <c r="V38" s="173"/>
    </row>
    <row r="39" spans="1:22" ht="29.25" hidden="1" customHeight="1" x14ac:dyDescent="0.25">
      <c r="A39" s="128"/>
      <c r="B39" s="66"/>
      <c r="C39" s="120"/>
      <c r="D39" s="129"/>
      <c r="E39" s="140"/>
      <c r="F39" s="136"/>
      <c r="G39" s="136"/>
      <c r="H39" s="136"/>
      <c r="I39" s="136"/>
      <c r="J39" s="136"/>
      <c r="K39" s="136"/>
      <c r="L39" s="137"/>
      <c r="M39" s="138"/>
      <c r="N39" s="137"/>
      <c r="O39" s="130"/>
      <c r="P39" s="137"/>
      <c r="Q39" s="185" t="s">
        <v>85</v>
      </c>
      <c r="R39" s="94"/>
      <c r="T39" s="170"/>
      <c r="U39" s="171"/>
      <c r="V39" s="173"/>
    </row>
    <row r="40" spans="1:22" ht="29.25" hidden="1" customHeight="1" x14ac:dyDescent="0.25">
      <c r="A40" s="128"/>
      <c r="B40" s="66"/>
      <c r="C40" s="120"/>
      <c r="D40" s="129"/>
      <c r="E40" s="140"/>
      <c r="F40" s="136"/>
      <c r="G40" s="136"/>
      <c r="H40" s="136"/>
      <c r="I40" s="136"/>
      <c r="J40" s="136"/>
      <c r="K40" s="136"/>
      <c r="L40" s="137"/>
      <c r="M40" s="138"/>
      <c r="N40" s="137"/>
      <c r="O40" s="130"/>
      <c r="P40" s="137"/>
      <c r="Q40" s="185" t="s">
        <v>85</v>
      </c>
      <c r="R40" s="94"/>
      <c r="T40" s="170"/>
      <c r="U40" s="171"/>
      <c r="V40" s="173"/>
    </row>
    <row r="41" spans="1:22" ht="29.25" hidden="1" customHeight="1" x14ac:dyDescent="0.25">
      <c r="A41" s="128"/>
      <c r="B41" s="66"/>
      <c r="C41" s="120"/>
      <c r="D41" s="129"/>
      <c r="E41" s="140"/>
      <c r="F41" s="136"/>
      <c r="G41" s="136"/>
      <c r="H41" s="136"/>
      <c r="I41" s="136"/>
      <c r="J41" s="136"/>
      <c r="K41" s="136"/>
      <c r="L41" s="137"/>
      <c r="M41" s="138"/>
      <c r="N41" s="137"/>
      <c r="O41" s="130"/>
      <c r="P41" s="137"/>
      <c r="Q41" s="185" t="s">
        <v>85</v>
      </c>
      <c r="R41" s="94"/>
      <c r="T41" s="170"/>
      <c r="U41" s="171"/>
      <c r="V41" s="173"/>
    </row>
    <row r="42" spans="1:22" ht="29.25" hidden="1" customHeight="1" x14ac:dyDescent="0.25">
      <c r="A42" s="128"/>
      <c r="B42" s="66"/>
      <c r="C42" s="120"/>
      <c r="D42" s="129"/>
      <c r="E42" s="140"/>
      <c r="F42" s="136"/>
      <c r="G42" s="136"/>
      <c r="H42" s="136"/>
      <c r="I42" s="136"/>
      <c r="J42" s="136"/>
      <c r="K42" s="136"/>
      <c r="L42" s="137"/>
      <c r="M42" s="138"/>
      <c r="N42" s="137"/>
      <c r="O42" s="130"/>
      <c r="P42" s="137"/>
      <c r="Q42" s="185" t="s">
        <v>85</v>
      </c>
      <c r="R42" s="94"/>
      <c r="T42" s="170"/>
      <c r="U42" s="171"/>
      <c r="V42" s="173"/>
    </row>
    <row r="43" spans="1:22" ht="29.25" hidden="1" customHeight="1" x14ac:dyDescent="0.25">
      <c r="A43" s="128"/>
      <c r="B43" s="66"/>
      <c r="C43" s="120"/>
      <c r="D43" s="129"/>
      <c r="E43" s="140"/>
      <c r="F43" s="136"/>
      <c r="G43" s="136"/>
      <c r="H43" s="136"/>
      <c r="I43" s="136"/>
      <c r="J43" s="136"/>
      <c r="K43" s="136"/>
      <c r="L43" s="137"/>
      <c r="M43" s="138"/>
      <c r="N43" s="137"/>
      <c r="O43" s="130"/>
      <c r="P43" s="137"/>
      <c r="Q43" s="185" t="s">
        <v>85</v>
      </c>
      <c r="R43" s="94"/>
      <c r="T43" s="170"/>
      <c r="U43" s="171"/>
      <c r="V43" s="173"/>
    </row>
    <row r="44" spans="1:22" ht="29.25" hidden="1" customHeight="1" x14ac:dyDescent="0.25">
      <c r="A44" s="128"/>
      <c r="B44" s="66"/>
      <c r="C44" s="120"/>
      <c r="D44" s="129"/>
      <c r="E44" s="140"/>
      <c r="F44" s="136"/>
      <c r="G44" s="136"/>
      <c r="H44" s="136"/>
      <c r="I44" s="136"/>
      <c r="J44" s="136"/>
      <c r="K44" s="136"/>
      <c r="L44" s="137"/>
      <c r="M44" s="138"/>
      <c r="N44" s="137"/>
      <c r="O44" s="130"/>
      <c r="P44" s="137"/>
      <c r="Q44" s="185" t="s">
        <v>85</v>
      </c>
      <c r="R44" s="94"/>
      <c r="T44" s="170"/>
      <c r="U44" s="171"/>
      <c r="V44" s="173"/>
    </row>
    <row r="45" spans="1:22" ht="29.25" hidden="1" customHeight="1" x14ac:dyDescent="0.25">
      <c r="A45" s="128"/>
      <c r="B45" s="66"/>
      <c r="C45" s="120"/>
      <c r="D45" s="129"/>
      <c r="E45" s="140"/>
      <c r="F45" s="136"/>
      <c r="G45" s="136"/>
      <c r="H45" s="136"/>
      <c r="I45" s="136"/>
      <c r="J45" s="136"/>
      <c r="K45" s="136"/>
      <c r="L45" s="137"/>
      <c r="M45" s="138"/>
      <c r="N45" s="137"/>
      <c r="O45" s="130"/>
      <c r="P45" s="137"/>
      <c r="Q45" s="185" t="s">
        <v>85</v>
      </c>
      <c r="R45" s="94"/>
      <c r="T45" s="170"/>
      <c r="U45" s="171"/>
      <c r="V45" s="173"/>
    </row>
    <row r="46" spans="1:22" ht="29.25" hidden="1" customHeight="1" x14ac:dyDescent="0.25">
      <c r="A46" s="128"/>
      <c r="B46" s="66"/>
      <c r="C46" s="120"/>
      <c r="D46" s="129"/>
      <c r="E46" s="140"/>
      <c r="F46" s="136"/>
      <c r="G46" s="136"/>
      <c r="H46" s="136"/>
      <c r="I46" s="136"/>
      <c r="J46" s="136"/>
      <c r="K46" s="136"/>
      <c r="L46" s="137"/>
      <c r="M46" s="138"/>
      <c r="N46" s="137"/>
      <c r="O46" s="130"/>
      <c r="P46" s="137"/>
      <c r="Q46" s="185" t="s">
        <v>85</v>
      </c>
      <c r="R46" s="94"/>
      <c r="T46" s="170"/>
      <c r="U46" s="171"/>
      <c r="V46" s="173"/>
    </row>
    <row r="47" spans="1:22" ht="29.25" hidden="1" customHeight="1" x14ac:dyDescent="0.25">
      <c r="A47" s="128"/>
      <c r="B47" s="66"/>
      <c r="C47" s="120"/>
      <c r="D47" s="129"/>
      <c r="E47" s="140"/>
      <c r="F47" s="136"/>
      <c r="G47" s="136"/>
      <c r="H47" s="136"/>
      <c r="I47" s="136"/>
      <c r="J47" s="136"/>
      <c r="K47" s="136"/>
      <c r="L47" s="137"/>
      <c r="M47" s="138"/>
      <c r="N47" s="137"/>
      <c r="O47" s="130"/>
      <c r="P47" s="137"/>
      <c r="Q47" s="185" t="s">
        <v>85</v>
      </c>
      <c r="R47" s="94"/>
      <c r="T47" s="170"/>
      <c r="U47" s="171"/>
      <c r="V47" s="173"/>
    </row>
    <row r="48" spans="1:22" ht="29.25" hidden="1" customHeight="1" x14ac:dyDescent="0.25">
      <c r="A48" s="128"/>
      <c r="B48" s="66"/>
      <c r="C48" s="120"/>
      <c r="D48" s="129"/>
      <c r="E48" s="140"/>
      <c r="F48" s="136"/>
      <c r="G48" s="136"/>
      <c r="H48" s="136"/>
      <c r="I48" s="136"/>
      <c r="J48" s="136"/>
      <c r="K48" s="136"/>
      <c r="L48" s="137"/>
      <c r="M48" s="138"/>
      <c r="N48" s="137"/>
      <c r="O48" s="130"/>
      <c r="P48" s="137"/>
      <c r="Q48" s="185" t="s">
        <v>85</v>
      </c>
      <c r="R48" s="94"/>
      <c r="T48" s="170"/>
      <c r="U48" s="171"/>
      <c r="V48" s="173"/>
    </row>
    <row r="49" spans="1:22" ht="29.25" hidden="1" customHeight="1" x14ac:dyDescent="0.25">
      <c r="A49" s="128"/>
      <c r="B49" s="66"/>
      <c r="C49" s="120"/>
      <c r="D49" s="129"/>
      <c r="E49" s="140"/>
      <c r="F49" s="136"/>
      <c r="G49" s="136"/>
      <c r="H49" s="136"/>
      <c r="I49" s="136"/>
      <c r="J49" s="136"/>
      <c r="K49" s="136"/>
      <c r="L49" s="137"/>
      <c r="M49" s="138"/>
      <c r="N49" s="137"/>
      <c r="O49" s="130"/>
      <c r="P49" s="137"/>
      <c r="Q49" s="185" t="s">
        <v>85</v>
      </c>
      <c r="R49" s="94"/>
      <c r="T49" s="170"/>
      <c r="U49" s="171"/>
      <c r="V49" s="173"/>
    </row>
    <row r="50" spans="1:22" ht="29.25" hidden="1" customHeight="1" x14ac:dyDescent="0.25">
      <c r="A50" s="128"/>
      <c r="B50" s="66"/>
      <c r="C50" s="120"/>
      <c r="D50" s="129"/>
      <c r="E50" s="140"/>
      <c r="F50" s="136"/>
      <c r="G50" s="136"/>
      <c r="H50" s="136"/>
      <c r="I50" s="136"/>
      <c r="J50" s="136"/>
      <c r="K50" s="136"/>
      <c r="L50" s="137"/>
      <c r="M50" s="138"/>
      <c r="N50" s="137"/>
      <c r="O50" s="130"/>
      <c r="P50" s="137"/>
      <c r="Q50" s="185" t="s">
        <v>85</v>
      </c>
      <c r="R50" s="94"/>
      <c r="T50" s="170"/>
      <c r="U50" s="171"/>
      <c r="V50" s="173"/>
    </row>
    <row r="51" spans="1:22" ht="28.5" customHeight="1" x14ac:dyDescent="0.25">
      <c r="A51" s="128"/>
      <c r="B51" s="66"/>
      <c r="C51" s="154" t="s">
        <v>48</v>
      </c>
      <c r="D51" s="131"/>
      <c r="E51" s="132"/>
      <c r="F51" s="139">
        <f>$E$11*F11+$E$12*F12+$E$13*F13+$E$14*F14+$E$15*F15+$E$16*F16+$E$17*F17+$E$18*F18+$E$19*F19+$E$20*F20+$E$21*F21+$E$22*F22+$E$23*F23+$E$24*F24+$E$25*F25+$E$26*F26+$E$27*F27+$E$28*F28+$E$29*F29+$E$30*F30+$E$31*F31+$E$32*F32+$E$33*F33+$E$34*F34+$E$35*F35+$E$36*F36+$E$37*F37+$E$38*F38+$E$39*F39+$E$40*F40+$E$41*F41+$E$42*F42+$E$43*F43+$E$44*F44+$E$45*F45+$E$46*F46+$E$50*F50+$E$47*F47+$E$48*F48+$E$49*F49</f>
        <v>87424</v>
      </c>
      <c r="G51" s="139">
        <f t="shared" ref="G51:J51" si="4">$E$11*G11+$E$12*G12+$E$13*G13+$E$14*G14+$E$15*G15+$E$16*G16+$E$17*G17+$E$18*G18+$E$19*G19+$E$20*G20+$E$21*G21+$E$22*G22+$E$23*G23+$E$24*G24+$E$25*G25+$E$26*G26+$E$27*G27+$E$28*G28+$E$29*G29+$E$30*G30+$E$31*G31+$E$32*G32+$E$33*G33+$E$34*G34+$E$35*G35+$E$36*G36+$E$37*G37+$E$38*G38+$E$39*G39+$E$40*G40+$E$41*G41+$E$42*G42+$E$43*G43+$E$44*G44+$E$45*G45+$E$46*G46+$E$50*G50+$E$47*G47+$E$48*G48+$E$49*G49</f>
        <v>96565</v>
      </c>
      <c r="H51" s="139">
        <f t="shared" si="4"/>
        <v>99390</v>
      </c>
      <c r="I51" s="139">
        <f t="shared" si="4"/>
        <v>102394</v>
      </c>
      <c r="J51" s="139">
        <f t="shared" si="4"/>
        <v>92664</v>
      </c>
      <c r="K51" s="139">
        <f>$E$11*K11+$E$12*K12+$E$13*K13+$E$16*K16+$E$50*K50</f>
        <v>0</v>
      </c>
      <c r="L51" s="133"/>
      <c r="M51" s="134"/>
      <c r="N51" s="133"/>
      <c r="O51" s="135"/>
      <c r="P51" s="144">
        <f>SUM(P11:P50)</f>
        <v>94459.66</v>
      </c>
      <c r="R51" s="94"/>
      <c r="T51" s="175"/>
      <c r="U51" s="176"/>
      <c r="V51" s="174"/>
    </row>
    <row r="52" spans="1:22" ht="6.75" customHeight="1" x14ac:dyDescent="0.25">
      <c r="R52" s="184"/>
    </row>
    <row r="53" spans="1:22" ht="25.5" customHeight="1" x14ac:dyDescent="0.25">
      <c r="A53" s="226" t="s">
        <v>63</v>
      </c>
      <c r="B53" s="226"/>
      <c r="C53" s="226"/>
      <c r="D53" s="19" t="s">
        <v>67</v>
      </c>
      <c r="E53" s="19"/>
      <c r="F53" s="156" t="s">
        <v>66</v>
      </c>
      <c r="G53" s="157" t="s">
        <v>68</v>
      </c>
      <c r="H53" s="19"/>
      <c r="T53" s="177">
        <v>0.3</v>
      </c>
      <c r="U53" s="177">
        <v>0.7</v>
      </c>
    </row>
    <row r="54" spans="1:22" ht="18.75" x14ac:dyDescent="0.25">
      <c r="B54" s="153" t="s">
        <v>60</v>
      </c>
      <c r="C54" s="227" t="s">
        <v>61</v>
      </c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T54" s="178" t="e">
        <f>T58*T53</f>
        <v>#REF!</v>
      </c>
      <c r="U54" s="178" t="e">
        <f>T58*U53</f>
        <v>#REF!</v>
      </c>
    </row>
    <row r="55" spans="1:22" ht="18.75" x14ac:dyDescent="0.25">
      <c r="B55" s="153" t="s">
        <v>59</v>
      </c>
      <c r="C55" s="227" t="s">
        <v>62</v>
      </c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T55" s="179" t="s">
        <v>103</v>
      </c>
      <c r="U55" s="180" t="e">
        <f>T58/122*22</f>
        <v>#REF!</v>
      </c>
    </row>
    <row r="56" spans="1:22" x14ac:dyDescent="0.25">
      <c r="T56" s="179" t="e">
        <f>U55*T53</f>
        <v>#REF!</v>
      </c>
      <c r="U56" s="179" t="e">
        <f>U55*U53</f>
        <v>#REF!</v>
      </c>
    </row>
    <row r="57" spans="1:22" x14ac:dyDescent="0.25">
      <c r="T57" s="136"/>
      <c r="U57" s="136"/>
    </row>
    <row r="58" spans="1:22" x14ac:dyDescent="0.25">
      <c r="T58" s="181" t="e">
        <f>'[1]НМЦК - ЕАТ Берёзка'!P7</f>
        <v>#REF!</v>
      </c>
      <c r="U58" s="136"/>
    </row>
    <row r="60" spans="1:22" x14ac:dyDescent="0.25">
      <c r="T60" s="182" t="s">
        <v>81</v>
      </c>
    </row>
    <row r="62" spans="1:22" x14ac:dyDescent="0.25">
      <c r="T62" s="182" t="s">
        <v>82</v>
      </c>
    </row>
  </sheetData>
  <mergeCells count="10">
    <mergeCell ref="A53:C53"/>
    <mergeCell ref="C54:P54"/>
    <mergeCell ref="C55:P55"/>
    <mergeCell ref="A4:O4"/>
    <mergeCell ref="H1:P1"/>
    <mergeCell ref="H2:P2"/>
    <mergeCell ref="A6:B6"/>
    <mergeCell ref="C6:P6"/>
    <mergeCell ref="A7:B7"/>
    <mergeCell ref="L7:O7"/>
  </mergeCells>
  <conditionalFormatting sqref="O10">
    <cfRule type="cellIs" dxfId="17" priority="23" operator="greaterThan">
      <formula>0.33</formula>
    </cfRule>
    <cfRule type="cellIs" dxfId="16" priority="24" stopIfTrue="1" operator="greaterThan">
      <formula>0.33</formula>
    </cfRule>
  </conditionalFormatting>
  <conditionalFormatting sqref="O51">
    <cfRule type="cellIs" dxfId="15" priority="19" operator="greaterThan">
      <formula>0.33</formula>
    </cfRule>
    <cfRule type="cellIs" dxfId="14" priority="20" stopIfTrue="1" operator="greaterThan">
      <formula>0.33</formula>
    </cfRule>
  </conditionalFormatting>
  <conditionalFormatting sqref="O11:O40">
    <cfRule type="cellIs" dxfId="13" priority="11" operator="greaterThan">
      <formula>0.33</formula>
    </cfRule>
    <cfRule type="cellIs" dxfId="12" priority="12" stopIfTrue="1" operator="greaterThan">
      <formula>0.33</formula>
    </cfRule>
  </conditionalFormatting>
  <conditionalFormatting sqref="O41:O50">
    <cfRule type="cellIs" dxfId="11" priority="1" operator="greaterThan">
      <formula>0.33</formula>
    </cfRule>
    <cfRule type="cellIs" dxfId="10" priority="2" stopIfTrue="1" operator="greaterThan">
      <formula>0.33</formula>
    </cfRule>
  </conditionalFormatting>
  <hyperlinks>
    <hyperlink ref="T60" r:id="rId1" xr:uid="{AAFDC216-12F9-4327-B9C5-BD40A4C8B0B2}"/>
    <hyperlink ref="T62" r:id="rId2" xr:uid="{845B3111-CE6C-4ABB-BB13-3060BED105ED}"/>
  </hyperlinks>
  <pageMargins left="0.25" right="0.25" top="0.75" bottom="0.75" header="0.3" footer="0.3"/>
  <pageSetup paperSize="9" scale="85" orientation="landscape"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63D93-26A0-4D58-B3EA-59111D5FC3EF}">
  <dimension ref="A1:R55"/>
  <sheetViews>
    <sheetView tabSelected="1" workbookViewId="0"/>
  </sheetViews>
  <sheetFormatPr defaultRowHeight="15" outlineLevelCol="1" x14ac:dyDescent="0.25"/>
  <cols>
    <col min="1" max="1" width="6.28515625" customWidth="1"/>
    <col min="2" max="2" width="14" customWidth="1"/>
    <col min="3" max="3" width="34.28515625" customWidth="1"/>
    <col min="4" max="4" width="7.5703125" customWidth="1"/>
    <col min="5" max="5" width="9.28515625" customWidth="1"/>
    <col min="6" max="8" width="12.28515625" customWidth="1"/>
    <col min="9" max="10" width="10.5703125" customWidth="1" outlineLevel="1"/>
    <col min="11" max="11" width="13.85546875" hidden="1" customWidth="1" outlineLevel="1"/>
    <col min="12" max="12" width="13.140625" customWidth="1"/>
    <col min="13" max="13" width="10.42578125" hidden="1" customWidth="1"/>
    <col min="14" max="15" width="4.5703125" customWidth="1"/>
    <col min="16" max="16" width="13.140625" customWidth="1"/>
  </cols>
  <sheetData>
    <row r="1" spans="1:18" ht="30" customHeight="1" x14ac:dyDescent="0.25">
      <c r="A1" s="11"/>
      <c r="B1" s="11"/>
      <c r="C1" s="11"/>
      <c r="D1" s="11"/>
      <c r="E1" s="12"/>
      <c r="F1" s="13"/>
      <c r="G1" s="13"/>
      <c r="H1" s="228" t="s">
        <v>64</v>
      </c>
      <c r="I1" s="229"/>
      <c r="J1" s="229"/>
      <c r="K1" s="229"/>
      <c r="L1" s="229"/>
      <c r="M1" s="229"/>
      <c r="N1" s="229"/>
      <c r="O1" s="229"/>
      <c r="P1" s="229"/>
    </row>
    <row r="2" spans="1:18" ht="39.75" customHeight="1" x14ac:dyDescent="0.25">
      <c r="A2" s="11"/>
      <c r="B2" s="11"/>
      <c r="C2" s="11"/>
      <c r="D2" s="11"/>
      <c r="E2" s="12"/>
      <c r="F2" s="13"/>
      <c r="G2" s="13"/>
      <c r="H2" s="230" t="s">
        <v>65</v>
      </c>
      <c r="I2" s="231"/>
      <c r="J2" s="231"/>
      <c r="K2" s="231"/>
      <c r="L2" s="231"/>
      <c r="M2" s="231"/>
      <c r="N2" s="231"/>
      <c r="O2" s="231"/>
      <c r="P2" s="231"/>
    </row>
    <row r="3" spans="1:18" ht="6" customHeight="1" x14ac:dyDescent="0.25">
      <c r="A3" s="11"/>
      <c r="B3" s="11"/>
      <c r="C3" s="11"/>
      <c r="D3" s="11"/>
      <c r="E3" s="12"/>
      <c r="F3" s="13"/>
      <c r="G3" s="13"/>
      <c r="H3" s="14"/>
      <c r="I3" s="15"/>
      <c r="J3" s="15"/>
      <c r="K3" s="16"/>
      <c r="L3" s="16"/>
      <c r="M3" s="16"/>
      <c r="N3" s="16"/>
      <c r="O3" s="16"/>
      <c r="P3" s="15"/>
    </row>
    <row r="4" spans="1:18" ht="18.75" x14ac:dyDescent="0.25">
      <c r="A4" s="222" t="s">
        <v>9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15"/>
    </row>
    <row r="5" spans="1:18" ht="7.5" customHeight="1" x14ac:dyDescent="0.25">
      <c r="A5" s="142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5"/>
    </row>
    <row r="6" spans="1:18" ht="31.5" customHeight="1" x14ac:dyDescent="0.25">
      <c r="A6" s="232" t="s">
        <v>50</v>
      </c>
      <c r="B6" s="233"/>
      <c r="C6" s="234" t="s">
        <v>88</v>
      </c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6"/>
    </row>
    <row r="7" spans="1:18" ht="21" customHeight="1" x14ac:dyDescent="0.25">
      <c r="A7" s="234" t="s">
        <v>51</v>
      </c>
      <c r="B7" s="233"/>
      <c r="C7" s="155">
        <v>46261</v>
      </c>
      <c r="D7" s="143"/>
      <c r="E7" s="143"/>
      <c r="F7" s="143"/>
      <c r="G7" s="143"/>
      <c r="H7" s="143"/>
      <c r="I7" s="143"/>
      <c r="J7" s="143"/>
      <c r="K7" s="143"/>
      <c r="L7" s="237" t="s">
        <v>13</v>
      </c>
      <c r="M7" s="238"/>
      <c r="N7" s="238"/>
      <c r="O7" s="239"/>
      <c r="P7" s="152">
        <v>87424</v>
      </c>
    </row>
    <row r="8" spans="1:18" ht="6" customHeight="1" x14ac:dyDescent="0.25">
      <c r="A8" s="142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5"/>
    </row>
    <row r="9" spans="1:18" ht="51" x14ac:dyDescent="0.25">
      <c r="A9" s="145" t="s">
        <v>14</v>
      </c>
      <c r="B9" s="146" t="s">
        <v>52</v>
      </c>
      <c r="C9" s="147" t="s">
        <v>16</v>
      </c>
      <c r="D9" s="147" t="s">
        <v>17</v>
      </c>
      <c r="E9" s="148" t="s">
        <v>49</v>
      </c>
      <c r="F9" s="151" t="s">
        <v>53</v>
      </c>
      <c r="G9" s="151" t="s">
        <v>54</v>
      </c>
      <c r="H9" s="151" t="s">
        <v>55</v>
      </c>
      <c r="I9" s="151" t="s">
        <v>56</v>
      </c>
      <c r="J9" s="151" t="s">
        <v>57</v>
      </c>
      <c r="K9" s="151" t="s">
        <v>58</v>
      </c>
      <c r="L9" s="149" t="s">
        <v>75</v>
      </c>
      <c r="M9" s="149" t="s">
        <v>23</v>
      </c>
      <c r="N9" s="149"/>
      <c r="O9" s="149"/>
      <c r="P9" s="150" t="s">
        <v>26</v>
      </c>
      <c r="R9" s="93"/>
    </row>
    <row r="10" spans="1:18" ht="68.25" hidden="1" customHeight="1" x14ac:dyDescent="0.25">
      <c r="A10" s="128">
        <v>1</v>
      </c>
      <c r="B10" s="66" t="s">
        <v>47</v>
      </c>
      <c r="C10" s="120" t="s">
        <v>46</v>
      </c>
      <c r="D10" s="81" t="s">
        <v>41</v>
      </c>
      <c r="E10" s="82">
        <v>30</v>
      </c>
      <c r="F10" s="121">
        <v>7000</v>
      </c>
      <c r="G10" s="121"/>
      <c r="H10" s="122">
        <v>7500</v>
      </c>
      <c r="I10" s="121">
        <v>7083</v>
      </c>
      <c r="J10" s="123"/>
      <c r="K10" s="124"/>
      <c r="L10" s="125">
        <v>7194.333333333333</v>
      </c>
      <c r="M10" s="126">
        <v>1961.47</v>
      </c>
      <c r="N10" s="125">
        <v>267.94837811289943</v>
      </c>
      <c r="O10" s="127">
        <v>3.7244365210522094E-2</v>
      </c>
      <c r="P10" s="125"/>
      <c r="R10" s="94"/>
    </row>
    <row r="11" spans="1:18" ht="29.25" customHeight="1" x14ac:dyDescent="0.25">
      <c r="A11" s="128">
        <v>1</v>
      </c>
      <c r="B11" s="66" t="s">
        <v>94</v>
      </c>
      <c r="C11" s="164" t="s">
        <v>90</v>
      </c>
      <c r="D11" s="129" t="s">
        <v>41</v>
      </c>
      <c r="E11" s="140">
        <v>6</v>
      </c>
      <c r="F11" s="136">
        <v>920</v>
      </c>
      <c r="G11" s="136">
        <v>1179</v>
      </c>
      <c r="H11" s="136">
        <v>1681</v>
      </c>
      <c r="I11" s="136">
        <v>960</v>
      </c>
      <c r="J11" s="136">
        <v>1131</v>
      </c>
      <c r="K11" s="136"/>
      <c r="L11" s="137">
        <v>920</v>
      </c>
      <c r="M11" s="138">
        <v>1961.47</v>
      </c>
      <c r="N11" s="160"/>
      <c r="O11" s="161"/>
      <c r="P11" s="137">
        <v>5520</v>
      </c>
      <c r="R11" s="94"/>
    </row>
    <row r="12" spans="1:18" ht="27.75" customHeight="1" x14ac:dyDescent="0.25">
      <c r="A12" s="128">
        <v>2</v>
      </c>
      <c r="B12" s="193" t="s">
        <v>105</v>
      </c>
      <c r="C12" s="164" t="s">
        <v>91</v>
      </c>
      <c r="D12" s="129" t="s">
        <v>41</v>
      </c>
      <c r="E12" s="140">
        <v>20</v>
      </c>
      <c r="F12" s="136">
        <v>15</v>
      </c>
      <c r="G12" s="136">
        <v>25.8</v>
      </c>
      <c r="H12" s="136">
        <v>28</v>
      </c>
      <c r="I12" s="136">
        <v>19</v>
      </c>
      <c r="J12" s="136">
        <v>20.8</v>
      </c>
      <c r="K12" s="136"/>
      <c r="L12" s="137">
        <v>15</v>
      </c>
      <c r="M12" s="138">
        <v>1962.47</v>
      </c>
      <c r="N12" s="160"/>
      <c r="O12" s="161"/>
      <c r="P12" s="137">
        <v>300</v>
      </c>
      <c r="R12" s="94"/>
    </row>
    <row r="13" spans="1:18" ht="22.5" customHeight="1" x14ac:dyDescent="0.25">
      <c r="A13" s="128">
        <v>3</v>
      </c>
      <c r="B13" s="66" t="s">
        <v>95</v>
      </c>
      <c r="C13" s="162" t="s">
        <v>104</v>
      </c>
      <c r="D13" s="129" t="s">
        <v>41</v>
      </c>
      <c r="E13" s="140">
        <v>12</v>
      </c>
      <c r="F13" s="136">
        <v>125.33333333333333</v>
      </c>
      <c r="G13" s="136">
        <v>208.66666666666666</v>
      </c>
      <c r="H13" s="136">
        <v>249.66666666666666</v>
      </c>
      <c r="I13" s="136">
        <v>122</v>
      </c>
      <c r="J13" s="136">
        <v>156</v>
      </c>
      <c r="K13" s="136"/>
      <c r="L13" s="137">
        <v>125.33333333333333</v>
      </c>
      <c r="M13" s="138">
        <v>1963.47</v>
      </c>
      <c r="N13" s="160"/>
      <c r="O13" s="161"/>
      <c r="P13" s="137">
        <v>1504</v>
      </c>
      <c r="R13" s="94"/>
    </row>
    <row r="14" spans="1:18" ht="27.75" customHeight="1" x14ac:dyDescent="0.25">
      <c r="A14" s="128">
        <v>4</v>
      </c>
      <c r="B14" s="193" t="s">
        <v>106</v>
      </c>
      <c r="C14" s="164" t="s">
        <v>92</v>
      </c>
      <c r="D14" s="129" t="s">
        <v>41</v>
      </c>
      <c r="E14" s="140">
        <v>1</v>
      </c>
      <c r="F14" s="136">
        <v>29500</v>
      </c>
      <c r="G14" s="136">
        <v>29815</v>
      </c>
      <c r="H14" s="136">
        <v>31462</v>
      </c>
      <c r="I14" s="136">
        <v>33160</v>
      </c>
      <c r="J14" s="136">
        <v>25090</v>
      </c>
      <c r="K14" s="136"/>
      <c r="L14" s="137">
        <v>29500</v>
      </c>
      <c r="M14" s="138">
        <v>1964.47</v>
      </c>
      <c r="N14" s="160"/>
      <c r="O14" s="161"/>
      <c r="P14" s="137">
        <v>29500</v>
      </c>
      <c r="R14" s="94"/>
    </row>
    <row r="15" spans="1:18" ht="27.75" customHeight="1" x14ac:dyDescent="0.25">
      <c r="A15" s="128">
        <v>5</v>
      </c>
      <c r="B15" s="66" t="s">
        <v>96</v>
      </c>
      <c r="C15" s="164" t="s">
        <v>93</v>
      </c>
      <c r="D15" s="129" t="s">
        <v>41</v>
      </c>
      <c r="E15" s="140">
        <v>2</v>
      </c>
      <c r="F15" s="136">
        <v>25300</v>
      </c>
      <c r="G15" s="136">
        <v>28328</v>
      </c>
      <c r="H15" s="136">
        <v>27143</v>
      </c>
      <c r="I15" s="136">
        <v>30815</v>
      </c>
      <c r="J15" s="136">
        <v>29250</v>
      </c>
      <c r="K15" s="136"/>
      <c r="L15" s="137">
        <v>25300</v>
      </c>
      <c r="M15" s="138">
        <v>1964.47</v>
      </c>
      <c r="N15" s="160"/>
      <c r="O15" s="161"/>
      <c r="P15" s="137">
        <v>50600</v>
      </c>
      <c r="R15" s="94"/>
    </row>
    <row r="16" spans="1:18" ht="27.75" hidden="1" customHeight="1" x14ac:dyDescent="0.25">
      <c r="A16" s="128">
        <v>0</v>
      </c>
      <c r="B16" s="66">
        <v>0</v>
      </c>
      <c r="C16" s="164">
        <v>0</v>
      </c>
      <c r="D16" s="129">
        <v>0</v>
      </c>
      <c r="E16" s="140">
        <v>0</v>
      </c>
      <c r="F16" s="136">
        <v>0</v>
      </c>
      <c r="G16" s="136">
        <v>0</v>
      </c>
      <c r="H16" s="136">
        <v>0</v>
      </c>
      <c r="I16" s="136"/>
      <c r="J16" s="136"/>
      <c r="K16" s="136"/>
      <c r="L16" s="137">
        <v>0</v>
      </c>
      <c r="M16" s="138">
        <v>1964.47</v>
      </c>
      <c r="N16" s="160"/>
      <c r="O16" s="161"/>
      <c r="P16" s="137">
        <v>0</v>
      </c>
      <c r="R16" s="94"/>
    </row>
    <row r="17" spans="1:18" ht="27.75" hidden="1" customHeight="1" x14ac:dyDescent="0.25">
      <c r="A17" s="128">
        <v>0</v>
      </c>
      <c r="B17" s="66">
        <v>0</v>
      </c>
      <c r="C17" s="164">
        <v>0</v>
      </c>
      <c r="D17" s="129">
        <v>0</v>
      </c>
      <c r="E17" s="140">
        <v>0</v>
      </c>
      <c r="F17" s="136">
        <v>0</v>
      </c>
      <c r="G17" s="136">
        <v>0</v>
      </c>
      <c r="H17" s="136">
        <v>0</v>
      </c>
      <c r="I17" s="136"/>
      <c r="J17" s="136"/>
      <c r="K17" s="136"/>
      <c r="L17" s="137">
        <v>0</v>
      </c>
      <c r="M17" s="138"/>
      <c r="N17" s="160"/>
      <c r="O17" s="161"/>
      <c r="P17" s="137">
        <v>0</v>
      </c>
      <c r="R17" s="94"/>
    </row>
    <row r="18" spans="1:18" ht="27.75" hidden="1" customHeight="1" x14ac:dyDescent="0.25">
      <c r="A18" s="128">
        <v>0</v>
      </c>
      <c r="B18" s="66">
        <v>0</v>
      </c>
      <c r="C18" s="164">
        <v>0</v>
      </c>
      <c r="D18" s="129">
        <v>0</v>
      </c>
      <c r="E18" s="140">
        <v>0</v>
      </c>
      <c r="F18" s="136">
        <v>0</v>
      </c>
      <c r="G18" s="136">
        <v>0</v>
      </c>
      <c r="H18" s="136">
        <v>0</v>
      </c>
      <c r="I18" s="136"/>
      <c r="J18" s="136"/>
      <c r="K18" s="136"/>
      <c r="L18" s="137">
        <v>0</v>
      </c>
      <c r="M18" s="138"/>
      <c r="N18" s="160"/>
      <c r="O18" s="161"/>
      <c r="P18" s="137">
        <v>0</v>
      </c>
      <c r="R18" s="94"/>
    </row>
    <row r="19" spans="1:18" ht="27.75" hidden="1" customHeight="1" x14ac:dyDescent="0.25">
      <c r="A19" s="128">
        <v>0</v>
      </c>
      <c r="B19" s="66">
        <v>0</v>
      </c>
      <c r="C19" s="164">
        <v>0</v>
      </c>
      <c r="D19" s="129">
        <v>0</v>
      </c>
      <c r="E19" s="140">
        <v>0</v>
      </c>
      <c r="F19" s="136">
        <v>0</v>
      </c>
      <c r="G19" s="136">
        <v>0</v>
      </c>
      <c r="H19" s="136">
        <v>0</v>
      </c>
      <c r="I19" s="136"/>
      <c r="J19" s="136"/>
      <c r="K19" s="136"/>
      <c r="L19" s="137">
        <v>0</v>
      </c>
      <c r="M19" s="138"/>
      <c r="N19" s="160"/>
      <c r="O19" s="161"/>
      <c r="P19" s="137">
        <v>0</v>
      </c>
      <c r="R19" s="94"/>
    </row>
    <row r="20" spans="1:18" ht="27.75" hidden="1" customHeight="1" x14ac:dyDescent="0.25">
      <c r="A20" s="128">
        <v>0</v>
      </c>
      <c r="B20" s="66">
        <v>0</v>
      </c>
      <c r="C20" s="164">
        <v>0</v>
      </c>
      <c r="D20" s="129">
        <v>0</v>
      </c>
      <c r="E20" s="140">
        <v>0</v>
      </c>
      <c r="F20" s="136">
        <v>0</v>
      </c>
      <c r="G20" s="136">
        <v>0</v>
      </c>
      <c r="H20" s="136">
        <v>0</v>
      </c>
      <c r="I20" s="136"/>
      <c r="J20" s="136"/>
      <c r="K20" s="136"/>
      <c r="L20" s="137">
        <v>0</v>
      </c>
      <c r="M20" s="138"/>
      <c r="N20" s="160"/>
      <c r="O20" s="161"/>
      <c r="P20" s="137">
        <v>0</v>
      </c>
      <c r="R20" s="94"/>
    </row>
    <row r="21" spans="1:18" ht="27.75" hidden="1" customHeight="1" x14ac:dyDescent="0.25">
      <c r="A21" s="128">
        <v>0</v>
      </c>
      <c r="B21" s="66">
        <v>0</v>
      </c>
      <c r="C21" s="164">
        <v>0</v>
      </c>
      <c r="D21" s="129">
        <v>0</v>
      </c>
      <c r="E21" s="140">
        <v>0</v>
      </c>
      <c r="F21" s="136">
        <v>0</v>
      </c>
      <c r="G21" s="136">
        <v>0</v>
      </c>
      <c r="H21" s="136">
        <v>0</v>
      </c>
      <c r="I21" s="136"/>
      <c r="J21" s="136"/>
      <c r="K21" s="136"/>
      <c r="L21" s="137">
        <v>0</v>
      </c>
      <c r="M21" s="138"/>
      <c r="N21" s="160"/>
      <c r="O21" s="161"/>
      <c r="P21" s="137">
        <v>0</v>
      </c>
      <c r="R21" s="94"/>
    </row>
    <row r="22" spans="1:18" ht="27.75" hidden="1" customHeight="1" x14ac:dyDescent="0.25">
      <c r="A22" s="128">
        <v>0</v>
      </c>
      <c r="B22" s="66">
        <v>0</v>
      </c>
      <c r="C22" s="164">
        <v>0</v>
      </c>
      <c r="D22" s="129">
        <v>0</v>
      </c>
      <c r="E22" s="140">
        <v>0</v>
      </c>
      <c r="F22" s="136">
        <v>0</v>
      </c>
      <c r="G22" s="136">
        <v>0</v>
      </c>
      <c r="H22" s="136">
        <v>0</v>
      </c>
      <c r="I22" s="136"/>
      <c r="J22" s="136"/>
      <c r="K22" s="136"/>
      <c r="L22" s="137">
        <v>0</v>
      </c>
      <c r="M22" s="138"/>
      <c r="N22" s="160"/>
      <c r="O22" s="161"/>
      <c r="P22" s="137">
        <v>0</v>
      </c>
      <c r="R22" s="94"/>
    </row>
    <row r="23" spans="1:18" ht="27.75" hidden="1" customHeight="1" x14ac:dyDescent="0.25">
      <c r="A23" s="128">
        <v>0</v>
      </c>
      <c r="B23" s="66">
        <v>0</v>
      </c>
      <c r="C23" s="164">
        <v>0</v>
      </c>
      <c r="D23" s="129">
        <v>0</v>
      </c>
      <c r="E23" s="140">
        <v>0</v>
      </c>
      <c r="F23" s="136">
        <v>0</v>
      </c>
      <c r="G23" s="136">
        <v>0</v>
      </c>
      <c r="H23" s="136">
        <v>0</v>
      </c>
      <c r="I23" s="136"/>
      <c r="J23" s="136"/>
      <c r="K23" s="136"/>
      <c r="L23" s="137">
        <v>0</v>
      </c>
      <c r="M23" s="138"/>
      <c r="N23" s="160"/>
      <c r="O23" s="161"/>
      <c r="P23" s="137">
        <v>0</v>
      </c>
      <c r="R23" s="94"/>
    </row>
    <row r="24" spans="1:18" ht="27.75" hidden="1" customHeight="1" x14ac:dyDescent="0.25">
      <c r="A24" s="128">
        <v>0</v>
      </c>
      <c r="B24" s="66">
        <v>0</v>
      </c>
      <c r="C24" s="164">
        <v>0</v>
      </c>
      <c r="D24" s="129">
        <v>0</v>
      </c>
      <c r="E24" s="140">
        <v>0</v>
      </c>
      <c r="F24" s="136">
        <v>0</v>
      </c>
      <c r="G24" s="136">
        <v>0</v>
      </c>
      <c r="H24" s="136">
        <v>0</v>
      </c>
      <c r="I24" s="136"/>
      <c r="J24" s="136"/>
      <c r="K24" s="136"/>
      <c r="L24" s="137">
        <v>0</v>
      </c>
      <c r="M24" s="138"/>
      <c r="N24" s="160"/>
      <c r="O24" s="161"/>
      <c r="P24" s="137">
        <v>0</v>
      </c>
      <c r="R24" s="94"/>
    </row>
    <row r="25" spans="1:18" ht="27.75" hidden="1" customHeight="1" x14ac:dyDescent="0.25">
      <c r="A25" s="128">
        <v>0</v>
      </c>
      <c r="B25" s="66">
        <v>0</v>
      </c>
      <c r="C25" s="164">
        <v>0</v>
      </c>
      <c r="D25" s="129">
        <v>0</v>
      </c>
      <c r="E25" s="140">
        <v>0</v>
      </c>
      <c r="F25" s="136">
        <v>0</v>
      </c>
      <c r="G25" s="136">
        <v>0</v>
      </c>
      <c r="H25" s="136">
        <v>0</v>
      </c>
      <c r="I25" s="136">
        <v>0</v>
      </c>
      <c r="J25" s="136"/>
      <c r="K25" s="136"/>
      <c r="L25" s="137">
        <v>0</v>
      </c>
      <c r="M25" s="138"/>
      <c r="N25" s="160"/>
      <c r="O25" s="161"/>
      <c r="P25" s="137">
        <v>0</v>
      </c>
      <c r="R25" s="94"/>
    </row>
    <row r="26" spans="1:18" ht="27.75" hidden="1" customHeight="1" x14ac:dyDescent="0.25">
      <c r="A26" s="128">
        <v>0</v>
      </c>
      <c r="B26" s="66">
        <v>0</v>
      </c>
      <c r="C26" s="164">
        <v>0</v>
      </c>
      <c r="D26" s="129">
        <v>0</v>
      </c>
      <c r="E26" s="140">
        <v>0</v>
      </c>
      <c r="F26" s="136">
        <v>0</v>
      </c>
      <c r="G26" s="136">
        <v>0</v>
      </c>
      <c r="H26" s="136">
        <v>0</v>
      </c>
      <c r="I26" s="136">
        <v>0</v>
      </c>
      <c r="J26" s="136"/>
      <c r="K26" s="136"/>
      <c r="L26" s="137">
        <v>0</v>
      </c>
      <c r="M26" s="138"/>
      <c r="N26" s="160"/>
      <c r="O26" s="161"/>
      <c r="P26" s="137">
        <v>0</v>
      </c>
      <c r="R26" s="94"/>
    </row>
    <row r="27" spans="1:18" ht="18.75" hidden="1" customHeight="1" x14ac:dyDescent="0.25">
      <c r="A27" s="128">
        <v>0</v>
      </c>
      <c r="B27" s="66">
        <v>0</v>
      </c>
      <c r="C27" s="162">
        <v>0</v>
      </c>
      <c r="D27" s="129">
        <v>0</v>
      </c>
      <c r="E27" s="140">
        <v>0</v>
      </c>
      <c r="F27" s="136">
        <v>0</v>
      </c>
      <c r="G27" s="136">
        <v>0</v>
      </c>
      <c r="H27" s="136">
        <v>0</v>
      </c>
      <c r="I27" s="136"/>
      <c r="J27" s="136"/>
      <c r="K27" s="136"/>
      <c r="L27" s="137">
        <v>0</v>
      </c>
      <c r="M27" s="138"/>
      <c r="N27" s="160"/>
      <c r="O27" s="161"/>
      <c r="P27" s="137">
        <v>0</v>
      </c>
      <c r="R27" s="94"/>
    </row>
    <row r="28" spans="1:18" ht="30" hidden="1" customHeight="1" x14ac:dyDescent="0.25">
      <c r="A28" s="128">
        <v>0</v>
      </c>
      <c r="B28" s="66">
        <v>0</v>
      </c>
      <c r="C28" s="162">
        <v>0</v>
      </c>
      <c r="D28" s="129">
        <v>0</v>
      </c>
      <c r="E28" s="140">
        <v>0</v>
      </c>
      <c r="F28" s="136">
        <v>0</v>
      </c>
      <c r="G28" s="136">
        <v>0</v>
      </c>
      <c r="H28" s="136">
        <v>0</v>
      </c>
      <c r="I28" s="136"/>
      <c r="J28" s="136"/>
      <c r="K28" s="136"/>
      <c r="L28" s="137">
        <v>0</v>
      </c>
      <c r="M28" s="138"/>
      <c r="N28" s="160"/>
      <c r="O28" s="161"/>
      <c r="P28" s="137">
        <v>0</v>
      </c>
      <c r="R28" s="94"/>
    </row>
    <row r="29" spans="1:18" ht="30" hidden="1" customHeight="1" x14ac:dyDescent="0.25">
      <c r="A29" s="128">
        <v>0</v>
      </c>
      <c r="B29" s="66">
        <v>0</v>
      </c>
      <c r="C29" s="162">
        <v>0</v>
      </c>
      <c r="D29" s="129">
        <v>0</v>
      </c>
      <c r="E29" s="140">
        <v>0</v>
      </c>
      <c r="F29" s="136">
        <v>0</v>
      </c>
      <c r="G29" s="136">
        <v>0</v>
      </c>
      <c r="H29" s="136">
        <v>0</v>
      </c>
      <c r="I29" s="136"/>
      <c r="J29" s="136"/>
      <c r="K29" s="136"/>
      <c r="L29" s="137">
        <v>0</v>
      </c>
      <c r="M29" s="138"/>
      <c r="N29" s="160"/>
      <c r="O29" s="161"/>
      <c r="P29" s="137">
        <v>0</v>
      </c>
      <c r="R29" s="94"/>
    </row>
    <row r="30" spans="1:18" ht="30" hidden="1" customHeight="1" x14ac:dyDescent="0.25">
      <c r="A30" s="128">
        <v>0</v>
      </c>
      <c r="B30" s="66">
        <v>0</v>
      </c>
      <c r="C30" s="162">
        <v>0</v>
      </c>
      <c r="D30" s="129">
        <v>0</v>
      </c>
      <c r="E30" s="140">
        <v>0</v>
      </c>
      <c r="F30" s="136">
        <v>0</v>
      </c>
      <c r="G30" s="136">
        <v>0</v>
      </c>
      <c r="H30" s="136">
        <v>0</v>
      </c>
      <c r="I30" s="136"/>
      <c r="J30" s="136"/>
      <c r="K30" s="136"/>
      <c r="L30" s="137">
        <v>0</v>
      </c>
      <c r="M30" s="138"/>
      <c r="N30" s="160"/>
      <c r="O30" s="161"/>
      <c r="P30" s="137">
        <v>0</v>
      </c>
      <c r="R30" s="94"/>
    </row>
    <row r="31" spans="1:18" ht="30" hidden="1" customHeight="1" x14ac:dyDescent="0.25">
      <c r="A31" s="128">
        <v>0</v>
      </c>
      <c r="B31" s="66">
        <v>0</v>
      </c>
      <c r="C31" s="162">
        <v>0</v>
      </c>
      <c r="D31" s="129">
        <v>0</v>
      </c>
      <c r="E31" s="140">
        <v>0</v>
      </c>
      <c r="F31" s="136">
        <v>0</v>
      </c>
      <c r="G31" s="136">
        <v>0</v>
      </c>
      <c r="H31" s="136">
        <v>0</v>
      </c>
      <c r="I31" s="136"/>
      <c r="J31" s="136"/>
      <c r="K31" s="136"/>
      <c r="L31" s="137">
        <v>0</v>
      </c>
      <c r="M31" s="138"/>
      <c r="N31" s="160"/>
      <c r="O31" s="161"/>
      <c r="P31" s="137">
        <v>0</v>
      </c>
      <c r="R31" s="94"/>
    </row>
    <row r="32" spans="1:18" ht="30" hidden="1" customHeight="1" x14ac:dyDescent="0.25">
      <c r="A32" s="128">
        <v>0</v>
      </c>
      <c r="B32" s="66">
        <v>0</v>
      </c>
      <c r="C32" s="164">
        <v>0</v>
      </c>
      <c r="D32" s="129">
        <v>0</v>
      </c>
      <c r="E32" s="140">
        <v>0</v>
      </c>
      <c r="F32" s="136">
        <v>0</v>
      </c>
      <c r="G32" s="136">
        <v>0</v>
      </c>
      <c r="H32" s="136">
        <v>0</v>
      </c>
      <c r="I32" s="136"/>
      <c r="J32" s="136"/>
      <c r="K32" s="136"/>
      <c r="L32" s="137">
        <v>0</v>
      </c>
      <c r="M32" s="138"/>
      <c r="N32" s="160"/>
      <c r="O32" s="161"/>
      <c r="P32" s="137">
        <v>0</v>
      </c>
      <c r="R32" s="94"/>
    </row>
    <row r="33" spans="1:18" ht="30" hidden="1" customHeight="1" x14ac:dyDescent="0.25">
      <c r="A33" s="128">
        <v>0</v>
      </c>
      <c r="B33" s="66">
        <v>0</v>
      </c>
      <c r="C33" s="162">
        <v>0</v>
      </c>
      <c r="D33" s="129">
        <v>0</v>
      </c>
      <c r="E33" s="140">
        <v>0</v>
      </c>
      <c r="F33" s="136">
        <v>0</v>
      </c>
      <c r="G33" s="136">
        <v>0</v>
      </c>
      <c r="H33" s="136">
        <v>0</v>
      </c>
      <c r="I33" s="136"/>
      <c r="J33" s="136"/>
      <c r="K33" s="136"/>
      <c r="L33" s="137">
        <v>0</v>
      </c>
      <c r="M33" s="138"/>
      <c r="N33" s="160"/>
      <c r="O33" s="161"/>
      <c r="P33" s="137">
        <v>0</v>
      </c>
      <c r="R33" s="94"/>
    </row>
    <row r="34" spans="1:18" ht="30" hidden="1" customHeight="1" x14ac:dyDescent="0.25">
      <c r="A34" s="128">
        <v>0</v>
      </c>
      <c r="B34" s="66">
        <v>0</v>
      </c>
      <c r="C34" s="162">
        <v>0</v>
      </c>
      <c r="D34" s="129">
        <v>0</v>
      </c>
      <c r="E34" s="140">
        <v>0</v>
      </c>
      <c r="F34" s="136">
        <v>0</v>
      </c>
      <c r="G34" s="136">
        <v>0</v>
      </c>
      <c r="H34" s="136">
        <v>0</v>
      </c>
      <c r="I34" s="136"/>
      <c r="J34" s="136"/>
      <c r="K34" s="136"/>
      <c r="L34" s="137">
        <v>0</v>
      </c>
      <c r="M34" s="138"/>
      <c r="N34" s="160"/>
      <c r="O34" s="161"/>
      <c r="P34" s="137">
        <v>0</v>
      </c>
      <c r="R34" s="94"/>
    </row>
    <row r="35" spans="1:18" ht="30" hidden="1" customHeight="1" x14ac:dyDescent="0.25">
      <c r="A35" s="128">
        <v>0</v>
      </c>
      <c r="B35" s="66">
        <v>0</v>
      </c>
      <c r="C35" s="162">
        <v>0</v>
      </c>
      <c r="D35" s="129">
        <v>0</v>
      </c>
      <c r="E35" s="140">
        <v>0</v>
      </c>
      <c r="F35" s="136">
        <v>0</v>
      </c>
      <c r="G35" s="136">
        <v>0</v>
      </c>
      <c r="H35" s="136">
        <v>0</v>
      </c>
      <c r="I35" s="136"/>
      <c r="J35" s="136"/>
      <c r="K35" s="136"/>
      <c r="L35" s="137">
        <v>0</v>
      </c>
      <c r="M35" s="138"/>
      <c r="N35" s="160"/>
      <c r="O35" s="161"/>
      <c r="P35" s="137">
        <v>0</v>
      </c>
      <c r="R35" s="94"/>
    </row>
    <row r="36" spans="1:18" ht="30" hidden="1" customHeight="1" x14ac:dyDescent="0.25">
      <c r="A36" s="128">
        <v>0</v>
      </c>
      <c r="B36" s="66">
        <v>0</v>
      </c>
      <c r="C36" s="162">
        <v>0</v>
      </c>
      <c r="D36" s="129">
        <v>0</v>
      </c>
      <c r="E36" s="140">
        <v>0</v>
      </c>
      <c r="F36" s="136">
        <v>0</v>
      </c>
      <c r="G36" s="136">
        <v>0</v>
      </c>
      <c r="H36" s="136">
        <v>0</v>
      </c>
      <c r="I36" s="136"/>
      <c r="J36" s="136"/>
      <c r="K36" s="136"/>
      <c r="L36" s="137">
        <v>0</v>
      </c>
      <c r="M36" s="138"/>
      <c r="N36" s="160"/>
      <c r="O36" s="161"/>
      <c r="P36" s="137">
        <v>0</v>
      </c>
      <c r="R36" s="94"/>
    </row>
    <row r="37" spans="1:18" ht="27" hidden="1" customHeight="1" x14ac:dyDescent="0.25">
      <c r="A37" s="128">
        <v>0</v>
      </c>
      <c r="B37" s="66">
        <v>0</v>
      </c>
      <c r="C37" s="164">
        <v>0</v>
      </c>
      <c r="D37" s="129">
        <v>0</v>
      </c>
      <c r="E37" s="140">
        <v>0</v>
      </c>
      <c r="F37" s="136">
        <v>0</v>
      </c>
      <c r="G37" s="136">
        <v>0</v>
      </c>
      <c r="H37" s="136">
        <v>0</v>
      </c>
      <c r="I37" s="136"/>
      <c r="J37" s="136"/>
      <c r="K37" s="136"/>
      <c r="L37" s="137">
        <v>0</v>
      </c>
      <c r="M37" s="138"/>
      <c r="N37" s="160"/>
      <c r="O37" s="161"/>
      <c r="P37" s="137">
        <v>0</v>
      </c>
      <c r="R37" s="94"/>
    </row>
    <row r="38" spans="1:18" ht="36" hidden="1" customHeight="1" x14ac:dyDescent="0.25">
      <c r="A38" s="128">
        <v>0</v>
      </c>
      <c r="B38" s="66">
        <v>0</v>
      </c>
      <c r="C38" s="164">
        <v>0</v>
      </c>
      <c r="D38" s="129">
        <v>0</v>
      </c>
      <c r="E38" s="140">
        <v>0</v>
      </c>
      <c r="F38" s="136">
        <v>0</v>
      </c>
      <c r="G38" s="136">
        <v>0</v>
      </c>
      <c r="H38" s="136">
        <v>0</v>
      </c>
      <c r="I38" s="136"/>
      <c r="J38" s="136"/>
      <c r="K38" s="136"/>
      <c r="L38" s="137">
        <v>0</v>
      </c>
      <c r="M38" s="138"/>
      <c r="N38" s="160"/>
      <c r="O38" s="161"/>
      <c r="P38" s="137">
        <v>0</v>
      </c>
      <c r="R38" s="94"/>
    </row>
    <row r="39" spans="1:18" ht="36.75" hidden="1" customHeight="1" x14ac:dyDescent="0.25">
      <c r="A39" s="128">
        <v>0</v>
      </c>
      <c r="B39" s="66">
        <v>0</v>
      </c>
      <c r="C39" s="164">
        <v>0</v>
      </c>
      <c r="D39" s="129">
        <v>0</v>
      </c>
      <c r="E39" s="140">
        <v>0</v>
      </c>
      <c r="F39" s="136">
        <v>0</v>
      </c>
      <c r="G39" s="136">
        <v>0</v>
      </c>
      <c r="H39" s="136">
        <v>0</v>
      </c>
      <c r="I39" s="136"/>
      <c r="J39" s="136"/>
      <c r="K39" s="136"/>
      <c r="L39" s="137">
        <v>0</v>
      </c>
      <c r="M39" s="138"/>
      <c r="N39" s="160"/>
      <c r="O39" s="161"/>
      <c r="P39" s="137">
        <v>0</v>
      </c>
      <c r="R39" s="94"/>
    </row>
    <row r="40" spans="1:18" ht="25.5" hidden="1" customHeight="1" x14ac:dyDescent="0.25">
      <c r="A40" s="128">
        <v>0</v>
      </c>
      <c r="B40" s="66">
        <v>0</v>
      </c>
      <c r="C40" s="164">
        <v>0</v>
      </c>
      <c r="D40" s="129">
        <v>0</v>
      </c>
      <c r="E40" s="140">
        <v>0</v>
      </c>
      <c r="F40" s="136">
        <v>0</v>
      </c>
      <c r="G40" s="136">
        <v>0</v>
      </c>
      <c r="H40" s="136">
        <v>0</v>
      </c>
      <c r="I40" s="136"/>
      <c r="J40" s="136"/>
      <c r="K40" s="136"/>
      <c r="L40" s="137">
        <v>0</v>
      </c>
      <c r="M40" s="138"/>
      <c r="N40" s="160"/>
      <c r="O40" s="161"/>
      <c r="P40" s="137">
        <v>0</v>
      </c>
      <c r="R40" s="94"/>
    </row>
    <row r="41" spans="1:18" ht="26.25" hidden="1" customHeight="1" x14ac:dyDescent="0.25">
      <c r="A41" s="128">
        <v>0</v>
      </c>
      <c r="B41" s="66">
        <v>0</v>
      </c>
      <c r="C41" s="164">
        <v>0</v>
      </c>
      <c r="D41" s="129">
        <v>0</v>
      </c>
      <c r="E41" s="140">
        <v>0</v>
      </c>
      <c r="F41" s="136">
        <v>0</v>
      </c>
      <c r="G41" s="136">
        <v>0</v>
      </c>
      <c r="H41" s="136">
        <v>0</v>
      </c>
      <c r="I41" s="136"/>
      <c r="J41" s="136"/>
      <c r="K41" s="136"/>
      <c r="L41" s="137">
        <v>0</v>
      </c>
      <c r="M41" s="138"/>
      <c r="N41" s="160"/>
      <c r="O41" s="161"/>
      <c r="P41" s="137">
        <v>0</v>
      </c>
      <c r="R41" s="94"/>
    </row>
    <row r="42" spans="1:18" ht="18.75" hidden="1" customHeight="1" x14ac:dyDescent="0.25">
      <c r="A42" s="128">
        <v>0</v>
      </c>
      <c r="B42" s="66">
        <v>0</v>
      </c>
      <c r="C42" s="162">
        <v>0</v>
      </c>
      <c r="D42" s="129">
        <v>0</v>
      </c>
      <c r="E42" s="140">
        <v>0</v>
      </c>
      <c r="F42" s="136">
        <v>0</v>
      </c>
      <c r="G42" s="136">
        <v>0</v>
      </c>
      <c r="H42" s="136">
        <v>0</v>
      </c>
      <c r="I42" s="136"/>
      <c r="J42" s="136"/>
      <c r="K42" s="136"/>
      <c r="L42" s="137">
        <v>0</v>
      </c>
      <c r="M42" s="138"/>
      <c r="N42" s="160"/>
      <c r="O42" s="161"/>
      <c r="P42" s="137">
        <v>0</v>
      </c>
      <c r="R42" s="94"/>
    </row>
    <row r="43" spans="1:18" ht="18.75" hidden="1" customHeight="1" x14ac:dyDescent="0.25">
      <c r="A43" s="128">
        <v>0</v>
      </c>
      <c r="B43" s="66">
        <v>0</v>
      </c>
      <c r="C43" s="162">
        <v>0</v>
      </c>
      <c r="D43" s="129">
        <v>0</v>
      </c>
      <c r="E43" s="140">
        <v>0</v>
      </c>
      <c r="F43" s="136">
        <v>0</v>
      </c>
      <c r="G43" s="136">
        <v>0</v>
      </c>
      <c r="H43" s="136">
        <v>0</v>
      </c>
      <c r="I43" s="136"/>
      <c r="J43" s="136"/>
      <c r="K43" s="136"/>
      <c r="L43" s="137">
        <v>0</v>
      </c>
      <c r="M43" s="138"/>
      <c r="N43" s="160"/>
      <c r="O43" s="161"/>
      <c r="P43" s="137">
        <v>0</v>
      </c>
      <c r="R43" s="94"/>
    </row>
    <row r="44" spans="1:18" ht="18.75" hidden="1" customHeight="1" x14ac:dyDescent="0.25">
      <c r="A44" s="128">
        <v>0</v>
      </c>
      <c r="B44" s="66">
        <v>0</v>
      </c>
      <c r="C44" s="162">
        <v>0</v>
      </c>
      <c r="D44" s="129">
        <v>0</v>
      </c>
      <c r="E44" s="140">
        <v>0</v>
      </c>
      <c r="F44" s="136">
        <v>0</v>
      </c>
      <c r="G44" s="136">
        <v>0</v>
      </c>
      <c r="H44" s="136">
        <v>0</v>
      </c>
      <c r="I44" s="136"/>
      <c r="J44" s="136"/>
      <c r="K44" s="136"/>
      <c r="L44" s="137">
        <v>0</v>
      </c>
      <c r="M44" s="138"/>
      <c r="N44" s="160"/>
      <c r="O44" s="161"/>
      <c r="P44" s="137">
        <v>0</v>
      </c>
      <c r="R44" s="94"/>
    </row>
    <row r="45" spans="1:18" ht="18.75" hidden="1" customHeight="1" x14ac:dyDescent="0.25">
      <c r="A45" s="128">
        <v>0</v>
      </c>
      <c r="B45" s="66">
        <v>0</v>
      </c>
      <c r="C45" s="162">
        <v>0</v>
      </c>
      <c r="D45" s="129">
        <v>0</v>
      </c>
      <c r="E45" s="140">
        <v>0</v>
      </c>
      <c r="F45" s="136">
        <v>0</v>
      </c>
      <c r="G45" s="136">
        <v>0</v>
      </c>
      <c r="H45" s="136">
        <v>0</v>
      </c>
      <c r="I45" s="136"/>
      <c r="J45" s="136"/>
      <c r="K45" s="136"/>
      <c r="L45" s="137">
        <v>0</v>
      </c>
      <c r="M45" s="138"/>
      <c r="N45" s="160"/>
      <c r="O45" s="161"/>
      <c r="P45" s="137">
        <v>0</v>
      </c>
      <c r="R45" s="94"/>
    </row>
    <row r="46" spans="1:18" ht="18.75" hidden="1" customHeight="1" x14ac:dyDescent="0.25">
      <c r="A46" s="128">
        <v>0</v>
      </c>
      <c r="B46" s="66">
        <v>0</v>
      </c>
      <c r="C46" s="162">
        <v>0</v>
      </c>
      <c r="D46" s="129">
        <v>0</v>
      </c>
      <c r="E46" s="140">
        <v>0</v>
      </c>
      <c r="F46" s="136">
        <v>0</v>
      </c>
      <c r="G46" s="136">
        <v>0</v>
      </c>
      <c r="H46" s="136">
        <v>0</v>
      </c>
      <c r="I46" s="136"/>
      <c r="J46" s="136"/>
      <c r="K46" s="136"/>
      <c r="L46" s="137">
        <v>0</v>
      </c>
      <c r="M46" s="138"/>
      <c r="N46" s="160"/>
      <c r="O46" s="161"/>
      <c r="P46" s="137">
        <v>0</v>
      </c>
      <c r="R46" s="94"/>
    </row>
    <row r="47" spans="1:18" ht="18.75" hidden="1" customHeight="1" x14ac:dyDescent="0.25">
      <c r="A47" s="128">
        <v>0</v>
      </c>
      <c r="B47" s="66">
        <v>0</v>
      </c>
      <c r="C47" s="162">
        <v>0</v>
      </c>
      <c r="D47" s="129">
        <v>0</v>
      </c>
      <c r="E47" s="140">
        <v>0</v>
      </c>
      <c r="F47" s="136">
        <v>0</v>
      </c>
      <c r="G47" s="136"/>
      <c r="H47" s="136"/>
      <c r="I47" s="136">
        <v>0</v>
      </c>
      <c r="J47" s="136">
        <v>0</v>
      </c>
      <c r="K47" s="136"/>
      <c r="L47" s="137">
        <v>0</v>
      </c>
      <c r="M47" s="138"/>
      <c r="N47" s="160"/>
      <c r="O47" s="161"/>
      <c r="P47" s="137">
        <v>0</v>
      </c>
      <c r="R47" s="94"/>
    </row>
    <row r="48" spans="1:18" ht="18.75" hidden="1" customHeight="1" x14ac:dyDescent="0.25">
      <c r="A48" s="128">
        <v>0</v>
      </c>
      <c r="B48" s="66">
        <v>0</v>
      </c>
      <c r="C48" s="162">
        <v>0</v>
      </c>
      <c r="D48" s="129">
        <v>0</v>
      </c>
      <c r="E48" s="140">
        <v>0</v>
      </c>
      <c r="F48" s="136">
        <v>0</v>
      </c>
      <c r="G48" s="136"/>
      <c r="H48" s="136"/>
      <c r="I48" s="136">
        <v>0</v>
      </c>
      <c r="J48" s="136">
        <v>0</v>
      </c>
      <c r="K48" s="136"/>
      <c r="L48" s="137">
        <v>0</v>
      </c>
      <c r="M48" s="138"/>
      <c r="N48" s="160"/>
      <c r="O48" s="161"/>
      <c r="P48" s="137">
        <v>0</v>
      </c>
      <c r="R48" s="94"/>
    </row>
    <row r="49" spans="1:18" ht="25.5" hidden="1" customHeight="1" x14ac:dyDescent="0.25">
      <c r="A49" s="128">
        <v>0</v>
      </c>
      <c r="B49" s="66">
        <v>0</v>
      </c>
      <c r="C49" s="162">
        <v>0</v>
      </c>
      <c r="D49" s="129">
        <v>0</v>
      </c>
      <c r="E49" s="140">
        <v>0</v>
      </c>
      <c r="F49" s="136">
        <v>0</v>
      </c>
      <c r="G49" s="136"/>
      <c r="H49" s="136"/>
      <c r="I49" s="136">
        <v>0</v>
      </c>
      <c r="J49" s="136">
        <v>0</v>
      </c>
      <c r="K49" s="136"/>
      <c r="L49" s="137">
        <v>0</v>
      </c>
      <c r="M49" s="138"/>
      <c r="N49" s="160"/>
      <c r="O49" s="161"/>
      <c r="P49" s="137">
        <v>0</v>
      </c>
      <c r="R49" s="94"/>
    </row>
    <row r="50" spans="1:18" ht="18.75" hidden="1" customHeight="1" x14ac:dyDescent="0.25">
      <c r="A50" s="128">
        <v>0</v>
      </c>
      <c r="B50" s="66">
        <v>0</v>
      </c>
      <c r="C50" s="162">
        <v>0</v>
      </c>
      <c r="D50" s="129">
        <v>0</v>
      </c>
      <c r="E50" s="140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/>
      <c r="L50" s="137">
        <v>0</v>
      </c>
      <c r="M50" s="138">
        <v>1965.47</v>
      </c>
      <c r="N50" s="160"/>
      <c r="O50" s="161"/>
      <c r="P50" s="137">
        <v>0</v>
      </c>
      <c r="R50" s="94"/>
    </row>
    <row r="51" spans="1:18" ht="28.5" customHeight="1" x14ac:dyDescent="0.25">
      <c r="A51" s="128"/>
      <c r="B51" s="66"/>
      <c r="C51" s="154" t="s">
        <v>48</v>
      </c>
      <c r="D51" s="131"/>
      <c r="E51" s="132"/>
      <c r="F51" s="139">
        <v>87424</v>
      </c>
      <c r="G51" s="139">
        <v>96565</v>
      </c>
      <c r="H51" s="139">
        <v>99390</v>
      </c>
      <c r="I51" s="139">
        <v>102394</v>
      </c>
      <c r="J51" s="139">
        <v>92664</v>
      </c>
      <c r="K51" s="139">
        <v>0</v>
      </c>
      <c r="L51" s="133"/>
      <c r="M51" s="134"/>
      <c r="N51" s="133"/>
      <c r="O51" s="135"/>
      <c r="P51" s="144">
        <v>87424</v>
      </c>
      <c r="R51" s="94"/>
    </row>
    <row r="52" spans="1:18" ht="6.75" customHeight="1" x14ac:dyDescent="0.25"/>
    <row r="53" spans="1:18" ht="25.5" customHeight="1" x14ac:dyDescent="0.25">
      <c r="A53" s="226" t="s">
        <v>63</v>
      </c>
      <c r="B53" s="226"/>
      <c r="C53" s="226"/>
      <c r="D53" s="19" t="s">
        <v>67</v>
      </c>
      <c r="E53" s="19"/>
      <c r="F53" s="156" t="s">
        <v>66</v>
      </c>
      <c r="G53" s="157" t="s">
        <v>68</v>
      </c>
      <c r="H53" s="19"/>
    </row>
    <row r="54" spans="1:18" ht="13.5" customHeight="1" x14ac:dyDescent="0.25">
      <c r="B54" s="153" t="s">
        <v>60</v>
      </c>
      <c r="C54" s="227" t="s">
        <v>61</v>
      </c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</row>
    <row r="55" spans="1:18" ht="13.5" customHeight="1" x14ac:dyDescent="0.25">
      <c r="B55" s="153" t="s">
        <v>59</v>
      </c>
      <c r="C55" s="227" t="s">
        <v>62</v>
      </c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</row>
  </sheetData>
  <mergeCells count="10">
    <mergeCell ref="A53:C53"/>
    <mergeCell ref="C54:P54"/>
    <mergeCell ref="C55:P55"/>
    <mergeCell ref="H1:P1"/>
    <mergeCell ref="H2:P2"/>
    <mergeCell ref="A4:O4"/>
    <mergeCell ref="A6:B6"/>
    <mergeCell ref="C6:P6"/>
    <mergeCell ref="A7:B7"/>
    <mergeCell ref="L7:O7"/>
  </mergeCells>
  <conditionalFormatting sqref="O10">
    <cfRule type="cellIs" dxfId="9" priority="9" operator="greaterThan">
      <formula>0.33</formula>
    </cfRule>
    <cfRule type="cellIs" dxfId="8" priority="10" stopIfTrue="1" operator="greaterThan">
      <formula>0.33</formula>
    </cfRule>
  </conditionalFormatting>
  <conditionalFormatting sqref="O51">
    <cfRule type="cellIs" dxfId="7" priority="7" operator="greaterThan">
      <formula>0.33</formula>
    </cfRule>
    <cfRule type="cellIs" dxfId="6" priority="8" stopIfTrue="1" operator="greaterThan">
      <formula>0.33</formula>
    </cfRule>
  </conditionalFormatting>
  <conditionalFormatting sqref="O11:O13 O16:O24 O27:O50">
    <cfRule type="cellIs" dxfId="5" priority="5" operator="greaterThan">
      <formula>0.33</formula>
    </cfRule>
    <cfRule type="cellIs" dxfId="4" priority="6" stopIfTrue="1" operator="greaterThan">
      <formula>0.33</formula>
    </cfRule>
  </conditionalFormatting>
  <conditionalFormatting sqref="O14:O15">
    <cfRule type="cellIs" dxfId="3" priority="3" operator="greaterThan">
      <formula>0.33</formula>
    </cfRule>
    <cfRule type="cellIs" dxfId="2" priority="4" stopIfTrue="1" operator="greaterThan">
      <formula>0.33</formula>
    </cfRule>
  </conditionalFormatting>
  <conditionalFormatting sqref="O25:O26">
    <cfRule type="cellIs" dxfId="1" priority="1" operator="greaterThan">
      <formula>0.33</formula>
    </cfRule>
    <cfRule type="cellIs" dxfId="0" priority="2" stopIfTrue="1" operator="greaterThan">
      <formula>0.33</formula>
    </cfRule>
  </conditionalFormatting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Обоснование Цены</vt:lpstr>
      <vt:lpstr>Лист1</vt:lpstr>
      <vt:lpstr>НМЦК</vt:lpstr>
      <vt:lpstr>НМЦК - ЕАТ Берёзка</vt:lpstr>
      <vt:lpstr>НМЦК!Область_печати</vt:lpstr>
      <vt:lpstr>'НМЦК - ЕАТ Берёзка'!Область_печати</vt:lpstr>
      <vt:lpstr>'Обоснование Цены'!Область_печати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Никишина Валентина Борисовна</dc:creator>
  <cp:lastModifiedBy>Пользователь Windows</cp:lastModifiedBy>
  <cp:lastPrinted>2024-08-16T07:23:24Z</cp:lastPrinted>
  <dcterms:created xsi:type="dcterms:W3CDTF">2015-10-16T09:38:35Z</dcterms:created>
  <dcterms:modified xsi:type="dcterms:W3CDTF">2026-08-31T08:50:35Z</dcterms:modified>
</cp:coreProperties>
</file>