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КС Общее\Документация\ЕАТ\2026\185. Кондитерская продукция\"/>
    </mc:Choice>
  </mc:AlternateContent>
  <bookViews>
    <workbookView xWindow="0" yWindow="0" windowWidth="28800" windowHeight="12435"/>
  </bookViews>
  <sheets>
    <sheet name="Расчет цены" sheetId="1" r:id="rId1"/>
    <sheet name="Лист1" sheetId="2" r:id="rId2"/>
  </sheets>
  <definedNames>
    <definedName name="_xlnm.Print_Area" localSheetId="0">'Расчет цены'!A1:I38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I16" i="1" s="1"/>
  <c r="H15" i="1"/>
  <c r="I15" i="1" s="1"/>
  <c r="G20" i="1"/>
  <c r="F20" i="1"/>
  <c r="H19" i="1"/>
  <c r="I19" i="1" s="1"/>
  <c r="H18" i="1"/>
  <c r="I18" i="1" s="1"/>
  <c r="H17" i="1"/>
  <c r="I17" i="1" s="1"/>
  <c r="H14" i="1"/>
  <c r="I14" i="1" s="1"/>
  <c r="H13" i="1"/>
  <c r="I13" i="1" s="1"/>
  <c r="H12" i="1"/>
  <c r="I12" i="1" s="1"/>
  <c r="H11" i="1"/>
  <c r="I11" i="1" s="1"/>
  <c r="C25" i="1" l="1"/>
  <c r="I20" i="1"/>
</calcChain>
</file>

<file path=xl/sharedStrings.xml><?xml version="1.0" encoding="utf-8"?>
<sst xmlns="http://schemas.openxmlformats.org/spreadsheetml/2006/main" count="63" uniqueCount="51">
  <si>
    <t>№</t>
  </si>
  <si>
    <t>Обоснование начальной (максимальной) цены контракта (далее - НМЦК)</t>
  </si>
  <si>
    <t>Расчёт НМЦК</t>
  </si>
  <si>
    <t>Обоснование выбора метода</t>
  </si>
  <si>
    <t>Метод сопоставимых рыночных цен (анализа рынка), п.1 ч.1 ст.22 44-ФЗ.</t>
  </si>
  <si>
    <t>Приоритетный метод, ч.6 ст.22 44-ФЗ</t>
  </si>
  <si>
    <t>Код ОКПД 2 /КТРУ</t>
  </si>
  <si>
    <t>Единица измерения (по ОКЕИ)</t>
  </si>
  <si>
    <t>Объем ТРУ</t>
  </si>
  <si>
    <t>Наименование закупки / товара, работы, услуги (ТРУ)</t>
  </si>
  <si>
    <t>Средняя арифметическая цена за единицу ТРУ</t>
  </si>
  <si>
    <t>Сумма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</si>
  <si>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</si>
  <si>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</si>
  <si>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</si>
  <si>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</si>
  <si>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</si>
  <si>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</si>
  <si>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</si>
  <si>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</si>
  <si>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</si>
  <si>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Итого:</t>
  </si>
  <si>
    <t>Источники формирования цены за единицу ТРУ</t>
  </si>
  <si>
    <t>Цены включают в себя информацию о расходах (расходы) на перевозку, страхование, уплату таможенных пошлин, налогов и других обязательных платежей.</t>
  </si>
  <si>
    <t>В соответствии с принципом эффективности использования бюджетных средств, Заказчик принял решение об утверждении НМЦК на основе минимального ценового предложения потенциального Поставщика.</t>
  </si>
  <si>
    <t>Начальная максимальная цена контракта:</t>
  </si>
  <si>
    <t>(должность)</t>
  </si>
  <si>
    <t>(подпись)</t>
  </si>
  <si>
    <t>шт</t>
  </si>
  <si>
    <t>Используемый метод определения и 
обоснования НМЦК</t>
  </si>
  <si>
    <t>(расшифровка)</t>
  </si>
  <si>
    <t>Заведующий  столовой</t>
  </si>
  <si>
    <t>А.С. Громова</t>
  </si>
  <si>
    <t>кг</t>
  </si>
  <si>
    <t>(Кондитерская продукция)</t>
  </si>
  <si>
    <t xml:space="preserve">Кекс "Творожный" </t>
  </si>
  <si>
    <t>10.72.12.114</t>
  </si>
  <si>
    <t>Кекс "Оригинальный" с цукатами</t>
  </si>
  <si>
    <t>Печенье "Суворовское"</t>
  </si>
  <si>
    <t>10.72.12.120</t>
  </si>
  <si>
    <t>Печенье творожное домашнее</t>
  </si>
  <si>
    <t>10.71.11.120</t>
  </si>
  <si>
    <t>Шаньга с картофелем</t>
  </si>
  <si>
    <t>Шаньга с творогом</t>
  </si>
  <si>
    <t>10.71.11.130</t>
  </si>
  <si>
    <t>Печенье "Удача" с джемом</t>
  </si>
  <si>
    <t>Печенье с сахаром</t>
  </si>
  <si>
    <t>Печенье "Сласть" с вишневым конфитюром</t>
  </si>
  <si>
    <t xml:space="preserve"> (Сто девяносто одна тысяча четыреста семьдесят четыре) рубля 00 копеек</t>
  </si>
  <si>
    <t>Предложение 1 №  б/н
от 20.07..2026 г.</t>
  </si>
  <si>
    <t>Предложение 2 №  б/н
от 20.07.2026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</si>
</sst>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XO Thames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i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</font>
    <font>
      <sz val="10"/>
      <name val="Times New Roman"/>
    </font>
    <font>
      <b/>
      <sz val="10"/>
      <name val="Times New Roman"/>
    </font>
    <font>
      <sz val="10"/>
      <color indexed="8"/>
      <name val="Times New Roman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/>
    </xf>
    <xf numFmtId="0" fontId="6" fillId="0" borderId="0" xfId="0" applyFont="1"/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2" fontId="10" fillId="0" borderId="0" xfId="0" applyNumberFormat="1" applyFont="1"/>
    <xf numFmtId="0" fontId="11" fillId="0" borderId="0" xfId="0" applyFont="1" applyAlignment="1">
      <alignment horizontal="center" vertical="top"/>
    </xf>
    <xf numFmtId="0" fontId="11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2" fontId="10" fillId="0" borderId="0" xfId="0" applyNumberFormat="1" applyFont="1" applyAlignment="1">
      <alignment horizontal="right"/>
    </xf>
    <xf numFmtId="0" fontId="10" fillId="0" borderId="0" xfId="0" applyFont="1"/>
    <xf numFmtId="43" fontId="4" fillId="0" borderId="2" xfId="1" applyNumberFormat="1" applyFont="1" applyBorder="1" applyAlignment="1">
      <alignment horizontal="center" vertical="top" wrapText="1"/>
    </xf>
    <xf numFmtId="43" fontId="4" fillId="0" borderId="2" xfId="1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left" wrapText="1"/>
    </xf>
    <xf numFmtId="43" fontId="15" fillId="0" borderId="2" xfId="0" applyNumberFormat="1" applyFont="1" applyBorder="1" applyAlignment="1">
      <alignment horizontal="center" vertical="center" wrapText="1"/>
    </xf>
    <xf numFmtId="43" fontId="15" fillId="0" borderId="2" xfId="0" applyNumberFormat="1" applyFont="1" applyBorder="1" applyAlignment="1">
      <alignment horizontal="center" vertical="top" wrapText="1"/>
    </xf>
    <xf numFmtId="43" fontId="5" fillId="0" borderId="2" xfId="0" applyNumberFormat="1" applyFont="1" applyBorder="1" applyAlignment="1">
      <alignment horizontal="center" vertical="center"/>
    </xf>
    <xf numFmtId="43" fontId="5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center" wrapText="1"/>
    </xf>
    <xf numFmtId="43" fontId="18" fillId="0" borderId="2" xfId="1" applyNumberFormat="1" applyFont="1" applyBorder="1" applyAlignment="1">
      <alignment horizontal="center" vertical="top" wrapText="1"/>
    </xf>
    <xf numFmtId="43" fontId="19" fillId="0" borderId="2" xfId="1" applyNumberFormat="1" applyFont="1" applyBorder="1" applyAlignment="1">
      <alignment horizontal="center" vertical="top" wrapText="1"/>
    </xf>
    <xf numFmtId="43" fontId="19" fillId="0" borderId="2" xfId="1" applyNumberFormat="1" applyFont="1" applyBorder="1" applyAlignment="1">
      <alignment horizontal="center" vertical="center" wrapText="1"/>
    </xf>
    <xf numFmtId="43" fontId="20" fillId="0" borderId="2" xfId="0" applyNumberFormat="1" applyFont="1" applyBorder="1" applyAlignment="1">
      <alignment horizontal="center" vertical="center"/>
    </xf>
    <xf numFmtId="43" fontId="14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</cellXfs>
  <cellStyles count="2">
    <cellStyle name="Денежный" xfId="1" builtinId="4"/>
    <cellStyle name="Обычный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35" formatCode="_-* #,##0.00\ _₽_-;\-* #,##0.00\ _₽_-;_-* &quot;-&quot;??\ _₽_-;_-@_-"/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numFmt numFmtId="35" formatCode="_-* #,##0.00\ _₽_-;\-* #,##0.0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5" formatCode="_-* #,##0.00\ _₽_-;\-* #,##0.00\ _₽_-;_-* &quot;-&quot;??\ _₽_-;_-@_-"/>
      <alignment horizontal="right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name val="Times New Roman"/>
        <scheme val="none"/>
      </font>
      <numFmt numFmtId="35" formatCode="_-* #,##0.00\ _₽_-;\-* #,##0.0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5" formatCode="_-* #,##0.00\ _₽_-;\-* #,##0.00\ _₽_-;_-* &quot;-&quot;??\ _₽_-;_-@_-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35" formatCode="_-* #,##0.00\ _₽_-;\-* #,##0.0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5" formatCode="_-* #,##0.00\ _₽_-;\-* #,##0.00\ _₽_-;_-* &quot;-&quot;??\ _₽_-;_-@_-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scheme val="none"/>
      </font>
      <numFmt numFmtId="35" formatCode="_-* #,##0.00\ _₽_-;\-* #,##0.0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general" vertical="center" textRotation="0" wrapText="0" relative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relative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0:I20" totalsRowCount="1" headerRowDxfId="20" dataDxfId="19" totalsRowDxfId="18">
  <autoFilter ref="A10:I19"/>
  <tableColumns count="9">
    <tableColumn id="1" name="1" dataDxfId="17" totalsRowDxfId="16"/>
    <tableColumn id="2" name="2" dataDxfId="15" totalsRowDxfId="14"/>
    <tableColumn id="3" name="3" dataDxfId="13" totalsRowDxfId="12"/>
    <tableColumn id="4" name="4" dataDxfId="11" totalsRowDxfId="10"/>
    <tableColumn id="5" name="5" dataDxfId="9" totalsRowDxfId="8"/>
    <tableColumn id="6" name="6" totalsRowFunction="custom" dataDxfId="7" totalsRowDxfId="6" dataCellStyle="Денежный">
      <totalsRowFormula>SUMPRODUCT(Таблица1[5],Таблица1[6])</totalsRowFormula>
    </tableColumn>
    <tableColumn id="7" name="7" totalsRowFunction="custom" dataDxfId="5" totalsRowDxfId="4" dataCellStyle="Денежный">
      <totalsRowFormula>SUMPRODUCT(Таблица1[5],Таблица1[7])</totalsRowFormula>
    </tableColumn>
    <tableColumn id="9" name="9" totalsRowLabel="Итого:" dataDxfId="3" totalsRowDxfId="2" dataCellStyle="Денежный">
      <calculatedColumnFormula>ROUND(AVERAGE(F11:G11),2)</calculatedColumnFormula>
    </tableColumn>
    <tableColumn id="10" name="10" totalsRowFunction="sum" dataDxfId="1" totalsRowDxfId="0" dataCellStyle="Денежный">
      <calculatedColumnFormula>Таблица1[[#This Row],[9]]*Таблица1[[#This Row],[5]]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showGridLines="0" tabSelected="1" zoomScaleNormal="100" zoomScaleSheetLayoutView="100" workbookViewId="0">
      <selection activeCell="N9" sqref="N9"/>
    </sheetView>
  </sheetViews>
  <sheetFormatPr defaultColWidth="9.140625" defaultRowHeight="12.75"/>
  <cols>
    <col min="1" max="1" width="3.85546875" style="7" customWidth="1"/>
    <col min="2" max="2" width="47.7109375" style="7" customWidth="1"/>
    <col min="3" max="3" width="23.140625" style="7" customWidth="1"/>
    <col min="4" max="4" width="9.85546875" style="7" customWidth="1"/>
    <col min="5" max="5" width="6.28515625" style="7" customWidth="1"/>
    <col min="6" max="6" width="13.5703125" style="7" customWidth="1"/>
    <col min="7" max="7" width="14.140625" style="7" customWidth="1"/>
    <col min="8" max="8" width="14.5703125" style="7" customWidth="1"/>
    <col min="9" max="9" width="14" style="7" customWidth="1"/>
    <col min="10" max="16384" width="9.140625" style="7"/>
  </cols>
  <sheetData>
    <row r="1" spans="1:9" ht="24" customHeight="1">
      <c r="A1" s="44" t="s">
        <v>1</v>
      </c>
      <c r="B1" s="44"/>
      <c r="C1" s="44"/>
      <c r="D1" s="44"/>
      <c r="E1" s="44"/>
      <c r="F1" s="44"/>
      <c r="G1" s="44"/>
      <c r="H1" s="44"/>
      <c r="I1" s="44"/>
    </row>
    <row r="2" spans="1:9" ht="15.75">
      <c r="A2" s="45" t="s">
        <v>34</v>
      </c>
      <c r="B2" s="44"/>
      <c r="C2" s="44"/>
      <c r="D2" s="44"/>
      <c r="E2" s="44"/>
      <c r="F2" s="44"/>
      <c r="G2" s="44"/>
      <c r="H2" s="44"/>
      <c r="I2" s="44"/>
    </row>
    <row r="3" spans="1:9" ht="15.75">
      <c r="A3" s="2"/>
      <c r="B3" s="5"/>
      <c r="C3" s="5"/>
      <c r="D3" s="5"/>
      <c r="E3" s="5"/>
      <c r="F3" s="5"/>
      <c r="G3" s="5"/>
      <c r="H3" s="4"/>
      <c r="I3" s="4"/>
    </row>
    <row r="4" spans="1:9" ht="30" customHeight="1">
      <c r="A4" s="46" t="s">
        <v>29</v>
      </c>
      <c r="B4" s="47"/>
      <c r="C4" s="46" t="s">
        <v>4</v>
      </c>
      <c r="D4" s="48"/>
      <c r="E4" s="48"/>
      <c r="F4" s="48"/>
      <c r="G4" s="48"/>
      <c r="H4" s="48"/>
      <c r="I4" s="47"/>
    </row>
    <row r="5" spans="1:9" ht="15" customHeight="1">
      <c r="A5" s="46" t="s">
        <v>3</v>
      </c>
      <c r="B5" s="47"/>
      <c r="C5" s="46" t="s">
        <v>5</v>
      </c>
      <c r="D5" s="48"/>
      <c r="E5" s="48"/>
      <c r="F5" s="48"/>
      <c r="G5" s="48"/>
      <c r="H5" s="48"/>
      <c r="I5" s="47"/>
    </row>
    <row r="6" spans="1:9" ht="15.75">
      <c r="A6" s="2"/>
      <c r="B6" s="3"/>
      <c r="C6" s="2"/>
      <c r="D6" s="49" t="s">
        <v>2</v>
      </c>
      <c r="E6" s="49"/>
      <c r="F6" s="49"/>
      <c r="G6" s="49"/>
      <c r="H6" s="2"/>
      <c r="I6" s="2"/>
    </row>
    <row r="7" spans="1:9" ht="15.75">
      <c r="A7" s="2"/>
      <c r="B7" s="19"/>
      <c r="C7" s="19"/>
      <c r="D7" s="19"/>
      <c r="E7" s="19"/>
      <c r="F7" s="19"/>
      <c r="G7" s="19"/>
      <c r="H7" s="19"/>
      <c r="I7" s="2"/>
    </row>
    <row r="8" spans="1:9" ht="29.1" customHeight="1">
      <c r="A8" s="50" t="s">
        <v>0</v>
      </c>
      <c r="B8" s="51" t="s">
        <v>9</v>
      </c>
      <c r="C8" s="52" t="s">
        <v>6</v>
      </c>
      <c r="D8" s="52" t="s">
        <v>7</v>
      </c>
      <c r="E8" s="51" t="s">
        <v>8</v>
      </c>
      <c r="F8" s="50" t="s">
        <v>22</v>
      </c>
      <c r="G8" s="50"/>
      <c r="H8" s="50" t="s">
        <v>10</v>
      </c>
      <c r="I8" s="50" t="s">
        <v>11</v>
      </c>
    </row>
    <row r="9" spans="1:9" ht="45" customHeight="1">
      <c r="A9" s="50"/>
      <c r="B9" s="51"/>
      <c r="C9" s="52"/>
      <c r="D9" s="52"/>
      <c r="E9" s="51"/>
      <c r="F9" s="43" t="s">
        <v>49</v>
      </c>
      <c r="G9" s="43" t="s">
        <v>50</v>
      </c>
      <c r="H9" s="50"/>
      <c r="I9" s="50"/>
    </row>
    <row r="10" spans="1:9">
      <c r="A10" s="12" t="s">
        <v>12</v>
      </c>
      <c r="B10" s="6" t="s">
        <v>13</v>
      </c>
      <c r="C10" s="11" t="s">
        <v>14</v>
      </c>
      <c r="D10" s="11" t="s">
        <v>15</v>
      </c>
      <c r="E10" s="6" t="s">
        <v>16</v>
      </c>
      <c r="F10" s="12" t="s">
        <v>17</v>
      </c>
      <c r="G10" s="12" t="s">
        <v>18</v>
      </c>
      <c r="H10" s="12" t="s">
        <v>19</v>
      </c>
      <c r="I10" s="6" t="s">
        <v>20</v>
      </c>
    </row>
    <row r="11" spans="1:9">
      <c r="A11" s="12">
        <v>1</v>
      </c>
      <c r="B11" s="27" t="s">
        <v>35</v>
      </c>
      <c r="C11" s="42" t="s">
        <v>36</v>
      </c>
      <c r="D11" s="32" t="s">
        <v>33</v>
      </c>
      <c r="E11" s="6">
        <v>54</v>
      </c>
      <c r="F11" s="28">
        <v>396</v>
      </c>
      <c r="G11" s="23">
        <v>398</v>
      </c>
      <c r="H11" s="23">
        <f t="shared" ref="H11:H19" si="0">ROUND(AVERAGE(F11:G11),2)</f>
        <v>397</v>
      </c>
      <c r="I11" s="23">
        <f>Таблица1[[#This Row],[9]]*Таблица1[[#This Row],[5]]</f>
        <v>21438</v>
      </c>
    </row>
    <row r="12" spans="1:9">
      <c r="A12" s="6">
        <v>2</v>
      </c>
      <c r="B12" s="27" t="s">
        <v>37</v>
      </c>
      <c r="C12" s="42" t="s">
        <v>36</v>
      </c>
      <c r="D12" s="33" t="s">
        <v>33</v>
      </c>
      <c r="E12" s="6">
        <v>50</v>
      </c>
      <c r="F12" s="29">
        <v>436</v>
      </c>
      <c r="G12" s="22">
        <v>445.5</v>
      </c>
      <c r="H12" s="23">
        <f t="shared" si="0"/>
        <v>440.75</v>
      </c>
      <c r="I12" s="23">
        <f>Таблица1[[#This Row],[9]]*Таблица1[[#This Row],[5]]</f>
        <v>22037.5</v>
      </c>
    </row>
    <row r="13" spans="1:9">
      <c r="A13" s="6">
        <v>3</v>
      </c>
      <c r="B13" s="27" t="s">
        <v>38</v>
      </c>
      <c r="C13" s="26" t="s">
        <v>39</v>
      </c>
      <c r="D13" s="33" t="s">
        <v>33</v>
      </c>
      <c r="E13" s="6">
        <v>70</v>
      </c>
      <c r="F13" s="29">
        <v>335</v>
      </c>
      <c r="G13" s="22">
        <v>344</v>
      </c>
      <c r="H13" s="23">
        <f t="shared" si="0"/>
        <v>339.5</v>
      </c>
      <c r="I13" s="23">
        <f>Таблица1[[#This Row],[9]]*Таблица1[[#This Row],[5]]</f>
        <v>23765</v>
      </c>
    </row>
    <row r="14" spans="1:9">
      <c r="A14" s="34">
        <v>4</v>
      </c>
      <c r="B14" s="27" t="s">
        <v>45</v>
      </c>
      <c r="C14" s="36" t="s">
        <v>39</v>
      </c>
      <c r="D14" s="34" t="s">
        <v>33</v>
      </c>
      <c r="E14" s="34">
        <v>50</v>
      </c>
      <c r="F14" s="37">
        <v>422</v>
      </c>
      <c r="G14" s="38">
        <v>439.5</v>
      </c>
      <c r="H14" s="39">
        <f t="shared" si="0"/>
        <v>430.75</v>
      </c>
      <c r="I14" s="39">
        <f>Таблица1[[#This Row],[9]]*Таблица1[[#This Row],[5]]</f>
        <v>21537.5</v>
      </c>
    </row>
    <row r="15" spans="1:9">
      <c r="A15" s="34">
        <v>5</v>
      </c>
      <c r="B15" s="35" t="s">
        <v>46</v>
      </c>
      <c r="C15" s="36" t="s">
        <v>39</v>
      </c>
      <c r="D15" s="34" t="s">
        <v>33</v>
      </c>
      <c r="E15" s="34">
        <v>50</v>
      </c>
      <c r="F15" s="37">
        <v>296</v>
      </c>
      <c r="G15" s="38">
        <v>299.5</v>
      </c>
      <c r="H15" s="39">
        <f>ROUND(AVERAGE(F15:G15),2)</f>
        <v>297.75</v>
      </c>
      <c r="I15" s="39">
        <f>Таблица1[[#This Row],[9]]*Таблица1[[#This Row],[5]]</f>
        <v>14887.5</v>
      </c>
    </row>
    <row r="16" spans="1:9">
      <c r="A16" s="34">
        <v>6</v>
      </c>
      <c r="B16" s="35" t="s">
        <v>47</v>
      </c>
      <c r="C16" s="36" t="s">
        <v>39</v>
      </c>
      <c r="D16" s="34" t="s">
        <v>33</v>
      </c>
      <c r="E16" s="34">
        <v>40</v>
      </c>
      <c r="F16" s="37">
        <v>491</v>
      </c>
      <c r="G16" s="38">
        <v>495.5</v>
      </c>
      <c r="H16" s="39">
        <f>ROUND(AVERAGE(F16:G16),2)</f>
        <v>493.25</v>
      </c>
      <c r="I16" s="39">
        <f>Таблица1[[#This Row],[9]]*Таблица1[[#This Row],[5]]</f>
        <v>19730</v>
      </c>
    </row>
    <row r="17" spans="1:9">
      <c r="A17" s="34">
        <v>7</v>
      </c>
      <c r="B17" s="35" t="s">
        <v>40</v>
      </c>
      <c r="C17" s="36" t="s">
        <v>39</v>
      </c>
      <c r="D17" s="34" t="s">
        <v>33</v>
      </c>
      <c r="E17" s="34">
        <v>40</v>
      </c>
      <c r="F17" s="37">
        <v>392.5</v>
      </c>
      <c r="G17" s="38">
        <v>405.5</v>
      </c>
      <c r="H17" s="39">
        <f t="shared" si="0"/>
        <v>399</v>
      </c>
      <c r="I17" s="39">
        <f>Таблица1[[#This Row],[9]]*Таблица1[[#This Row],[5]]</f>
        <v>15960</v>
      </c>
    </row>
    <row r="18" spans="1:9">
      <c r="A18" s="34">
        <v>8</v>
      </c>
      <c r="B18" s="35" t="s">
        <v>42</v>
      </c>
      <c r="C18" s="26" t="s">
        <v>41</v>
      </c>
      <c r="D18" s="34" t="s">
        <v>28</v>
      </c>
      <c r="E18" s="34">
        <v>800</v>
      </c>
      <c r="F18" s="37">
        <v>33</v>
      </c>
      <c r="G18" s="38">
        <v>35</v>
      </c>
      <c r="H18" s="39">
        <f t="shared" si="0"/>
        <v>34</v>
      </c>
      <c r="I18" s="39">
        <f>Таблица1[[#This Row],[9]]*Таблица1[[#This Row],[5]]</f>
        <v>27200</v>
      </c>
    </row>
    <row r="19" spans="1:9">
      <c r="A19" s="34">
        <v>9</v>
      </c>
      <c r="B19" s="35" t="s">
        <v>43</v>
      </c>
      <c r="C19" s="26" t="s">
        <v>44</v>
      </c>
      <c r="D19" s="34" t="s">
        <v>28</v>
      </c>
      <c r="E19" s="34">
        <v>800</v>
      </c>
      <c r="F19" s="37">
        <v>34</v>
      </c>
      <c r="G19" s="38">
        <v>36</v>
      </c>
      <c r="H19" s="39">
        <f t="shared" si="0"/>
        <v>35</v>
      </c>
      <c r="I19" s="39">
        <f>Таблица1[[#This Row],[9]]*Таблица1[[#This Row],[5]]</f>
        <v>28000</v>
      </c>
    </row>
    <row r="20" spans="1:9" s="8" customFormat="1">
      <c r="A20" s="17"/>
      <c r="B20" s="18"/>
      <c r="C20" s="18"/>
      <c r="D20" s="17"/>
      <c r="E20" s="17"/>
      <c r="F20" s="40">
        <f>SUMPRODUCT(Таблица1[5],Таблица1[6])</f>
        <v>191474</v>
      </c>
      <c r="G20" s="30">
        <f>SUMPRODUCT(Таблица1[5],Таблица1[7])</f>
        <v>197637</v>
      </c>
      <c r="H20" s="31" t="s">
        <v>21</v>
      </c>
      <c r="I20" s="41">
        <f>SUBTOTAL(109,Таблица1[10])</f>
        <v>194555.5</v>
      </c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 ht="27" customHeight="1">
      <c r="A22" s="55" t="s">
        <v>23</v>
      </c>
      <c r="B22" s="55"/>
      <c r="C22" s="55"/>
      <c r="D22" s="55"/>
      <c r="E22" s="55"/>
      <c r="F22" s="55"/>
      <c r="G22" s="55"/>
      <c r="H22" s="55"/>
      <c r="I22" s="55"/>
    </row>
    <row r="23" spans="1:9" ht="27" customHeight="1">
      <c r="A23" s="55" t="s">
        <v>24</v>
      </c>
      <c r="B23" s="55"/>
      <c r="C23" s="55"/>
      <c r="D23" s="55"/>
      <c r="E23" s="55"/>
      <c r="F23" s="55"/>
      <c r="G23" s="55"/>
      <c r="H23" s="55"/>
      <c r="I23" s="55"/>
    </row>
    <row r="24" spans="1:9" ht="15">
      <c r="A24" s="13"/>
      <c r="B24" s="13"/>
      <c r="C24" s="13"/>
      <c r="D24" s="13"/>
      <c r="E24" s="13"/>
      <c r="F24" s="13"/>
      <c r="G24" s="13"/>
      <c r="H24" s="13"/>
      <c r="I24" s="13"/>
    </row>
    <row r="25" spans="1:9" ht="15">
      <c r="A25" s="56" t="s">
        <v>25</v>
      </c>
      <c r="B25" s="56"/>
      <c r="C25" s="20">
        <f>MIN(F20:G20)</f>
        <v>191474</v>
      </c>
      <c r="D25" s="21" t="s">
        <v>48</v>
      </c>
      <c r="E25" s="9"/>
      <c r="F25" s="9"/>
      <c r="G25" s="9"/>
      <c r="H25" s="9"/>
      <c r="I25" s="9"/>
    </row>
    <row r="26" spans="1:9" ht="15">
      <c r="A26" s="10"/>
      <c r="B26" s="9"/>
      <c r="C26" s="14"/>
      <c r="D26" s="9"/>
      <c r="E26" s="9"/>
      <c r="F26" s="9"/>
      <c r="G26" s="9"/>
      <c r="H26" s="9"/>
      <c r="I26" s="9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25" t="s">
        <v>31</v>
      </c>
      <c r="C28" s="1"/>
      <c r="D28" s="53"/>
      <c r="E28" s="53"/>
      <c r="F28" s="53"/>
      <c r="G28" s="1"/>
      <c r="H28" s="1" t="s">
        <v>32</v>
      </c>
      <c r="I28" s="1"/>
    </row>
    <row r="29" spans="1:9">
      <c r="A29" s="1"/>
      <c r="B29" s="15" t="s">
        <v>26</v>
      </c>
      <c r="C29" s="16"/>
      <c r="D29" s="54" t="s">
        <v>27</v>
      </c>
      <c r="E29" s="54"/>
      <c r="F29" s="54"/>
      <c r="G29" s="16"/>
      <c r="H29" s="24" t="s">
        <v>30</v>
      </c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</sheetData>
  <mergeCells count="20">
    <mergeCell ref="D28:F28"/>
    <mergeCell ref="D29:F29"/>
    <mergeCell ref="H8:H9"/>
    <mergeCell ref="I8:I9"/>
    <mergeCell ref="A22:I22"/>
    <mergeCell ref="A23:I23"/>
    <mergeCell ref="A25:B25"/>
    <mergeCell ref="D6:G6"/>
    <mergeCell ref="A8:A9"/>
    <mergeCell ref="B8:B9"/>
    <mergeCell ref="C8:C9"/>
    <mergeCell ref="D8:D9"/>
    <mergeCell ref="E8:E9"/>
    <mergeCell ref="F8:G8"/>
    <mergeCell ref="A1:I1"/>
    <mergeCell ref="A2:I2"/>
    <mergeCell ref="A4:B4"/>
    <mergeCell ref="C4:I4"/>
    <mergeCell ref="A5:B5"/>
    <mergeCell ref="C5:I5"/>
  </mergeCells>
  <conditionalFormatting sqref="F20:G20">
    <cfRule type="cellIs" dxfId="22" priority="1" stopIfTrue="1" operator="equal">
      <formula>$C$23</formula>
    </cfRule>
    <cfRule type="expression" dxfId="21" priority="2" stopIfTrue="1">
      <formula>"мин($F$14:$H$14)"</formula>
    </cfRule>
  </conditionalFormatting>
  <pageMargins left="0.78740157480314965" right="0.78740157480314965" top="0.78740157480314965" bottom="0.39370078740157483" header="0" footer="0"/>
  <pageSetup paperSize="9" scale="8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Расчёт НМЦК</dc:title>
  <dc:creator>Контрактная служба ВОГУ</dc:creator>
  <cp:keywords>НМЦК</cp:keywords>
  <cp:lastModifiedBy>Лебедева Татьяна Александровна</cp:lastModifiedBy>
  <cp:lastPrinted>2026-08-31T07:55:09Z</cp:lastPrinted>
  <dcterms:created xsi:type="dcterms:W3CDTF">2014-01-28T13:50:42Z</dcterms:created>
  <dcterms:modified xsi:type="dcterms:W3CDTF">2026-09-03T10:41:42Z</dcterms:modified>
</cp:coreProperties>
</file>