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anchenkogn\Desktop\06-лп-РЕАБИЛИТ\"/>
    </mc:Choice>
  </mc:AlternateContent>
  <xr:revisionPtr revIDLastSave="0" documentId="13_ncr:1_{F76DDB48-F820-4893-8946-025FD70C666A}" xr6:coauthVersionLast="36" xr6:coauthVersionMax="36" xr10:uidLastSave="{00000000-0000-0000-0000-000000000000}"/>
  <bookViews>
    <workbookView xWindow="-105" yWindow="-105" windowWidth="33120" windowHeight="18120" xr2:uid="{00000000-000D-0000-FFFF-FFFF00000000}"/>
  </bookViews>
  <sheets>
    <sheet name="итог" sheetId="21" r:id="rId1"/>
    <sheet name="Метод сопоставимых цен" sheetId="19" r:id="rId2"/>
    <sheet name="Тарифный метод" sheetId="17" r:id="rId3"/>
    <sheet name="Референтный метод" sheetId="15" r:id="rId4"/>
    <sheet name="Расчет средневзвешенной цены" sheetId="14" r:id="rId5"/>
  </sheets>
  <definedNames>
    <definedName name="__xlnm_Print_Area" localSheetId="4">'Расчет средневзвешенной цены'!$B$1:$K$5</definedName>
    <definedName name="_xlnm._FilterDatabase" localSheetId="1" hidden="1">'Метод сопоставимых цен'!$B$3:$M$8</definedName>
    <definedName name="_xlnm._FilterDatabase" localSheetId="4" hidden="1">'Расчет средневзвешенной цены'!$B$4:$K$7</definedName>
    <definedName name="_xlnm._FilterDatabase" localSheetId="3" hidden="1">'Референтный метод'!$B$3:$G$5</definedName>
    <definedName name="_xlnm._FilterDatabase" localSheetId="2" hidden="1">'Тарифный метод'!$B$3:$E$28</definedName>
    <definedName name="_xlnm.Print_Titles" localSheetId="4">'Расчет средневзвешенной цены'!$4:$5</definedName>
    <definedName name="_xlnm.Print_Titles" localSheetId="2">'Тарифный метод'!$3:$4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21" l="1"/>
  <c r="J17" i="21"/>
  <c r="K16" i="21"/>
  <c r="J16" i="21"/>
  <c r="M16" i="21" s="1"/>
  <c r="P16" i="21" s="1"/>
  <c r="Q16" i="21" s="1"/>
  <c r="K15" i="21"/>
  <c r="J15" i="21"/>
  <c r="M15" i="21"/>
  <c r="P15" i="21" s="1"/>
  <c r="Q15" i="21" s="1"/>
  <c r="K14" i="21"/>
  <c r="J14" i="21"/>
  <c r="L13" i="21"/>
  <c r="K13" i="21"/>
  <c r="J13" i="21"/>
  <c r="K12" i="21"/>
  <c r="M12" i="21" s="1"/>
  <c r="P12" i="21" s="1"/>
  <c r="Q12" i="21" s="1"/>
  <c r="J12" i="21"/>
  <c r="K11" i="21"/>
  <c r="J11" i="21"/>
  <c r="M11" i="21" s="1"/>
  <c r="P11" i="21" s="1"/>
  <c r="Q11" i="21" s="1"/>
  <c r="K10" i="21"/>
  <c r="J10" i="21"/>
  <c r="K9" i="21"/>
  <c r="J9" i="21"/>
  <c r="K8" i="21"/>
  <c r="M8" i="21" s="1"/>
  <c r="P8" i="21" s="1"/>
  <c r="Q8" i="21" s="1"/>
  <c r="J8" i="21"/>
  <c r="K7" i="21"/>
  <c r="J7" i="21"/>
  <c r="M7" i="21" s="1"/>
  <c r="P7" i="21" s="1"/>
  <c r="Q7" i="21" s="1"/>
  <c r="K6" i="21"/>
  <c r="J6" i="21"/>
  <c r="K5" i="21"/>
  <c r="J5" i="21"/>
  <c r="M5" i="21" l="1"/>
  <c r="P5" i="21" s="1"/>
  <c r="Q5" i="21" s="1"/>
  <c r="M6" i="21"/>
  <c r="P6" i="21" s="1"/>
  <c r="Q6" i="21" s="1"/>
  <c r="M9" i="21"/>
  <c r="P9" i="21" s="1"/>
  <c r="Q9" i="21" s="1"/>
  <c r="M10" i="21"/>
  <c r="P10" i="21" s="1"/>
  <c r="Q10" i="21" s="1"/>
  <c r="M13" i="21"/>
  <c r="P13" i="21" s="1"/>
  <c r="Q13" i="21" s="1"/>
  <c r="M14" i="21"/>
  <c r="P14" i="21" s="1"/>
  <c r="Q14" i="21" s="1"/>
  <c r="M17" i="21"/>
  <c r="P17" i="21" s="1"/>
  <c r="Q17" i="21" s="1"/>
  <c r="O63" i="17"/>
  <c r="Q18" i="21" l="1"/>
  <c r="N19" i="17"/>
  <c r="N18" i="17"/>
  <c r="N17" i="17"/>
  <c r="N16" i="17"/>
  <c r="N27" i="17"/>
  <c r="N26" i="17"/>
  <c r="N25" i="17"/>
  <c r="N24" i="17"/>
  <c r="N43" i="17"/>
  <c r="N66" i="17"/>
  <c r="N65" i="17"/>
  <c r="N64" i="17"/>
  <c r="N67" i="17"/>
  <c r="N6" i="17"/>
  <c r="N5" i="17"/>
  <c r="N38" i="17"/>
  <c r="N83" i="17" l="1"/>
  <c r="N82" i="17"/>
  <c r="N81" i="17"/>
  <c r="N80" i="17"/>
  <c r="N37" i="17" l="1"/>
  <c r="N36" i="17"/>
  <c r="N35" i="17"/>
  <c r="N39" i="17"/>
  <c r="N34" i="17"/>
  <c r="N59" i="17"/>
  <c r="N60" i="17"/>
  <c r="N58" i="17"/>
  <c r="N79" i="17"/>
  <c r="J6" i="19" l="1"/>
  <c r="K6" i="19"/>
  <c r="L6" i="19"/>
  <c r="M6" i="19" l="1"/>
  <c r="N32" i="17" l="1"/>
  <c r="N31" i="17"/>
  <c r="N49" i="17"/>
  <c r="N57" i="17" l="1"/>
  <c r="N56" i="17"/>
  <c r="N55" i="17"/>
  <c r="N54" i="17"/>
  <c r="N61" i="17"/>
  <c r="N53" i="17"/>
  <c r="N78" i="17" l="1"/>
  <c r="N74" i="17" l="1"/>
  <c r="N73" i="17"/>
  <c r="N72" i="17"/>
  <c r="N71" i="17"/>
  <c r="N15" i="17" l="1"/>
  <c r="N14" i="17"/>
  <c r="N23" i="17"/>
  <c r="N11" i="17" l="1"/>
  <c r="N10" i="17"/>
  <c r="J18" i="14" l="1"/>
  <c r="J17" i="14"/>
  <c r="J16" i="14"/>
  <c r="J15" i="14"/>
  <c r="J14" i="14"/>
  <c r="J13" i="14"/>
  <c r="J12" i="14"/>
  <c r="J9" i="19" l="1"/>
  <c r="K9" i="19"/>
  <c r="L9" i="19"/>
  <c r="J12" i="19"/>
  <c r="K12" i="19"/>
  <c r="L12" i="19"/>
  <c r="M12" i="19" l="1"/>
  <c r="M9" i="19"/>
  <c r="J5" i="19"/>
  <c r="K5" i="19"/>
  <c r="L5" i="19"/>
  <c r="J13" i="19"/>
  <c r="K13" i="19"/>
  <c r="L13" i="19"/>
  <c r="J14" i="19"/>
  <c r="K14" i="19"/>
  <c r="L14" i="19"/>
  <c r="J11" i="19"/>
  <c r="K11" i="19"/>
  <c r="L11" i="19"/>
  <c r="J17" i="19"/>
  <c r="K17" i="19"/>
  <c r="L17" i="19"/>
  <c r="M14" i="19" l="1"/>
  <c r="M13" i="19"/>
  <c r="M11" i="19"/>
  <c r="M17" i="19"/>
  <c r="M5" i="19"/>
  <c r="N33" i="17" l="1"/>
  <c r="N30" i="17"/>
  <c r="N29" i="17"/>
  <c r="N48" i="17"/>
  <c r="N47" i="17"/>
  <c r="N46" i="17"/>
  <c r="N45" i="17"/>
  <c r="O34" i="17"/>
  <c r="N52" i="17"/>
  <c r="N51" i="17"/>
  <c r="N50" i="17"/>
  <c r="N44" i="17"/>
  <c r="N42" i="17"/>
  <c r="N41" i="17"/>
  <c r="N40" i="17"/>
  <c r="N84" i="17"/>
  <c r="N77" i="17"/>
  <c r="N76" i="17"/>
  <c r="N75" i="17"/>
  <c r="N70" i="17"/>
  <c r="N69" i="17"/>
  <c r="N68" i="17"/>
  <c r="O40" i="17" l="1"/>
  <c r="O68" i="17"/>
  <c r="O5" i="17"/>
  <c r="O45" i="17"/>
  <c r="O75" i="17"/>
  <c r="O29" i="17"/>
  <c r="O50" i="17"/>
  <c r="J10" i="19"/>
  <c r="K10" i="19"/>
  <c r="L10" i="19"/>
  <c r="M10" i="19" l="1"/>
  <c r="N9" i="17"/>
  <c r="N8" i="17"/>
  <c r="J11" i="14" l="1"/>
  <c r="J10" i="14"/>
  <c r="J9" i="14"/>
  <c r="J8" i="14"/>
  <c r="J7" i="14"/>
  <c r="J6" i="14"/>
  <c r="L15" i="19" l="1"/>
  <c r="L16" i="19"/>
  <c r="L7" i="19"/>
  <c r="L8" i="19"/>
  <c r="K15" i="19" l="1"/>
  <c r="K16" i="19"/>
  <c r="K7" i="19"/>
  <c r="K8" i="19"/>
  <c r="J15" i="19"/>
  <c r="M15" i="19" s="1"/>
  <c r="J16" i="19"/>
  <c r="M16" i="19" s="1"/>
  <c r="J7" i="19"/>
  <c r="J8" i="19"/>
  <c r="M7" i="19" l="1"/>
  <c r="N21" i="17"/>
  <c r="N22" i="17"/>
  <c r="N28" i="17"/>
  <c r="N63" i="17"/>
  <c r="N12" i="17"/>
  <c r="N13" i="17"/>
  <c r="N20" i="17"/>
  <c r="N7" i="17"/>
  <c r="O21" i="17" l="1"/>
  <c r="O12" i="17"/>
  <c r="O7" i="17"/>
  <c r="M8" i="19" l="1"/>
</calcChain>
</file>

<file path=xl/sharedStrings.xml><?xml version="1.0" encoding="utf-8"?>
<sst xmlns="http://schemas.openxmlformats.org/spreadsheetml/2006/main" count="742" uniqueCount="279">
  <si>
    <t>Информация из источников для обоснования цены</t>
  </si>
  <si>
    <t>Лекарственная форма</t>
  </si>
  <si>
    <t>Дозировка</t>
  </si>
  <si>
    <t>Международное непатентованное наименование</t>
  </si>
  <si>
    <t>№ п/п</t>
  </si>
  <si>
    <t>Контракт</t>
  </si>
  <si>
    <t xml:space="preserve">Дозировка </t>
  </si>
  <si>
    <t>ЖНВЛП</t>
  </si>
  <si>
    <t>Период действия цены</t>
  </si>
  <si>
    <t>Референтная цена, руб. без НДС</t>
  </si>
  <si>
    <t>Количество (объем)</t>
  </si>
  <si>
    <t>Единица измерения</t>
  </si>
  <si>
    <t>Средневзвешенная цена, без НДС, руб.</t>
  </si>
  <si>
    <t>Оптовая надбавка, %</t>
  </si>
  <si>
    <t>НДС, %</t>
  </si>
  <si>
    <t>Цена за ед.,с учетом надбавки и НДС, руб.</t>
  </si>
  <si>
    <t>Цена,  рассчитанная тарифным методом, без НДС, руб.</t>
  </si>
  <si>
    <t>Актуальное значение цены в ЕСКЛП отстутствует</t>
  </si>
  <si>
    <t>Расчет средневзвешенной цены</t>
  </si>
  <si>
    <t>Тарифный метод</t>
  </si>
  <si>
    <t>Референтный метод</t>
  </si>
  <si>
    <t>Цена,  рассчитанная методом сопоставимых рыночных цен, без НДС, руб.</t>
  </si>
  <si>
    <t xml:space="preserve">Метод сопоставимых рыночных цен </t>
  </si>
  <si>
    <t xml:space="preserve">Среднее квадратичное отклонение  </t>
  </si>
  <si>
    <t>Коэффициент вариации (%)</t>
  </si>
  <si>
    <t xml:space="preserve">Международное непатентованное наименование
</t>
  </si>
  <si>
    <t>Средняя цена единицы без НДС, руб.</t>
  </si>
  <si>
    <t>Минимальное значение цены, руб.</t>
  </si>
  <si>
    <t>Минимальная цена за единицу измерения лекарственного препарата, руб.</t>
  </si>
  <si>
    <t>Код КТРУ</t>
  </si>
  <si>
    <t>Торговое наименование</t>
  </si>
  <si>
    <t>Дата документа о приёмке</t>
  </si>
  <si>
    <t>Количество упаковок из документа о приёмке</t>
  </si>
  <si>
    <t>Количество единиц измерения лекарственного препарата из документа о приёмке</t>
  </si>
  <si>
    <t>Стоимость исполненных обязательств из документа о приёмке, руб.</t>
  </si>
  <si>
    <t xml:space="preserve">Цена единицы измерения лекарственного препарата, руб. </t>
  </si>
  <si>
    <t>Начальная (максимальная) цена контракта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</si>
  <si>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Лекарственная форма, дозировка, упаковка</t>
  </si>
  <si>
    <t>Владелец РУ/производитель</t>
  </si>
  <si>
    <t>Дата регистрации цены</t>
  </si>
  <si>
    <t>Предельная цена за ед, руб.</t>
  </si>
  <si>
    <t>Единицы измерения</t>
  </si>
  <si>
    <t>Обоснование начальной (максимальной) цены контракта</t>
  </si>
  <si>
    <t xml:space="preserve">Округлённая предельная минимальная цена за ед, руб. </t>
  </si>
  <si>
    <t>Объем наполнения первичной упаковки</t>
  </si>
  <si>
    <t>Минимальная цена без НДС, руб.</t>
  </si>
  <si>
    <t>Номер регистрационного удостоверения</t>
  </si>
  <si>
    <t>Предельная цена за упаковку без НДС, руб.</t>
  </si>
  <si>
    <t>Количество в потребительской упаковке</t>
  </si>
  <si>
    <t>Начальная (максимальная) цена контракта</t>
  </si>
  <si>
    <t>Лот</t>
  </si>
  <si>
    <t>Главный врач          ____________________________      Е.В. Прохоренко</t>
  </si>
  <si>
    <t>раствор для инъекций</t>
  </si>
  <si>
    <t>таблетки</t>
  </si>
  <si>
    <t>мл</t>
  </si>
  <si>
    <t>шт.</t>
  </si>
  <si>
    <t>Информация из источников для обоснования цены (цена за ед. измерения без НДС)</t>
  </si>
  <si>
    <t xml:space="preserve">Цена единицы измерения лекарственного препарата без НДС, руб.
</t>
  </si>
  <si>
    <t>раствор для внутривенного и внутримышечного введения</t>
  </si>
  <si>
    <t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</t>
  </si>
  <si>
    <t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"Велфарм-М", Россия (7735167866);</t>
  </si>
  <si>
    <t>Вл.Вып.к.Перв.Уп.Втор.Уп.Пр.Закрытое акционерное общество "ФармФирма "Сотекс" (ЗАО "ФармФирма "Сотекс"), Россия (7715240941);</t>
  </si>
  <si>
    <t>нет</t>
  </si>
  <si>
    <t>5 мг/мл</t>
  </si>
  <si>
    <t>ед</t>
  </si>
  <si>
    <t>КП 303/омо</t>
  </si>
  <si>
    <t>КП 304/омо</t>
  </si>
  <si>
    <t>Ботулинический токсин типа А</t>
  </si>
  <si>
    <t>Винпоцетин</t>
  </si>
  <si>
    <t>Комплекс пептидов из головного мозга свиньи</t>
  </si>
  <si>
    <t>Леводопа + бенсеразид</t>
  </si>
  <si>
    <t>Пиридостигмина бромид</t>
  </si>
  <si>
    <t>Ропивакаин</t>
  </si>
  <si>
    <t>Тизанидин</t>
  </si>
  <si>
    <t>Холина альфосцерат</t>
  </si>
  <si>
    <t>Цитиколин</t>
  </si>
  <si>
    <t>Этилметилгидроксипиридина сукцинат</t>
  </si>
  <si>
    <t>21.20.10.225-000017-1-00032-0000000000000</t>
  </si>
  <si>
    <t> 21.20.10.225-000017-1-00027-0000000000000</t>
  </si>
  <si>
    <t>21.20.10.236-000002-1-00160-0000000000000</t>
  </si>
  <si>
    <t> 21.20.10.234-000006-1-00040-0000000000000</t>
  </si>
  <si>
    <t> 21.20.10.239-000006-1-00042-0000000000000</t>
  </si>
  <si>
    <t>21.20.10.231-000011-1-00028-0000000000000</t>
  </si>
  <si>
    <t>21.20.10.231-000011-1-00061-0000000000000</t>
  </si>
  <si>
    <t>21.20.10.225-000001-1-00037-0000000000000</t>
  </si>
  <si>
    <t>21.20.10.236-000021-1-00086-0000000000000</t>
  </si>
  <si>
    <t>21.20.10.236-000021-1-00085-0000000000000</t>
  </si>
  <si>
    <t> 21.20.10.239-000013-1-00017-0000000000000</t>
  </si>
  <si>
    <t>лиофилизат для приготовления раствора для внутримышечного введения</t>
  </si>
  <si>
    <t>концентрат для приготовления раствора для инфузий</t>
  </si>
  <si>
    <t>50 ед</t>
  </si>
  <si>
    <t>100 ед</t>
  </si>
  <si>
    <t>215,2 мг/мл</t>
  </si>
  <si>
    <t>200 мг + 50 мг</t>
  </si>
  <si>
    <t>60 мг</t>
  </si>
  <si>
    <t>7,5 мг/мл</t>
  </si>
  <si>
    <t>2 мг</t>
  </si>
  <si>
    <t>333,3 мг/мл</t>
  </si>
  <si>
    <t>250 мг/мл</t>
  </si>
  <si>
    <t>125 мг/мл</t>
  </si>
  <si>
    <t>50 мг/мл</t>
  </si>
  <si>
    <t>Ксеомин</t>
  </si>
  <si>
    <t>Вл.Мерц Фарма ГмбХ и Ко. КГаА, Германия (DE813402137); Перв.Уп.Пр.Мерц Фарма ГмбХ и Ко. КГаА, Германия (DE813402137 ); Вып.к.Втор.Уп.Мерц Фарма ГмбХ и Ко. КГаА, Германия (DE813402137);</t>
  </si>
  <si>
    <t>ЛП-№(011387)-(РГ-RU)</t>
  </si>
  <si>
    <t>30.04.2026 25-7-4361289-ОПР-изм</t>
  </si>
  <si>
    <t>лиофилизат для приготовления раствора для инъекций, 50 ЕД, 50 ЕД - флаконы (2) - пачки картонные</t>
  </si>
  <si>
    <t>лиофилизат для приготовления раствора для инъекций, 50 ЕД, 50 ЕД - флаконы (1) - пачки картонные</t>
  </si>
  <si>
    <t>лиофилизат для приготовления раствора для инъекций, 50 ЕД, 50 ЕД - флакон (2) - пачка картонная</t>
  </si>
  <si>
    <t>ЛСР-004746/08</t>
  </si>
  <si>
    <t>07.04.2026 25-7-4358803-ОПР-изм</t>
  </si>
  <si>
    <t>лиофилизат для приготовления раствора для инъекций, 100 ЕД, 100 ЕД - флакон (2) - пачка картонная</t>
  </si>
  <si>
    <t>лиофилизат для приготовления раствора для инъекций, 50 ЕД, 50 ЕД - флакон (1) - пачка картонная</t>
  </si>
  <si>
    <t>лиофилизат для приготовления раствора для инъекций, 50 ЕД, - флакон (2) - пачка картонная</t>
  </si>
  <si>
    <t>01.04.2022 25-7-4208693-ОПР-изм</t>
  </si>
  <si>
    <t>лиофилизат для приготовления раствора для инъекций, 50 ЕД, - флакон (1) - пачка картонная</t>
  </si>
  <si>
    <t>лиофилизат для приготовления раствора для инъекций, 100 ЕД, 100 ЕД - флаконы (3) - пачки картонные</t>
  </si>
  <si>
    <t>лиофилизат для приготовления раствора для инъекций, 100 ЕД, 100 ЕД - флаконы (6) - пачки картонные</t>
  </si>
  <si>
    <t>лиофилизат для приготовления раствора для инъекций, 100 ЕД, 100 ЕД - флаконы (2) - пачки картонные</t>
  </si>
  <si>
    <t>лиофилизат для приготовления раствора для инъекций, 100 ЕД, 100 ЕД - флаконы (1) - пачки картонные</t>
  </si>
  <si>
    <t>лиофилизат для приготовления раствора для инъекций, 100 ЕД, 100 ЕД - флакон (3) - пачка картонная</t>
  </si>
  <si>
    <t>лиофилизат для приготовления раствора для инъекций, 100 ЕД, 100 ЕД - флакон (6) - пачка картонная</t>
  </si>
  <si>
    <t>лиофилизат для приготовления раствора для инъекций, 100 ЕД, 100 ЕД - флакон (1) - пачка картонная</t>
  </si>
  <si>
    <t>лиофилизат для приготовления раствора для инъекций, 100 ЕД, - флакон (2) - пачка картонная</t>
  </si>
  <si>
    <t>лиофилизат для приготовления раствора для инъекций, 100 ЕД, - флакон (6) - пачка картонная</t>
  </si>
  <si>
    <t>ВИНПОЦЕТИН ВЕЛФАРМ</t>
  </si>
  <si>
    <t>концентрат для приготовления раствора для инфузий, 5 мг/мл, 10 мл - флакон (10) - пачка картонная</t>
  </si>
  <si>
    <t>ЛП-№(003477)-(РГ-RU)</t>
  </si>
  <si>
    <t>18.03.2026 25-7-4356211-ОПР-изм</t>
  </si>
  <si>
    <t>концентрат для приготовления раствора для инфузий, 5 мг/мл, 10 мл - флакон (5) - пачка картонная</t>
  </si>
  <si>
    <t>концентрат для приготовления раствора для инфузий, 5 мг/мл, 10 мл - ампулы (5) - упаковки ячейковые (1) -пачки картонные</t>
  </si>
  <si>
    <t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</t>
  </si>
  <si>
    <t>ЛП-005209</t>
  </si>
  <si>
    <t>06.12.2023 1879/20-23/ОС-подтв</t>
  </si>
  <si>
    <t> 21.20.10.236-000084-1-00001-0000000000000</t>
  </si>
  <si>
    <t>Церебролизин®</t>
  </si>
  <si>
    <t>раствор для инъекций, 215.2 мг/мл, 10 мл - ампулы (5) - пачки картонные</t>
  </si>
  <si>
    <t>Вл.ЭВЕР Нейро Фарма ГмбХ, Австрия (ATU 64474508); Вып.к.Перв.Уп.Втор.Уп.Пр.Закрытое акционерное общество "ФармФирма "Сотекс" (ЗАО "ФармФирма "Сотекс"), Россия (7715240941);</t>
  </si>
  <si>
    <t>ЛП-№(009552)-(РГ-RU)</t>
  </si>
  <si>
    <t>11.07.2025 25-7-4327603-изм</t>
  </si>
  <si>
    <t>Вл.Вып.к.ЭВЕР Нейро Фарма ГмбХ, Австрия (ATU 64474508); Перв.Уп.Втор.Уп.Пр.ЭВЕР Фарма Йена ГмбХ, Германия (DE 183656331);</t>
  </si>
  <si>
    <t>не найдено</t>
  </si>
  <si>
    <t>Калимин® 60 Н</t>
  </si>
  <si>
    <t>таблетки, 60 мг, 100 шт. - флаконы (1) - пачки картонные</t>
  </si>
  <si>
    <t>Вл.Тева Фармацевтические Предприятия Лтд, Израиль (557410149); Пр.Клоке Фарма-Сервис ГмбХ, Германия (143584356); Перв.Уп.Втор.Уп.Клоке Ферпакунгс-Сервис ГмбХ, Германия (143584364); Вып.к.Меркле ГмбХ, Германия (239707564);</t>
  </si>
  <si>
    <t>ЛП-№(003358)-(РГ-RU)</t>
  </si>
  <si>
    <t>30.01.2026 49/25-26/ОС</t>
  </si>
  <si>
    <t>таблетки, 60 мг, 10 шт. - упаковки ячейковые контурные (10) - пачки картонные</t>
  </si>
  <si>
    <t>Вл.Вып.к.Перв.Уп.Втор.Уп.Пр.Федеральное государственное унитарное предприятие "Научно-производственный центр "Фармзащита" Федерального медико-биологического агентства (ФГУП НПЦ "Фармзащита" ФМБА России), Россия (5047009329);</t>
  </si>
  <si>
    <t>ЛП-№(006981)-(РГ-RU)</t>
  </si>
  <si>
    <t>26.06.2025 940/20-25/ОС-подтв</t>
  </si>
  <si>
    <t>таблетки, 60 мг, 10 шт. - упаковки ячейковые контурные (5) - пачки картонные</t>
  </si>
  <si>
    <t>ЛП-003633</t>
  </si>
  <si>
    <t>29.08.2023 1218/20-23</t>
  </si>
  <si>
    <t>раствор для инъекций, 5 мг/мл, 10 мл - ампулы (10) - пачки картонные</t>
  </si>
  <si>
    <t>Вл.Общество с ограниченной ответственностью "БрейнФарм" (ООО "БрейнФарм"), Россия (5043091033); Вып.к.Перв.Уп.Втор.Уп.Пр.Акционерное общество "ЭкоФармПлюс" (АО "ЭкоФармПлюс"), Россия (5043041240);</t>
  </si>
  <si>
    <t>ЛП-№(009287)-(РГ-RU)</t>
  </si>
  <si>
    <t>23.03.2026 25-7-4357281-ОПР-изм</t>
  </si>
  <si>
    <t>раствор для инъекций, 5 мг/мл, 10 мл - ампулы (5) - пачки картонные</t>
  </si>
  <si>
    <t>ЛП-№(005747)-(РГ-RU)</t>
  </si>
  <si>
    <t>11.11.2025 25-7-4343634-изм</t>
  </si>
  <si>
    <t>раствор для инъекций, 5 мг/мл, 10 мл - ампулы (5) - упаковки ячейковые контурные (2) - пачки картонные</t>
  </si>
  <si>
    <t>раствор для инъекций, 5 мг/мл, 10 мл - ампулы (3) - упаковки ячейковые контурные (1) - пачки картонные</t>
  </si>
  <si>
    <t>Вл.Вып.к.Перв.Уп.Втор.Уп.Пр.Общество с ограниченной ответственностью "Б-ФАРМ" (ООО "Б-ФАРМ"), Россия (5032209300);</t>
  </si>
  <si>
    <t>ЛП-№(003582)-(РГ-RU)</t>
  </si>
  <si>
    <t>24.10.2025 1765/20-25</t>
  </si>
  <si>
    <t>Ропивабин®</t>
  </si>
  <si>
    <t>раствор для инъекций, 7.5 мг/мл, 10 мл - ампула (5) - пачка картонная</t>
  </si>
  <si>
    <t>Вл.Публичное акционерное общество "Акционерное Курганское общество медицинских препаратов и изделий "Синтез" (ПАО "Синтез"), Россия (4501023743); Вып.к.Перв.Уп.Втор.Уп.Пр.Акционерное общество "Биннофарм" (АО "Биннофарм"), Россия (7735518627);</t>
  </si>
  <si>
    <t>ЛП-№(002099)-(РГ-RU)</t>
  </si>
  <si>
    <t>07.05.2026 719/25-26</t>
  </si>
  <si>
    <t>раствор для инъекций, 7.5 мг/мл, 10 мл - ампулы (10) - пачки картонные</t>
  </si>
  <si>
    <t>раствор для инъекций, 7.5 мг/мл, 10 мл - ампулы (5) - пачки картонные</t>
  </si>
  <si>
    <t>раствор для инъекций, 7.5 мг/мл, 10 мл - ампулы (5) - упаковки ячейковые контурные (2) - пачки картонные</t>
  </si>
  <si>
    <t>11.11.2025 25-7-4343635-изм</t>
  </si>
  <si>
    <t>раствор для инъекций, 7.5 мг/мл, 10 мл - ампулы (5) - упаковки ячейковые контурные (1) - пачки картонные</t>
  </si>
  <si>
    <t>Тизанидин-Тева</t>
  </si>
  <si>
    <t>таблетки, 2 мг, 10 шт. - блистер (3) - пачка картонная</t>
  </si>
  <si>
    <t>Вл.Тева Фармацевтические Предприятия Лтд, Израиль (557410149); Вып.к.Перв.Уп.Втор.Уп.Пр.Тева Фармасьютикал Воркс Прайвэт Лимитед Компани, Венгрия (10318353);</t>
  </si>
  <si>
    <t>ЛП-№(008832)-(РГ-RU)</t>
  </si>
  <si>
    <t>25.05.2026 829/25-26</t>
  </si>
  <si>
    <t>Тизанил®</t>
  </si>
  <si>
    <t>таблетки, 2 мг, 10 шт. - блистеры (3) - пачки картонные</t>
  </si>
  <si>
    <t>Вл.Вып.к.Перв.Уп.Втор.Уп.Пр.Симпекс Фарма Пвт. Лтд., Индия (U33112DL1997PTC085657);</t>
  </si>
  <si>
    <t>ЛП-№(007788)-(РГ-RU)</t>
  </si>
  <si>
    <t>27.03.2026 454/25-26/ОС</t>
  </si>
  <si>
    <t>таблетки, 2 мг, 10 шт. - блистеры (2) - пачки картонные</t>
  </si>
  <si>
    <t>27.03.2026 454/25-26/О</t>
  </si>
  <si>
    <t>таблетки, 2 мг, 30 шт. - упаковки ячейковые контурные (1) - пачки картонные</t>
  </si>
  <si>
    <t>ЛП-№(011863)-(РГ-RU)</t>
  </si>
  <si>
    <t>25.11.2025 25-7-4345345-ОПР-изм</t>
  </si>
  <si>
    <t>Сирдалуд®</t>
  </si>
  <si>
    <t>Вл.Сандоз д.д., Словения (SI76665623); Вып.к.Перв.Уп.Втор.Уп.Пр.Общество с ограниченной ответственностью "Новартис Нева" (ООО "Новартис Нева"), Россия (7814494665);</t>
  </si>
  <si>
    <t>ЛП-№(009367)-(РГ-RU)</t>
  </si>
  <si>
    <t>10.11.2025 1825/25-25</t>
  </si>
  <si>
    <t>П N012947/01</t>
  </si>
  <si>
    <t>13.11.2024 1680/20-24</t>
  </si>
  <si>
    <t>24.09.2025 25-7-4338740-ОПР-изм</t>
  </si>
  <si>
    <t>Тизанидин-СЗ</t>
  </si>
  <si>
    <t>таблетки, 2 мг, 10 шт. - упаковки ячейковые контурные (5) - пачки картонные</t>
  </si>
  <si>
    <t>Вл.Вып.к.Перв.Уп.Втор.Уп.Пр.Непубличное акционерное общество "Северная звезда" (НАО "Северная звезда"), Россия (7720185196);</t>
  </si>
  <si>
    <t>ЛП-№(009282)-(РГ-RU)</t>
  </si>
  <si>
    <t>07.05.2025 25-7-4322501-ОПР-изм</t>
  </si>
  <si>
    <t>таблетки, 2 мг, 10 шт. - упаковки ячейковые контурные (3) - пачки картонные</t>
  </si>
  <si>
    <t>таблетки, 2 мг, 10 шт. - упаковки ячейковые контурные (2) - пачки картонные</t>
  </si>
  <si>
    <t>07.05.2025 25-7-4323944-изм</t>
  </si>
  <si>
    <t>ТИЗАНИДИН АВЕКСИМА</t>
  </si>
  <si>
    <t>Вл.Открытое акционерное общество "Авексима", Россия (7714856826); Вып.к.Перв.Уп.Втор.Уп.Пр.Открытое акционерное общество "Ирбитский химико-фармацевтический завод" (ОАО "Ирбитский химфармзавод"), Россия (6611000252);</t>
  </si>
  <si>
    <t>ЛП-№(004214)-(РГ-RU)</t>
  </si>
  <si>
    <t>04.03.2024 25-7-4278773-изм</t>
  </si>
  <si>
    <t>Глиатилин®</t>
  </si>
  <si>
    <t>раствор для внутривенного и внутримышечного введения, 1000 мг/4 мл, 4 мл - ампулы (3) - пачки картонные</t>
  </si>
  <si>
    <t>Вл.Вып.к.Перв.Уп.Пр.Италфармако С.п.А., Италия (IT00737420158); Втор.Уп.СИТ С.р.л., Италия (00904530961);</t>
  </si>
  <si>
    <t>ЛП-№(008870)-(РГ-RU)</t>
  </si>
  <si>
    <t>16.12.2025 25-7-4348821-изм</t>
  </si>
  <si>
    <t>21.20.10.239-000001-1-00069-0000000000000</t>
  </si>
  <si>
    <t>раствор для внутривенного и внутримышечного введения, 250 мг/мл, 4 мл - ампулы (3) - пачки картонные</t>
  </si>
  <si>
    <t>ЛП-№(009609)-(РГ-RU)</t>
  </si>
  <si>
    <t>07.04.2026 25-7-4359160-изм</t>
  </si>
  <si>
    <t>Глеацер</t>
  </si>
  <si>
    <t>ЛП-№(010119)-(РГ-RU)</t>
  </si>
  <si>
    <t>02.02.2026 25-7-4352913-ОПР-изм</t>
  </si>
  <si>
    <t>Вл.Общество с ограниченной ответственностью "Б-ФАРМ" (ООО "Б-ФАРМ"), Россия (5032209300); Вып.к.Перв.Уп.Втор.Уп.Пр.Акционерное общество "Брынцалов-А" (АО "Брынцалов-А"), Россия (0411032048);</t>
  </si>
  <si>
    <t>25.08.2025 25-7-4332518-изм</t>
  </si>
  <si>
    <t>Глиатилин</t>
  </si>
  <si>
    <t>П N011966/02</t>
  </si>
  <si>
    <t>10.11.2025 1827/25-25</t>
  </si>
  <si>
    <t>раствор для внутривенного и внутримышечного введения, 250 мг/мл, 4 мл - ампулы (5) - пачки картонные</t>
  </si>
  <si>
    <t>ЛП-№(014145)-(РГ-RU)</t>
  </si>
  <si>
    <t>19.05.2026 25-7-4363031-изм</t>
  </si>
  <si>
    <t>Энцетрон солофарм</t>
  </si>
  <si>
    <t>раствор для внутривенного и внутримышечного введения, 250 мг/мл, 4 мл - ампула (10) - пачка картонная</t>
  </si>
  <si>
    <t>Вл.Вып.к.Перв.Уп.Втор.Уп.Пр.Общество с ограниченной ответственностью "Гротекс" (ООО "Гротекс"), Россия (7814459396);</t>
  </si>
  <si>
    <t>ЛП-№(001369)-(РГ-RU)</t>
  </si>
  <si>
    <t>08.04.2026 25-7-4359089-ОПР-изм</t>
  </si>
  <si>
    <t>раствор для внутривенного и внутримышечного введения, 250 мг/мл, 4 мл - ампула (5) - пачка картонная</t>
  </si>
  <si>
    <t>НЕЙПИЛЕПТ®</t>
  </si>
  <si>
    <t>раствор для внутривенного и внутримышечного введения, 250 мг/мл, 4 мл - ампулы (5) - контурные ячейковые упаковки (1) - пачки картонные</t>
  </si>
  <si>
    <t>ЛП-№(001613)-(РГ-RU)</t>
  </si>
  <si>
    <t>15.10.2025 1671/20-25</t>
  </si>
  <si>
    <t>Цитиколин-ЭСКОМ</t>
  </si>
  <si>
    <t>раствор для внутривенного и внутримышечного введения, 250 мг/мл, 4 мл - ампулы (5) - упаковки ячейковые контурные (2) - пачки картонные</t>
  </si>
  <si>
    <t>ЛП-№(003088)-(РГ-RU)</t>
  </si>
  <si>
    <t>14.10.2025 1641/20-25</t>
  </si>
  <si>
    <t>ЦИТИКОЛИН</t>
  </si>
  <si>
    <t>Вл.Республиканское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Вып.к.Республиканское унитарное производственное предприятие "Белмедпрепараты" (РУП "Белмедпрепараты"), Республика Беларусь (100049731);</t>
  </si>
  <si>
    <t>ЛП-008673</t>
  </si>
  <si>
    <t>30.09.2025 1495/20-25</t>
  </si>
  <si>
    <t>ЦЕРЕМЕКСИН®</t>
  </si>
  <si>
    <t>Вл.Общество с ограниченной ответственностью "ПРОМОМЕД РУС" (ООО "ПРОМОМЕД РУС"), Россия (7701379527); Вып.к.Перв.Уп.Втор.Уп.Пр.Акционерное Общество "Биохимик" (АО "Биохимик"), Россия (1325030352);</t>
  </si>
  <si>
    <t>ЛП-№(011385)-(РГ-RU)</t>
  </si>
  <si>
    <t>25.09.2025 25-7-4338470-ОПР-изм</t>
  </si>
  <si>
    <t>раствор для внутривенного и внутримышечного введения, 125 мг/мл, 4 мл - ампулы (5) - пачки картонные</t>
  </si>
  <si>
    <t>раствор для внутривенного и внутримышечного введения, 125 мг/мл, 4 мл - ампула (10) - пачка картонная</t>
  </si>
  <si>
    <t>раствор для внутривенного и внутримышечного введения, 125 мг/мл, 4 мл - ампула (5) - пачка картонная</t>
  </si>
  <si>
    <t>раствор для внутривенного и внутримышечного введения, 125 мг/мл, 4 мл - ампулы (5) - контурные ячейковые упаковки (2) - пачки картонные</t>
  </si>
  <si>
    <t>Метостабил</t>
  </si>
  <si>
    <t>раствор для внутривенного и внутримышечного введения, 50 мг/мл, 5 мл - ампулы (10) - пачки картонные</t>
  </si>
  <si>
    <t>П-№(010980)-(РГ-RU)</t>
  </si>
  <si>
    <t>16.04.2026 25-7-4361002-ОПР-изм</t>
  </si>
  <si>
    <t>Эврин</t>
  </si>
  <si>
    <t>раствор для внутривенного и внутримышечного введения, 50 мг/мл, 5 мл - ампула (5) / в комплекте со скарификатором ампульным / - пачка картонная</t>
  </si>
  <si>
    <t>ЛП-005724</t>
  </si>
  <si>
    <t>09.04.2026 551/25-26</t>
  </si>
  <si>
    <t>Церекард</t>
  </si>
  <si>
    <t>раствор для внутривенного и внутримышечного введения, 50 мг/мл, 5 мл - ампулы (5) - пачки картонные</t>
  </si>
  <si>
    <t>ЛП-№(009912)-(РГ-RU)</t>
  </si>
  <si>
    <t>10.02.2026 25-7-4354182-ОПР-изм</t>
  </si>
  <si>
    <t>Мексиприм®</t>
  </si>
  <si>
    <t>Вл.Акционерное общество "Нижегородский химико-фармацевтический завод" (АО "Нижфарм"), Россия (5260900010); Вып.к.Перв.Уп.Втор.Уп.Пр.Общество с ограниченной ответственностью "Научно-технологическая фармацевтическая фирма "ПОЛИСАН" (ООО "НТФФ "ПОЛИСАН"), Россия (7805023934);</t>
  </si>
  <si>
    <t>ЛП-№(007945)-(РГ-RU)</t>
  </si>
  <si>
    <t>29.01.2026 41/25-26</t>
  </si>
  <si>
    <t>раствор для внутривенного и внутримышечного введения, 50 мг/мл, 5 мл - ампулы (10) - коробки картонные</t>
  </si>
  <si>
    <t>Вл.Акционерное общество "ДАЛЬХИМФАРМ" (АО "ДАЛЬХИМФАРМ"), Россия (2702010564); Перв.Уп.Втор.Уп.Пр.Акционерное общество "ДАЛЬХИМФАРМ ("АО "ДАЛЬХИМФАРМ"), Россия; Вып.к.Акционерное общество "ДАЛЬХИМФАРМ ("АО "ДАЛЬХИМФАРМ"), Россия;</t>
  </si>
  <si>
    <t>ЛП-№(011955)-(РГ-RU)</t>
  </si>
  <si>
    <t>28.11.2025 1920/25-25</t>
  </si>
  <si>
    <t xml:space="preserve">КП 347/омо от 27.05.26 </t>
  </si>
  <si>
    <t>Лекарственая форма</t>
  </si>
  <si>
    <t>* не применяется</t>
  </si>
  <si>
    <t>*Не применяется в связи с тем, что на участие в закупке с номером 200909086126100171 не подано ни одной заявки и на основании части 12 Приказ Минздрава России от 19.12.2019 № 1064н устанавливается НМЦК ,следующее после НМЦК закупки с  номером 200909086126100092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</si>
</sst>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##"/>
    <numFmt numFmtId="165" formatCode="[$-10419]###\ ###"/>
    <numFmt numFmtId="166" formatCode="[$-10419]###\ ###\ ##0.00"/>
  </numFmts>
  <fonts count="3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u/>
      <sz val="8"/>
      <color theme="10"/>
      <name val="Arial"/>
      <family val="2"/>
    </font>
    <font>
      <sz val="8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 tint="0.14999847407452621"/>
      <name val="Times New Roman"/>
      <family val="1"/>
      <charset val="204"/>
    </font>
    <font>
      <sz val="11"/>
      <color theme="1" tint="0.14999847407452621"/>
      <name val="Times New Roman"/>
      <family val="1"/>
      <charset val="204"/>
    </font>
    <font>
      <sz val="10"/>
      <color theme="1" tint="0.1499984740745262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7" fillId="0" borderId="0"/>
    <xf numFmtId="0" fontId="21" fillId="0" borderId="0" applyNumberFormat="0" applyFill="0" applyBorder="0" applyAlignment="0" applyProtection="0"/>
  </cellStyleXfs>
  <cellXfs count="239">
    <xf numFmtId="0" fontId="0" fillId="0" borderId="0" xfId="0"/>
    <xf numFmtId="0" fontId="4" fillId="0" borderId="0" xfId="3" applyFont="1" applyAlignment="1"/>
    <xf numFmtId="0" fontId="7" fillId="0" borderId="0" xfId="3"/>
    <xf numFmtId="0" fontId="6" fillId="0" borderId="0" xfId="3" applyFont="1" applyAlignment="1">
      <alignment horizontal="center" vertical="center"/>
    </xf>
    <xf numFmtId="4" fontId="6" fillId="0" borderId="0" xfId="3" applyNumberFormat="1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4" fontId="1" fillId="0" borderId="0" xfId="3" applyNumberFormat="1" applyFont="1" applyAlignment="1">
      <alignment horizontal="center" vertical="center"/>
    </xf>
    <xf numFmtId="0" fontId="1" fillId="0" borderId="0" xfId="3" applyFont="1" applyAlignment="1"/>
    <xf numFmtId="4" fontId="4" fillId="0" borderId="0" xfId="3" applyNumberFormat="1" applyFont="1" applyAlignment="1"/>
    <xf numFmtId="0" fontId="6" fillId="0" borderId="0" xfId="3" applyFont="1" applyBorder="1" applyAlignment="1">
      <alignment horizontal="center" vertical="center"/>
    </xf>
    <xf numFmtId="0" fontId="1" fillId="0" borderId="0" xfId="3" applyFont="1" applyAlignment="1"/>
    <xf numFmtId="0" fontId="4" fillId="0" borderId="0" xfId="3" applyFont="1" applyAlignment="1">
      <alignment horizontal="center" vertical="top"/>
    </xf>
    <xf numFmtId="0" fontId="2" fillId="0" borderId="0" xfId="1" applyFill="1"/>
    <xf numFmtId="0" fontId="13" fillId="0" borderId="0" xfId="1" applyFont="1" applyFill="1" applyAlignment="1">
      <alignment horizontal="center" vertical="top"/>
    </xf>
    <xf numFmtId="0" fontId="2" fillId="0" borderId="0" xfId="1" applyFill="1" applyAlignment="1">
      <alignment horizontal="center" vertical="top"/>
    </xf>
    <xf numFmtId="0" fontId="2" fillId="0" borderId="0" xfId="1" applyFill="1" applyBorder="1" applyAlignment="1">
      <alignment horizontal="center" vertical="top"/>
    </xf>
    <xf numFmtId="0" fontId="2" fillId="0" borderId="0" xfId="1" applyFill="1" applyBorder="1"/>
    <xf numFmtId="0" fontId="1" fillId="0" borderId="4" xfId="3" applyFont="1" applyBorder="1" applyAlignment="1">
      <alignment horizontal="centerContinuous" vertical="top" wrapText="1" shrinkToFit="1"/>
    </xf>
    <xf numFmtId="0" fontId="1" fillId="0" borderId="5" xfId="3" applyFont="1" applyBorder="1" applyAlignment="1">
      <alignment horizontal="centerContinuous" vertical="top" wrapText="1" shrinkToFit="1"/>
    </xf>
    <xf numFmtId="0" fontId="8" fillId="0" borderId="0" xfId="3" applyFont="1" applyBorder="1" applyAlignment="1">
      <alignment horizontal="centerContinuous" vertical="center"/>
    </xf>
    <xf numFmtId="0" fontId="15" fillId="0" borderId="0" xfId="3" applyFont="1" applyFill="1" applyBorder="1" applyAlignment="1">
      <alignment horizontal="centerContinuous" vertical="center" wrapText="1"/>
    </xf>
    <xf numFmtId="0" fontId="1" fillId="0" borderId="0" xfId="1" applyFont="1" applyFill="1" applyAlignment="1">
      <alignment horizontal="center" vertical="top"/>
    </xf>
    <xf numFmtId="0" fontId="1" fillId="0" borderId="0" xfId="1" applyFont="1" applyFill="1" applyBorder="1" applyAlignment="1">
      <alignment horizontal="center" vertical="top"/>
    </xf>
    <xf numFmtId="0" fontId="1" fillId="0" borderId="0" xfId="3" applyFont="1" applyAlignment="1">
      <alignment horizontal="center" vertical="top"/>
    </xf>
    <xf numFmtId="0" fontId="15" fillId="0" borderId="0" xfId="3" applyFont="1" applyFill="1" applyBorder="1" applyAlignment="1">
      <alignment horizontal="centerContinuous" vertical="top" wrapText="1"/>
    </xf>
    <xf numFmtId="0" fontId="1" fillId="0" borderId="1" xfId="0" applyFont="1" applyBorder="1" applyAlignment="1">
      <alignment horizontal="center" vertical="top" wrapText="1" shrinkToFit="1"/>
    </xf>
    <xf numFmtId="0" fontId="11" fillId="0" borderId="1" xfId="0" applyFont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Continuous" vertical="center" wrapText="1" shrinkToFit="1"/>
    </xf>
    <xf numFmtId="0" fontId="1" fillId="0" borderId="5" xfId="0" applyFont="1" applyBorder="1" applyAlignment="1">
      <alignment horizontal="centerContinuous" vertical="center" wrapText="1" shrinkToFit="1"/>
    </xf>
    <xf numFmtId="0" fontId="4" fillId="0" borderId="0" xfId="3" applyFont="1" applyAlignment="1">
      <alignment horizontal="center"/>
    </xf>
    <xf numFmtId="4" fontId="1" fillId="0" borderId="5" xfId="0" applyNumberFormat="1" applyFont="1" applyBorder="1" applyAlignment="1">
      <alignment horizontal="centerContinuous" vertical="center" wrapText="1" shrinkToFit="1"/>
    </xf>
    <xf numFmtId="4" fontId="1" fillId="0" borderId="1" xfId="0" applyNumberFormat="1" applyFont="1" applyBorder="1" applyAlignment="1">
      <alignment horizontal="center" vertical="top" wrapText="1" shrinkToFit="1"/>
    </xf>
    <xf numFmtId="4" fontId="1" fillId="0" borderId="1" xfId="0" applyNumberFormat="1" applyFont="1" applyBorder="1" applyAlignment="1">
      <alignment horizontal="center" vertical="top" wrapText="1"/>
    </xf>
    <xf numFmtId="0" fontId="4" fillId="0" borderId="10" xfId="0" applyFont="1" applyBorder="1" applyAlignment="1" applyProtection="1">
      <alignment vertical="top" wrapText="1" readingOrder="1"/>
      <protection locked="0"/>
    </xf>
    <xf numFmtId="0" fontId="4" fillId="0" borderId="10" xfId="0" applyFont="1" applyBorder="1" applyAlignment="1" applyProtection="1">
      <alignment horizontal="center" vertical="top" wrapText="1" readingOrder="1"/>
      <protection locked="0"/>
    </xf>
    <xf numFmtId="0" fontId="11" fillId="0" borderId="10" xfId="0" applyFont="1" applyBorder="1" applyAlignment="1" applyProtection="1">
      <alignment horizontal="center" vertical="top" wrapText="1" readingOrder="1"/>
      <protection locked="0"/>
    </xf>
    <xf numFmtId="166" fontId="4" fillId="0" borderId="10" xfId="0" applyNumberFormat="1" applyFont="1" applyBorder="1" applyAlignment="1" applyProtection="1">
      <alignment horizontal="center" vertical="top" wrapText="1" readingOrder="1"/>
      <protection locked="0"/>
    </xf>
    <xf numFmtId="0" fontId="17" fillId="0" borderId="10" xfId="0" applyFont="1" applyBorder="1" applyAlignment="1" applyProtection="1">
      <alignment horizontal="center" vertical="top" wrapText="1" readingOrder="1"/>
      <protection locked="0"/>
    </xf>
    <xf numFmtId="0" fontId="8" fillId="0" borderId="0" xfId="3" applyFont="1" applyFill="1" applyBorder="1" applyAlignment="1">
      <alignment horizontal="centerContinuous" vertical="center" wrapText="1"/>
    </xf>
    <xf numFmtId="4" fontId="8" fillId="0" borderId="0" xfId="3" applyNumberFormat="1" applyFont="1" applyFill="1" applyBorder="1" applyAlignment="1">
      <alignment horizontal="centerContinuous" vertical="center" wrapText="1"/>
    </xf>
    <xf numFmtId="0" fontId="14" fillId="0" borderId="0" xfId="3" applyFont="1" applyFill="1" applyAlignment="1">
      <alignment horizontal="centerContinuous" vertical="center" wrapText="1"/>
    </xf>
    <xf numFmtId="0" fontId="14" fillId="0" borderId="0" xfId="3" applyFont="1" applyFill="1" applyAlignment="1">
      <alignment wrapText="1"/>
    </xf>
    <xf numFmtId="0" fontId="1" fillId="0" borderId="0" xfId="3" applyFont="1" applyFill="1" applyAlignment="1">
      <alignment horizontal="center" vertical="top" wrapText="1"/>
    </xf>
    <xf numFmtId="0" fontId="1" fillId="0" borderId="0" xfId="3" applyFont="1" applyFill="1" applyAlignment="1">
      <alignment wrapText="1"/>
    </xf>
    <xf numFmtId="0" fontId="11" fillId="0" borderId="0" xfId="3" applyFont="1" applyFill="1" applyAlignment="1">
      <alignment horizontal="center" vertical="top" wrapText="1"/>
    </xf>
    <xf numFmtId="4" fontId="14" fillId="0" borderId="0" xfId="3" applyNumberFormat="1" applyFont="1" applyFill="1" applyAlignment="1">
      <alignment horizontal="center" vertical="top" wrapText="1"/>
    </xf>
    <xf numFmtId="0" fontId="14" fillId="0" borderId="0" xfId="3" applyFont="1" applyFill="1" applyAlignment="1">
      <alignment horizontal="center" vertical="top" wrapText="1"/>
    </xf>
    <xf numFmtId="0" fontId="14" fillId="0" borderId="6" xfId="3" applyFont="1" applyFill="1" applyBorder="1" applyAlignment="1">
      <alignment horizontal="centerContinuous" vertical="center" wrapText="1"/>
    </xf>
    <xf numFmtId="0" fontId="14" fillId="0" borderId="7" xfId="3" applyFont="1" applyFill="1" applyBorder="1" applyAlignment="1">
      <alignment wrapText="1"/>
    </xf>
    <xf numFmtId="0" fontId="4" fillId="0" borderId="7" xfId="0" applyFont="1" applyBorder="1" applyAlignment="1" applyProtection="1">
      <alignment vertical="top" wrapText="1" readingOrder="1"/>
      <protection locked="0"/>
    </xf>
    <xf numFmtId="0" fontId="8" fillId="0" borderId="0" xfId="3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 shrinkToFit="1"/>
    </xf>
    <xf numFmtId="0" fontId="3" fillId="0" borderId="11" xfId="3" applyFont="1" applyFill="1" applyBorder="1" applyAlignment="1">
      <alignment horizontal="center" vertical="top" wrapText="1"/>
    </xf>
    <xf numFmtId="0" fontId="6" fillId="0" borderId="0" xfId="3" applyFont="1" applyFill="1" applyBorder="1" applyAlignment="1">
      <alignment horizontal="centerContinuous" vertical="center" wrapText="1"/>
    </xf>
    <xf numFmtId="165" fontId="1" fillId="0" borderId="10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0" xfId="3" applyFont="1" applyFill="1" applyAlignment="1">
      <alignment horizontal="center" vertical="top" wrapText="1"/>
    </xf>
    <xf numFmtId="0" fontId="14" fillId="0" borderId="0" xfId="3" applyFont="1" applyFill="1" applyBorder="1" applyAlignment="1">
      <alignment wrapText="1"/>
    </xf>
    <xf numFmtId="0" fontId="3" fillId="0" borderId="7" xfId="3" applyFont="1" applyFill="1" applyBorder="1" applyAlignment="1">
      <alignment horizontal="center" vertical="top" wrapText="1"/>
    </xf>
    <xf numFmtId="0" fontId="1" fillId="0" borderId="0" xfId="3" applyFont="1" applyAlignment="1">
      <alignment horizontal="center"/>
    </xf>
    <xf numFmtId="0" fontId="23" fillId="0" borderId="0" xfId="3" applyFont="1" applyBorder="1" applyAlignment="1">
      <alignment horizontal="centerContinuous" vertical="center"/>
    </xf>
    <xf numFmtId="0" fontId="14" fillId="0" borderId="0" xfId="3" applyFont="1" applyAlignment="1">
      <alignment horizontal="center" vertical="top"/>
    </xf>
    <xf numFmtId="0" fontId="24" fillId="0" borderId="3" xfId="3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centerContinuous" vertical="center"/>
    </xf>
    <xf numFmtId="0" fontId="4" fillId="0" borderId="0" xfId="3" applyFont="1" applyFill="1" applyAlignment="1">
      <alignment horizontal="center"/>
    </xf>
    <xf numFmtId="0" fontId="16" fillId="0" borderId="0" xfId="3" applyFont="1" applyFill="1" applyBorder="1" applyAlignment="1">
      <alignment horizontal="centerContinuous" vertical="center"/>
    </xf>
    <xf numFmtId="0" fontId="4" fillId="0" borderId="0" xfId="3" applyFont="1" applyFill="1" applyAlignment="1"/>
    <xf numFmtId="0" fontId="7" fillId="0" borderId="0" xfId="3" applyFill="1"/>
    <xf numFmtId="0" fontId="18" fillId="0" borderId="0" xfId="0" applyFont="1" applyFill="1" applyAlignment="1">
      <alignment horizontal="centerContinuous" vertical="center" wrapText="1"/>
    </xf>
    <xf numFmtId="0" fontId="9" fillId="0" borderId="8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wrapText="1" shrinkToFit="1"/>
    </xf>
    <xf numFmtId="0" fontId="4" fillId="0" borderId="12" xfId="3" applyFont="1" applyFill="1" applyBorder="1" applyAlignment="1"/>
    <xf numFmtId="4" fontId="23" fillId="0" borderId="13" xfId="3" applyNumberFormat="1" applyFont="1" applyFill="1" applyBorder="1" applyAlignment="1">
      <alignment horizontal="center" vertical="center"/>
    </xf>
    <xf numFmtId="0" fontId="1" fillId="0" borderId="14" xfId="3" applyFont="1" applyFill="1" applyBorder="1" applyAlignment="1">
      <alignment horizontal="center" vertical="top" wrapText="1"/>
    </xf>
    <xf numFmtId="4" fontId="4" fillId="0" borderId="14" xfId="3" applyNumberFormat="1" applyFont="1" applyFill="1" applyBorder="1" applyAlignment="1">
      <alignment horizontal="center" vertical="top" wrapText="1" shrinkToFit="1"/>
    </xf>
    <xf numFmtId="4" fontId="12" fillId="0" borderId="14" xfId="3" applyNumberFormat="1" applyFont="1" applyFill="1" applyBorder="1" applyAlignment="1">
      <alignment horizontal="center" vertical="top" wrapText="1"/>
    </xf>
    <xf numFmtId="0" fontId="4" fillId="0" borderId="14" xfId="3" applyFont="1" applyFill="1" applyBorder="1" applyAlignment="1"/>
    <xf numFmtId="1" fontId="1" fillId="0" borderId="14" xfId="3" applyNumberFormat="1" applyFont="1" applyFill="1" applyBorder="1" applyAlignment="1">
      <alignment horizontal="center" vertical="top" wrapText="1"/>
    </xf>
    <xf numFmtId="4" fontId="1" fillId="0" borderId="14" xfId="3" applyNumberFormat="1" applyFont="1" applyFill="1" applyBorder="1" applyAlignment="1">
      <alignment horizontal="center" vertical="top" wrapText="1"/>
    </xf>
    <xf numFmtId="0" fontId="25" fillId="0" borderId="14" xfId="0" applyFont="1" applyBorder="1" applyAlignment="1">
      <alignment vertical="center" wrapText="1"/>
    </xf>
    <xf numFmtId="0" fontId="24" fillId="0" borderId="7" xfId="3" applyFont="1" applyFill="1" applyBorder="1" applyAlignment="1">
      <alignment horizontal="center" vertical="top" wrapText="1"/>
    </xf>
    <xf numFmtId="0" fontId="1" fillId="0" borderId="0" xfId="3" applyFont="1" applyFill="1" applyBorder="1" applyAlignment="1">
      <alignment horizontal="center" vertical="top"/>
    </xf>
    <xf numFmtId="4" fontId="1" fillId="0" borderId="15" xfId="0" applyNumberFormat="1" applyFont="1" applyBorder="1" applyAlignment="1">
      <alignment horizontal="center" vertical="top" wrapText="1"/>
    </xf>
    <xf numFmtId="0" fontId="4" fillId="0" borderId="16" xfId="0" applyFont="1" applyBorder="1" applyAlignment="1" applyProtection="1">
      <alignment vertical="top" wrapText="1" readingOrder="1"/>
      <protection locked="0"/>
    </xf>
    <xf numFmtId="0" fontId="11" fillId="0" borderId="16" xfId="0" applyFont="1" applyBorder="1" applyAlignment="1" applyProtection="1">
      <alignment horizontal="center" vertical="top" wrapText="1" readingOrder="1"/>
      <protection locked="0"/>
    </xf>
    <xf numFmtId="0" fontId="17" fillId="0" borderId="16" xfId="0" applyFont="1" applyBorder="1" applyAlignment="1" applyProtection="1">
      <alignment horizontal="center" vertical="top" wrapText="1" readingOrder="1"/>
      <protection locked="0"/>
    </xf>
    <xf numFmtId="0" fontId="4" fillId="0" borderId="16" xfId="0" applyFont="1" applyBorder="1" applyAlignment="1" applyProtection="1">
      <alignment horizontal="center" vertical="top" wrapText="1" readingOrder="1"/>
      <protection locked="0"/>
    </xf>
    <xf numFmtId="165" fontId="1" fillId="0" borderId="16" xfId="0" applyNumberFormat="1" applyFont="1" applyBorder="1" applyAlignment="1" applyProtection="1">
      <alignment horizontal="center" vertical="top" wrapText="1" readingOrder="1"/>
      <protection locked="0"/>
    </xf>
    <xf numFmtId="166" fontId="4" fillId="0" borderId="16" xfId="0" applyNumberFormat="1" applyFont="1" applyBorder="1" applyAlignment="1" applyProtection="1">
      <alignment horizontal="center" vertical="top" wrapText="1" readingOrder="1"/>
      <protection locked="0"/>
    </xf>
    <xf numFmtId="4" fontId="3" fillId="0" borderId="14" xfId="3" applyNumberFormat="1" applyFont="1" applyFill="1" applyBorder="1" applyAlignment="1">
      <alignment horizontal="center" vertical="center"/>
    </xf>
    <xf numFmtId="0" fontId="1" fillId="0" borderId="11" xfId="3" applyFont="1" applyBorder="1" applyAlignment="1">
      <alignment horizontal="center" vertical="top" wrapText="1" shrinkToFit="1"/>
    </xf>
    <xf numFmtId="164" fontId="1" fillId="0" borderId="7" xfId="0" applyNumberFormat="1" applyFont="1" applyBorder="1" applyAlignment="1">
      <alignment horizontal="center" vertical="top" wrapText="1"/>
    </xf>
    <xf numFmtId="0" fontId="3" fillId="0" borderId="17" xfId="3" applyFont="1" applyFill="1" applyBorder="1" applyAlignment="1">
      <alignment horizontal="center" vertical="top" wrapText="1"/>
    </xf>
    <xf numFmtId="0" fontId="14" fillId="0" borderId="17" xfId="3" applyFont="1" applyFill="1" applyBorder="1" applyAlignment="1">
      <alignment wrapText="1"/>
    </xf>
    <xf numFmtId="0" fontId="4" fillId="0" borderId="17" xfId="0" applyFont="1" applyBorder="1" applyAlignment="1" applyProtection="1">
      <alignment vertical="top" wrapText="1" readingOrder="1"/>
      <protection locked="0"/>
    </xf>
    <xf numFmtId="0" fontId="4" fillId="0" borderId="17" xfId="0" applyFont="1" applyBorder="1" applyAlignment="1" applyProtection="1">
      <alignment horizontal="center" vertical="top" wrapText="1" readingOrder="1"/>
      <protection locked="0"/>
    </xf>
    <xf numFmtId="0" fontId="1" fillId="0" borderId="9" xfId="3" applyFont="1" applyFill="1" applyBorder="1" applyAlignment="1">
      <alignment horizontal="center" vertical="top" wrapText="1"/>
    </xf>
    <xf numFmtId="0" fontId="4" fillId="0" borderId="11" xfId="3" applyFont="1" applyBorder="1" applyAlignment="1">
      <alignment horizontal="center" vertical="top" wrapText="1" shrinkToFit="1"/>
    </xf>
    <xf numFmtId="0" fontId="12" fillId="0" borderId="11" xfId="3" applyFont="1" applyBorder="1" applyAlignment="1">
      <alignment horizontal="center" vertical="top" wrapText="1" shrinkToFit="1"/>
    </xf>
    <xf numFmtId="0" fontId="17" fillId="0" borderId="11" xfId="3" applyFont="1" applyBorder="1" applyAlignment="1">
      <alignment horizontal="center" vertical="top" wrapText="1" shrinkToFit="1"/>
    </xf>
    <xf numFmtId="0" fontId="11" fillId="0" borderId="11" xfId="3" applyFont="1" applyBorder="1" applyAlignment="1">
      <alignment horizontal="center" vertical="top" wrapText="1" shrinkToFit="1"/>
    </xf>
    <xf numFmtId="0" fontId="4" fillId="0" borderId="14" xfId="3" applyFont="1" applyBorder="1" applyAlignment="1"/>
    <xf numFmtId="4" fontId="1" fillId="0" borderId="14" xfId="3" applyNumberFormat="1" applyFont="1" applyBorder="1" applyAlignment="1">
      <alignment horizontal="center" vertical="top" wrapText="1" shrinkToFit="1"/>
    </xf>
    <xf numFmtId="4" fontId="1" fillId="0" borderId="18" xfId="0" applyNumberFormat="1" applyFont="1" applyBorder="1" applyAlignment="1">
      <alignment horizontal="center" vertical="top" wrapText="1"/>
    </xf>
    <xf numFmtId="0" fontId="24" fillId="0" borderId="19" xfId="3" applyFont="1" applyFill="1" applyBorder="1" applyAlignment="1">
      <alignment horizontal="center" vertical="top" wrapText="1"/>
    </xf>
    <xf numFmtId="0" fontId="3" fillId="0" borderId="19" xfId="3" applyFont="1" applyFill="1" applyBorder="1" applyAlignment="1">
      <alignment horizontal="center" vertical="top" wrapText="1"/>
    </xf>
    <xf numFmtId="0" fontId="4" fillId="0" borderId="19" xfId="0" applyFont="1" applyBorder="1" applyAlignment="1" applyProtection="1">
      <alignment vertical="top" wrapText="1" readingOrder="1"/>
      <protection locked="0"/>
    </xf>
    <xf numFmtId="0" fontId="11" fillId="0" borderId="19" xfId="0" applyFont="1" applyBorder="1" applyAlignment="1" applyProtection="1">
      <alignment horizontal="center" vertical="top" wrapText="1" readingOrder="1"/>
      <protection locked="0"/>
    </xf>
    <xf numFmtId="0" fontId="17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19" xfId="0" applyFont="1" applyBorder="1" applyAlignment="1" applyProtection="1">
      <alignment horizontal="center" vertical="top" wrapText="1" readingOrder="1"/>
      <protection locked="0"/>
    </xf>
    <xf numFmtId="165" fontId="1" fillId="0" borderId="19" xfId="0" applyNumberFormat="1" applyFont="1" applyBorder="1" applyAlignment="1" applyProtection="1">
      <alignment horizontal="center" vertical="top" wrapText="1" readingOrder="1"/>
      <protection locked="0"/>
    </xf>
    <xf numFmtId="166" fontId="4" fillId="0" borderId="19" xfId="0" applyNumberFormat="1" applyFont="1" applyBorder="1" applyAlignment="1" applyProtection="1">
      <alignment horizontal="center" vertical="top" wrapText="1" readingOrder="1"/>
      <protection locked="0"/>
    </xf>
    <xf numFmtId="4" fontId="1" fillId="0" borderId="19" xfId="0" applyNumberFormat="1" applyFont="1" applyBorder="1" applyAlignment="1">
      <alignment horizontal="center" vertical="top" wrapText="1"/>
    </xf>
    <xf numFmtId="0" fontId="11" fillId="0" borderId="7" xfId="0" applyFont="1" applyBorder="1" applyAlignment="1" applyProtection="1">
      <alignment horizontal="center" vertical="top" wrapText="1" readingOrder="1"/>
      <protection locked="0"/>
    </xf>
    <xf numFmtId="0" fontId="17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165" fontId="1" fillId="0" borderId="7" xfId="0" applyNumberFormat="1" applyFont="1" applyBorder="1" applyAlignment="1" applyProtection="1">
      <alignment horizontal="center" vertical="top" wrapText="1" readingOrder="1"/>
      <protection locked="0"/>
    </xf>
    <xf numFmtId="166" fontId="4" fillId="0" borderId="7" xfId="0" applyNumberFormat="1" applyFont="1" applyBorder="1" applyAlignment="1" applyProtection="1">
      <alignment horizontal="center" vertical="top" wrapText="1" readingOrder="1"/>
      <protection locked="0"/>
    </xf>
    <xf numFmtId="4" fontId="1" fillId="0" borderId="7" xfId="0" applyNumberFormat="1" applyFont="1" applyBorder="1" applyAlignment="1">
      <alignment horizontal="center" vertical="top" wrapText="1"/>
    </xf>
    <xf numFmtId="0" fontId="4" fillId="0" borderId="20" xfId="0" applyFont="1" applyBorder="1" applyAlignment="1" applyProtection="1">
      <alignment vertical="top" wrapText="1" readingOrder="1"/>
      <protection locked="0"/>
    </xf>
    <xf numFmtId="0" fontId="11" fillId="0" borderId="20" xfId="0" applyFont="1" applyBorder="1" applyAlignment="1" applyProtection="1">
      <alignment horizontal="center" vertical="top" wrapText="1" readingOrder="1"/>
      <protection locked="0"/>
    </xf>
    <xf numFmtId="0" fontId="17" fillId="0" borderId="20" xfId="0" applyFont="1" applyBorder="1" applyAlignment="1" applyProtection="1">
      <alignment horizontal="center" vertical="top" wrapText="1" readingOrder="1"/>
      <protection locked="0"/>
    </xf>
    <xf numFmtId="0" fontId="4" fillId="0" borderId="20" xfId="0" applyFont="1" applyBorder="1" applyAlignment="1" applyProtection="1">
      <alignment horizontal="center" vertical="top" wrapText="1" readingOrder="1"/>
      <protection locked="0"/>
    </xf>
    <xf numFmtId="165" fontId="1" fillId="0" borderId="20" xfId="0" applyNumberFormat="1" applyFont="1" applyBorder="1" applyAlignment="1" applyProtection="1">
      <alignment horizontal="center" vertical="top" wrapText="1" readingOrder="1"/>
      <protection locked="0"/>
    </xf>
    <xf numFmtId="166" fontId="4" fillId="0" borderId="20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21" xfId="3" applyFont="1" applyFill="1" applyBorder="1" applyAlignment="1">
      <alignment horizontal="center" vertical="top" wrapText="1"/>
    </xf>
    <xf numFmtId="0" fontId="14" fillId="0" borderId="21" xfId="3" applyFont="1" applyFill="1" applyBorder="1" applyAlignment="1">
      <alignment wrapText="1"/>
    </xf>
    <xf numFmtId="0" fontId="14" fillId="0" borderId="21" xfId="3" applyFont="1" applyFill="1" applyBorder="1" applyAlignment="1">
      <alignment horizontal="center" vertical="top" wrapText="1"/>
    </xf>
    <xf numFmtId="4" fontId="14" fillId="0" borderId="21" xfId="3" applyNumberFormat="1" applyFont="1" applyFill="1" applyBorder="1" applyAlignment="1">
      <alignment horizontal="center" vertical="top" wrapText="1"/>
    </xf>
    <xf numFmtId="0" fontId="1" fillId="0" borderId="14" xfId="3" applyFont="1" applyBorder="1" applyAlignment="1">
      <alignment horizontal="center" vertical="top" wrapText="1" shrinkToFit="1"/>
    </xf>
    <xf numFmtId="0" fontId="11" fillId="0" borderId="14" xfId="3" applyFont="1" applyBorder="1" applyAlignment="1">
      <alignment horizontal="center" vertical="top" wrapText="1" shrinkToFit="1"/>
    </xf>
    <xf numFmtId="0" fontId="7" fillId="0" borderId="14" xfId="3" applyBorder="1"/>
    <xf numFmtId="14" fontId="1" fillId="0" borderId="14" xfId="3" applyNumberFormat="1" applyFont="1" applyFill="1" applyBorder="1" applyAlignment="1">
      <alignment horizontal="center" vertical="top" wrapText="1"/>
    </xf>
    <xf numFmtId="0" fontId="28" fillId="0" borderId="0" xfId="3" applyFont="1" applyFill="1" applyBorder="1" applyAlignment="1">
      <alignment horizontal="centerContinuous" vertical="center"/>
    </xf>
    <xf numFmtId="0" fontId="29" fillId="0" borderId="0" xfId="3" applyFont="1" applyFill="1" applyBorder="1" applyAlignment="1">
      <alignment horizontal="centerContinuous" vertical="center" wrapText="1"/>
    </xf>
    <xf numFmtId="0" fontId="30" fillId="0" borderId="8" xfId="3" applyFont="1" applyFill="1" applyBorder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31" fillId="0" borderId="12" xfId="3" applyFont="1" applyFill="1" applyBorder="1" applyAlignment="1"/>
    <xf numFmtId="0" fontId="31" fillId="0" borderId="0" xfId="3" applyFont="1" applyFill="1" applyAlignment="1"/>
    <xf numFmtId="0" fontId="24" fillId="0" borderId="17" xfId="3" applyFont="1" applyFill="1" applyBorder="1" applyAlignment="1">
      <alignment horizontal="center" vertical="top" wrapText="1"/>
    </xf>
    <xf numFmtId="0" fontId="11" fillId="0" borderId="17" xfId="0" applyFont="1" applyBorder="1" applyAlignment="1" applyProtection="1">
      <alignment horizontal="center" vertical="top" wrapText="1" readingOrder="1"/>
      <protection locked="0"/>
    </xf>
    <xf numFmtId="0" fontId="17" fillId="0" borderId="17" xfId="0" applyFont="1" applyBorder="1" applyAlignment="1" applyProtection="1">
      <alignment horizontal="center" vertical="top" wrapText="1" readingOrder="1"/>
      <protection locked="0"/>
    </xf>
    <xf numFmtId="165" fontId="1" fillId="0" borderId="17" xfId="0" applyNumberFormat="1" applyFont="1" applyBorder="1" applyAlignment="1" applyProtection="1">
      <alignment horizontal="center" vertical="top" wrapText="1" readingOrder="1"/>
      <protection locked="0"/>
    </xf>
    <xf numFmtId="166" fontId="4" fillId="0" borderId="17" xfId="0" applyNumberFormat="1" applyFont="1" applyBorder="1" applyAlignment="1" applyProtection="1">
      <alignment horizontal="center" vertical="top" wrapText="1" readingOrder="1"/>
      <protection locked="0"/>
    </xf>
    <xf numFmtId="4" fontId="1" fillId="0" borderId="17" xfId="0" applyNumberFormat="1" applyFont="1" applyBorder="1" applyAlignment="1">
      <alignment horizontal="center" vertical="top" wrapText="1"/>
    </xf>
    <xf numFmtId="164" fontId="1" fillId="0" borderId="17" xfId="0" applyNumberFormat="1" applyFont="1" applyBorder="1" applyAlignment="1">
      <alignment horizontal="center" vertical="top" wrapText="1"/>
    </xf>
    <xf numFmtId="0" fontId="24" fillId="0" borderId="24" xfId="3" applyFont="1" applyFill="1" applyBorder="1" applyAlignment="1">
      <alignment horizontal="center" vertical="top" wrapText="1"/>
    </xf>
    <xf numFmtId="0" fontId="3" fillId="0" borderId="24" xfId="3" applyFont="1" applyFill="1" applyBorder="1" applyAlignment="1">
      <alignment horizontal="center" vertical="top" wrapText="1"/>
    </xf>
    <xf numFmtId="0" fontId="4" fillId="0" borderId="24" xfId="0" applyFont="1" applyBorder="1" applyAlignment="1" applyProtection="1">
      <alignment vertical="top" wrapText="1" readingOrder="1"/>
      <protection locked="0"/>
    </xf>
    <xf numFmtId="0" fontId="11" fillId="0" borderId="24" xfId="0" applyFont="1" applyBorder="1" applyAlignment="1" applyProtection="1">
      <alignment horizontal="center" vertical="top" wrapText="1" readingOrder="1"/>
      <protection locked="0"/>
    </xf>
    <xf numFmtId="0" fontId="17" fillId="0" borderId="24" xfId="0" applyFont="1" applyBorder="1" applyAlignment="1" applyProtection="1">
      <alignment horizontal="center" vertical="top" wrapText="1" readingOrder="1"/>
      <protection locked="0"/>
    </xf>
    <xf numFmtId="0" fontId="4" fillId="0" borderId="24" xfId="0" applyFont="1" applyBorder="1" applyAlignment="1" applyProtection="1">
      <alignment horizontal="center" vertical="top" wrapText="1" readingOrder="1"/>
      <protection locked="0"/>
    </xf>
    <xf numFmtId="165" fontId="1" fillId="0" borderId="24" xfId="0" applyNumberFormat="1" applyFont="1" applyBorder="1" applyAlignment="1" applyProtection="1">
      <alignment horizontal="center" vertical="top" wrapText="1" readingOrder="1"/>
      <protection locked="0"/>
    </xf>
    <xf numFmtId="166" fontId="4" fillId="0" borderId="24" xfId="0" applyNumberFormat="1" applyFont="1" applyBorder="1" applyAlignment="1" applyProtection="1">
      <alignment horizontal="center" vertical="top" wrapText="1" readingOrder="1"/>
      <protection locked="0"/>
    </xf>
    <xf numFmtId="4" fontId="1" fillId="0" borderId="24" xfId="0" applyNumberFormat="1" applyFont="1" applyBorder="1" applyAlignment="1">
      <alignment horizontal="center" vertical="top" wrapText="1"/>
    </xf>
    <xf numFmtId="0" fontId="1" fillId="0" borderId="14" xfId="3" applyFont="1" applyFill="1" applyBorder="1" applyAlignment="1">
      <alignment horizontal="center" vertical="top" wrapText="1"/>
    </xf>
    <xf numFmtId="0" fontId="1" fillId="0" borderId="14" xfId="3" applyFont="1" applyFill="1" applyBorder="1" applyAlignment="1">
      <alignment horizontal="center" vertical="top" wrapText="1"/>
    </xf>
    <xf numFmtId="0" fontId="33" fillId="0" borderId="3" xfId="3" applyFont="1" applyFill="1" applyBorder="1" applyAlignment="1">
      <alignment horizontal="center" vertical="top" wrapText="1" shrinkToFit="1"/>
    </xf>
    <xf numFmtId="0" fontId="34" fillId="0" borderId="3" xfId="3" applyFont="1" applyFill="1" applyBorder="1" applyAlignment="1">
      <alignment horizontal="center" vertical="top" wrapText="1" shrinkToFit="1"/>
    </xf>
    <xf numFmtId="0" fontId="32" fillId="0" borderId="3" xfId="3" applyFont="1" applyFill="1" applyBorder="1" applyAlignment="1">
      <alignment horizontal="center" vertical="top" wrapText="1" shrinkToFit="1"/>
    </xf>
    <xf numFmtId="4" fontId="33" fillId="0" borderId="14" xfId="3" applyNumberFormat="1" applyFont="1" applyFill="1" applyBorder="1" applyAlignment="1">
      <alignment horizontal="center" vertical="top" wrapText="1" shrinkToFit="1"/>
    </xf>
    <xf numFmtId="4" fontId="32" fillId="0" borderId="14" xfId="3" applyNumberFormat="1" applyFont="1" applyFill="1" applyBorder="1" applyAlignment="1">
      <alignment horizontal="center" vertical="top" wrapText="1" shrinkToFit="1"/>
    </xf>
    <xf numFmtId="0" fontId="3" fillId="0" borderId="0" xfId="3" applyFont="1" applyFill="1" applyBorder="1" applyAlignment="1">
      <alignment horizontal="center" vertical="top" wrapText="1"/>
    </xf>
    <xf numFmtId="0" fontId="24" fillId="0" borderId="0" xfId="3" applyFont="1" applyFill="1" applyBorder="1" applyAlignment="1">
      <alignment horizontal="center" vertical="top" wrapText="1"/>
    </xf>
    <xf numFmtId="0" fontId="4" fillId="0" borderId="0" xfId="0" applyFont="1" applyBorder="1" applyAlignment="1" applyProtection="1">
      <alignment vertical="top" wrapText="1" readingOrder="1"/>
      <protection locked="0"/>
    </xf>
    <xf numFmtId="0" fontId="11" fillId="0" borderId="0" xfId="0" applyFont="1" applyBorder="1" applyAlignment="1" applyProtection="1">
      <alignment horizontal="center" vertical="top" wrapText="1" readingOrder="1"/>
      <protection locked="0"/>
    </xf>
    <xf numFmtId="0" fontId="17" fillId="0" borderId="0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Border="1" applyAlignment="1" applyProtection="1">
      <alignment horizontal="center" vertical="top" wrapText="1" readingOrder="1"/>
      <protection locked="0"/>
    </xf>
    <xf numFmtId="165" fontId="1" fillId="0" borderId="0" xfId="0" applyNumberFormat="1" applyFont="1" applyBorder="1" applyAlignment="1" applyProtection="1">
      <alignment horizontal="center" vertical="top" wrapText="1" readingOrder="1"/>
      <protection locked="0"/>
    </xf>
    <xf numFmtId="166" fontId="4" fillId="0" borderId="0" xfId="0" applyNumberFormat="1" applyFont="1" applyBorder="1" applyAlignment="1" applyProtection="1">
      <alignment horizontal="center" vertical="top" wrapText="1" readingOrder="1"/>
      <protection locked="0"/>
    </xf>
    <xf numFmtId="4" fontId="14" fillId="0" borderId="0" xfId="3" applyNumberFormat="1" applyFont="1" applyFill="1" applyBorder="1" applyAlignment="1">
      <alignment horizontal="center" vertical="top" wrapText="1"/>
    </xf>
    <xf numFmtId="0" fontId="3" fillId="0" borderId="25" xfId="3" applyFont="1" applyFill="1" applyBorder="1" applyAlignment="1">
      <alignment horizontal="center" vertical="top" wrapText="1"/>
    </xf>
    <xf numFmtId="0" fontId="24" fillId="0" borderId="25" xfId="3" applyFont="1" applyFill="1" applyBorder="1" applyAlignment="1">
      <alignment horizontal="center" vertical="top" wrapText="1"/>
    </xf>
    <xf numFmtId="0" fontId="14" fillId="0" borderId="25" xfId="3" applyFont="1" applyFill="1" applyBorder="1" applyAlignment="1">
      <alignment wrapText="1"/>
    </xf>
    <xf numFmtId="0" fontId="4" fillId="0" borderId="25" xfId="0" applyFont="1" applyBorder="1" applyAlignment="1" applyProtection="1">
      <alignment vertical="top" wrapText="1" readingOrder="1"/>
      <protection locked="0"/>
    </xf>
    <xf numFmtId="0" fontId="11" fillId="0" borderId="25" xfId="0" applyFont="1" applyBorder="1" applyAlignment="1" applyProtection="1">
      <alignment horizontal="center" vertical="top" wrapText="1" readingOrder="1"/>
      <protection locked="0"/>
    </xf>
    <xf numFmtId="0" fontId="17" fillId="0" borderId="25" xfId="0" applyFont="1" applyBorder="1" applyAlignment="1" applyProtection="1">
      <alignment horizontal="center" vertical="top" wrapText="1" readingOrder="1"/>
      <protection locked="0"/>
    </xf>
    <xf numFmtId="0" fontId="4" fillId="0" borderId="25" xfId="0" applyFont="1" applyBorder="1" applyAlignment="1" applyProtection="1">
      <alignment horizontal="center" vertical="top" wrapText="1" readingOrder="1"/>
      <protection locked="0"/>
    </xf>
    <xf numFmtId="165" fontId="1" fillId="0" borderId="25" xfId="0" applyNumberFormat="1" applyFont="1" applyBorder="1" applyAlignment="1" applyProtection="1">
      <alignment horizontal="center" vertical="top" wrapText="1" readingOrder="1"/>
      <protection locked="0"/>
    </xf>
    <xf numFmtId="166" fontId="4" fillId="0" borderId="25" xfId="0" applyNumberFormat="1" applyFont="1" applyBorder="1" applyAlignment="1" applyProtection="1">
      <alignment horizontal="center" vertical="top" wrapText="1" readingOrder="1"/>
      <protection locked="0"/>
    </xf>
    <xf numFmtId="164" fontId="1" fillId="0" borderId="0" xfId="0" applyNumberFormat="1" applyFont="1" applyBorder="1" applyAlignment="1">
      <alignment horizontal="center" vertical="top" wrapText="1"/>
    </xf>
    <xf numFmtId="0" fontId="24" fillId="0" borderId="21" xfId="3" applyFont="1" applyFill="1" applyBorder="1" applyAlignment="1">
      <alignment horizontal="center" vertical="top" wrapText="1"/>
    </xf>
    <xf numFmtId="0" fontId="4" fillId="0" borderId="21" xfId="0" applyFont="1" applyBorder="1" applyAlignment="1" applyProtection="1">
      <alignment vertical="top" wrapText="1" readingOrder="1"/>
      <protection locked="0"/>
    </xf>
    <xf numFmtId="0" fontId="11" fillId="0" borderId="21" xfId="0" applyFont="1" applyBorder="1" applyAlignment="1" applyProtection="1">
      <alignment horizontal="center" vertical="top" wrapText="1" readingOrder="1"/>
      <protection locked="0"/>
    </xf>
    <xf numFmtId="0" fontId="17" fillId="0" borderId="21" xfId="0" applyFont="1" applyBorder="1" applyAlignment="1" applyProtection="1">
      <alignment horizontal="center" vertical="top" wrapText="1" readingOrder="1"/>
      <protection locked="0"/>
    </xf>
    <xf numFmtId="0" fontId="4" fillId="0" borderId="21" xfId="0" applyFont="1" applyBorder="1" applyAlignment="1" applyProtection="1">
      <alignment horizontal="center" vertical="top" wrapText="1" readingOrder="1"/>
      <protection locked="0"/>
    </xf>
    <xf numFmtId="165" fontId="1" fillId="0" borderId="21" xfId="0" applyNumberFormat="1" applyFont="1" applyBorder="1" applyAlignment="1" applyProtection="1">
      <alignment horizontal="center" vertical="top" wrapText="1" readingOrder="1"/>
      <protection locked="0"/>
    </xf>
    <xf numFmtId="166" fontId="4" fillId="0" borderId="21" xfId="0" applyNumberFormat="1" applyFont="1" applyBorder="1" applyAlignment="1" applyProtection="1">
      <alignment horizontal="center" vertical="top" wrapText="1" readingOrder="1"/>
      <protection locked="0"/>
    </xf>
    <xf numFmtId="164" fontId="1" fillId="0" borderId="21" xfId="0" applyNumberFormat="1" applyFont="1" applyBorder="1" applyAlignment="1">
      <alignment horizontal="center" vertical="top" wrapText="1"/>
    </xf>
    <xf numFmtId="0" fontId="1" fillId="0" borderId="0" xfId="3" applyFont="1" applyFill="1" applyBorder="1" applyAlignment="1">
      <alignment horizontal="center" vertical="top" wrapText="1"/>
    </xf>
    <xf numFmtId="0" fontId="1" fillId="0" borderId="21" xfId="3" applyFont="1" applyFill="1" applyBorder="1" applyAlignment="1">
      <alignment horizontal="center" vertical="top" wrapText="1"/>
    </xf>
    <xf numFmtId="0" fontId="1" fillId="0" borderId="14" xfId="3" applyFont="1" applyFill="1" applyBorder="1" applyAlignment="1">
      <alignment horizontal="center" vertical="top" wrapText="1"/>
    </xf>
    <xf numFmtId="0" fontId="25" fillId="0" borderId="0" xfId="0" applyFont="1" applyAlignment="1">
      <alignment vertical="center" wrapText="1"/>
    </xf>
    <xf numFmtId="0" fontId="4" fillId="0" borderId="26" xfId="3" applyFont="1" applyFill="1" applyBorder="1" applyAlignment="1">
      <alignment horizontal="center"/>
    </xf>
    <xf numFmtId="0" fontId="6" fillId="0" borderId="27" xfId="3" applyFont="1" applyFill="1" applyBorder="1" applyAlignment="1">
      <alignment vertical="center"/>
    </xf>
    <xf numFmtId="0" fontId="35" fillId="0" borderId="14" xfId="0" applyFont="1" applyBorder="1" applyAlignment="1">
      <alignment vertical="center" wrapText="1"/>
    </xf>
    <xf numFmtId="0" fontId="26" fillId="0" borderId="1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justify" vertical="center" wrapText="1"/>
    </xf>
    <xf numFmtId="0" fontId="36" fillId="0" borderId="14" xfId="0" applyFont="1" applyBorder="1" applyAlignment="1">
      <alignment vertical="center" wrapText="1"/>
    </xf>
    <xf numFmtId="0" fontId="36" fillId="0" borderId="14" xfId="0" applyFont="1" applyBorder="1" applyAlignment="1">
      <alignment horizontal="center" vertical="center" wrapText="1"/>
    </xf>
    <xf numFmtId="0" fontId="1" fillId="0" borderId="14" xfId="3" applyFont="1" applyFill="1" applyBorder="1" applyAlignment="1">
      <alignment horizontal="center" vertical="top" wrapText="1"/>
    </xf>
    <xf numFmtId="0" fontId="3" fillId="0" borderId="29" xfId="3" applyFont="1" applyFill="1" applyBorder="1" applyAlignment="1">
      <alignment horizontal="center" vertical="top" wrapText="1"/>
    </xf>
    <xf numFmtId="0" fontId="14" fillId="0" borderId="29" xfId="3" applyFont="1" applyFill="1" applyBorder="1" applyAlignment="1">
      <alignment wrapText="1"/>
    </xf>
    <xf numFmtId="0" fontId="14" fillId="0" borderId="29" xfId="3" applyFont="1" applyFill="1" applyBorder="1" applyAlignment="1">
      <alignment horizontal="center" vertical="top" wrapText="1"/>
    </xf>
    <xf numFmtId="4" fontId="14" fillId="0" borderId="29" xfId="3" applyNumberFormat="1" applyFont="1" applyFill="1" applyBorder="1" applyAlignment="1">
      <alignment horizontal="center" vertical="top" wrapText="1"/>
    </xf>
    <xf numFmtId="164" fontId="1" fillId="0" borderId="3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35" fillId="0" borderId="0" xfId="0" applyFont="1" applyBorder="1" applyAlignment="1">
      <alignment vertical="center" wrapText="1"/>
    </xf>
    <xf numFmtId="0" fontId="35" fillId="2" borderId="31" xfId="0" applyFont="1" applyFill="1" applyBorder="1" applyAlignment="1">
      <alignment vertical="center" wrapText="1"/>
    </xf>
    <xf numFmtId="164" fontId="1" fillId="0" borderId="32" xfId="0" applyNumberFormat="1" applyFont="1" applyBorder="1" applyAlignment="1">
      <alignment horizontal="center" vertical="top" wrapText="1"/>
    </xf>
    <xf numFmtId="0" fontId="35" fillId="0" borderId="28" xfId="0" applyFont="1" applyBorder="1" applyAlignment="1">
      <alignment vertical="center" wrapText="1"/>
    </xf>
    <xf numFmtId="4" fontId="1" fillId="0" borderId="21" xfId="0" applyNumberFormat="1" applyFont="1" applyBorder="1" applyAlignment="1">
      <alignment horizontal="center" vertical="top" wrapText="1"/>
    </xf>
    <xf numFmtId="0" fontId="1" fillId="0" borderId="23" xfId="3" applyFont="1" applyFill="1" applyBorder="1" applyAlignment="1">
      <alignment horizontal="center" vertical="top"/>
    </xf>
    <xf numFmtId="0" fontId="4" fillId="0" borderId="22" xfId="3" applyFont="1" applyFill="1" applyBorder="1" applyAlignment="1">
      <alignment horizontal="center" vertical="top"/>
    </xf>
    <xf numFmtId="0" fontId="19" fillId="0" borderId="22" xfId="0" applyFont="1" applyBorder="1" applyAlignment="1">
      <alignment horizontal="center" vertical="center" wrapText="1"/>
    </xf>
    <xf numFmtId="0" fontId="4" fillId="0" borderId="33" xfId="0" applyFont="1" applyBorder="1" applyAlignment="1" applyProtection="1">
      <alignment vertical="top" wrapText="1" readingOrder="1"/>
      <protection locked="0"/>
    </xf>
    <xf numFmtId="0" fontId="14" fillId="0" borderId="18" xfId="3" applyFont="1" applyFill="1" applyBorder="1" applyAlignment="1">
      <alignment horizontal="center" vertical="top" wrapText="1"/>
    </xf>
    <xf numFmtId="0" fontId="1" fillId="0" borderId="21" xfId="3" applyFont="1" applyFill="1" applyBorder="1" applyAlignment="1">
      <alignment horizontal="center" vertical="top"/>
    </xf>
    <xf numFmtId="0" fontId="1" fillId="0" borderId="14" xfId="3" applyFont="1" applyFill="1" applyBorder="1" applyAlignment="1">
      <alignment horizontal="center" vertical="top" wrapText="1"/>
    </xf>
    <xf numFmtId="0" fontId="1" fillId="0" borderId="3" xfId="3" applyFont="1" applyFill="1" applyBorder="1" applyAlignment="1">
      <alignment horizontal="center" vertical="top" wrapText="1" shrinkToFit="1"/>
    </xf>
    <xf numFmtId="0" fontId="32" fillId="0" borderId="14" xfId="3" applyFont="1" applyFill="1" applyBorder="1" applyAlignment="1">
      <alignment horizontal="center" vertical="top" wrapText="1" shrinkToFit="1"/>
    </xf>
    <xf numFmtId="4" fontId="3" fillId="0" borderId="22" xfId="3" applyNumberFormat="1" applyFont="1" applyFill="1" applyBorder="1" applyAlignment="1">
      <alignment horizontal="center" vertical="center"/>
    </xf>
    <xf numFmtId="0" fontId="4" fillId="0" borderId="34" xfId="3" applyFont="1" applyFill="1" applyBorder="1" applyAlignment="1">
      <alignment horizontal="center" vertical="top" wrapText="1" shrinkToFit="1"/>
    </xf>
    <xf numFmtId="0" fontId="0" fillId="0" borderId="35" xfId="0" applyBorder="1" applyAlignment="1">
      <alignment horizontal="center" wrapText="1"/>
    </xf>
    <xf numFmtId="4" fontId="37" fillId="0" borderId="36" xfId="3" applyNumberFormat="1" applyFont="1" applyFill="1" applyBorder="1" applyAlignment="1">
      <alignment horizontal="center" vertical="top" wrapText="1" shrinkToFit="1"/>
    </xf>
    <xf numFmtId="0" fontId="4" fillId="0" borderId="0" xfId="3" applyFont="1" applyFill="1" applyAlignment="1">
      <alignment wrapText="1"/>
    </xf>
    <xf numFmtId="0" fontId="0" fillId="0" borderId="0" xfId="0" applyAlignment="1">
      <alignment wrapText="1"/>
    </xf>
    <xf numFmtId="0" fontId="1" fillId="0" borderId="14" xfId="3" applyFont="1" applyFill="1" applyBorder="1" applyAlignment="1">
      <alignment horizontal="center" vertical="top" wrapText="1" shrinkToFit="1"/>
    </xf>
    <xf numFmtId="0" fontId="1" fillId="0" borderId="14" xfId="3" applyFont="1" applyFill="1" applyBorder="1" applyAlignment="1">
      <alignment horizontal="center" vertical="top" wrapText="1"/>
    </xf>
    <xf numFmtId="0" fontId="1" fillId="0" borderId="3" xfId="3" applyFont="1" applyFill="1" applyBorder="1" applyAlignment="1">
      <alignment horizontal="center" vertical="top" wrapText="1" shrinkToFit="1"/>
    </xf>
    <xf numFmtId="0" fontId="1" fillId="0" borderId="11" xfId="3" applyFont="1" applyFill="1" applyBorder="1" applyAlignment="1">
      <alignment horizontal="center" vertical="top" wrapText="1" shrinkToFit="1"/>
    </xf>
    <xf numFmtId="0" fontId="1" fillId="0" borderId="1" xfId="3" applyFont="1" applyFill="1" applyBorder="1" applyAlignment="1">
      <alignment horizontal="center" vertical="top" wrapText="1" shrinkToFit="1"/>
    </xf>
    <xf numFmtId="0" fontId="4" fillId="0" borderId="1" xfId="3" applyFont="1" applyBorder="1" applyAlignment="1">
      <alignment horizontal="center" vertical="top" wrapText="1" shrinkToFit="1"/>
    </xf>
    <xf numFmtId="0" fontId="4" fillId="0" borderId="11" xfId="3" applyFont="1" applyBorder="1" applyAlignment="1">
      <alignment horizontal="center" vertical="top" wrapText="1" shrinkToFit="1"/>
    </xf>
    <xf numFmtId="0" fontId="1" fillId="0" borderId="1" xfId="3" applyFont="1" applyBorder="1" applyAlignment="1">
      <alignment horizontal="center" vertical="top" wrapText="1" shrinkToFit="1"/>
    </xf>
    <xf numFmtId="0" fontId="1" fillId="0" borderId="11" xfId="3" applyFont="1" applyBorder="1" applyAlignment="1">
      <alignment horizontal="center" vertical="top" wrapText="1" shrinkToFit="1"/>
    </xf>
    <xf numFmtId="0" fontId="1" fillId="0" borderId="2" xfId="0" applyFont="1" applyBorder="1" applyAlignment="1">
      <alignment horizontal="center" vertical="top" wrapText="1" shrinkToFit="1"/>
    </xf>
    <xf numFmtId="0" fontId="1" fillId="0" borderId="11" xfId="0" applyFont="1" applyBorder="1" applyAlignment="1">
      <alignment horizontal="center" vertical="top" wrapText="1" shrinkToFit="1"/>
    </xf>
  </cellXfs>
  <cellStyles count="5">
    <cellStyle name="Excel Built-in Normal" xfId="1" xr:uid="{00000000-0005-0000-0000-000000000000}"/>
    <cellStyle name="Гиперссылка 2" xfId="4" xr:uid="{F15187FD-4C23-4209-864C-822083FB156D}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EAE06DE4-AFB1-4362-AD64-9A1CEE95C5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3C74355A-62BB-4F55-AF9C-E9B5B0B9C1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4" name="Изображение 2" descr="http://grls.rosminzdrav.ru/gfx/blank.gif">
          <a:extLst>
            <a:ext uri="{FF2B5EF4-FFF2-40B4-BE49-F238E27FC236}">
              <a16:creationId xmlns:a16="http://schemas.microsoft.com/office/drawing/2014/main" id="{B58017AB-06E6-476B-924F-F05C409195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5" name="Изображение 2" descr="http://grls.rosminzdrav.ru/gfx/blank.gif">
          <a:extLst>
            <a:ext uri="{FF2B5EF4-FFF2-40B4-BE49-F238E27FC236}">
              <a16:creationId xmlns:a16="http://schemas.microsoft.com/office/drawing/2014/main" id="{2D3C07A0-4391-4C49-A9DF-213C2BFBCB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6" name="Изображение 2" descr="http://grls.rosminzdrav.ru/gfx/blank.gif">
          <a:extLst>
            <a:ext uri="{FF2B5EF4-FFF2-40B4-BE49-F238E27FC236}">
              <a16:creationId xmlns:a16="http://schemas.microsoft.com/office/drawing/2014/main" id="{33562CC2-79F9-4BDE-A4C5-E5253651DA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7" name="Изображение 2" descr="http://grls.rosminzdrav.ru/gfx/blank.gif">
          <a:extLst>
            <a:ext uri="{FF2B5EF4-FFF2-40B4-BE49-F238E27FC236}">
              <a16:creationId xmlns:a16="http://schemas.microsoft.com/office/drawing/2014/main" id="{E121DEA5-41A6-456B-BC9F-DDD5746E59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B57A63AD-0079-4EE4-8181-1FB9C8D2AD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165C88BC-BC80-470B-A36E-A955812043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10" name="Изображение 2" descr="http://grls.rosminzdrav.ru/gfx/blank.gif">
          <a:extLst>
            <a:ext uri="{FF2B5EF4-FFF2-40B4-BE49-F238E27FC236}">
              <a16:creationId xmlns:a16="http://schemas.microsoft.com/office/drawing/2014/main" id="{80B94535-6F93-4B73-9930-7D720638F0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11" name="Изображение 2" descr="http://grls.rosminzdrav.ru/gfx/blank.gif">
          <a:extLst>
            <a:ext uri="{FF2B5EF4-FFF2-40B4-BE49-F238E27FC236}">
              <a16:creationId xmlns:a16="http://schemas.microsoft.com/office/drawing/2014/main" id="{47975C62-C9F8-4ACA-856F-765FDB5CB7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12" name="Изображение 2" descr="http://grls.rosminzdrav.ru/gfx/blank.gif">
          <a:extLst>
            <a:ext uri="{FF2B5EF4-FFF2-40B4-BE49-F238E27FC236}">
              <a16:creationId xmlns:a16="http://schemas.microsoft.com/office/drawing/2014/main" id="{8241B93C-BD37-47FC-AEED-427F2233EA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13" name="Изображение 2" descr="http://grls.rosminzdrav.ru/gfx/blank.gif">
          <a:extLst>
            <a:ext uri="{FF2B5EF4-FFF2-40B4-BE49-F238E27FC236}">
              <a16:creationId xmlns:a16="http://schemas.microsoft.com/office/drawing/2014/main" id="{058198C1-6C6C-43DA-B918-3E82F296C9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14" name="Изображение 2" descr="http://grls.rosminzdrav.ru/gfx/blank.gif">
          <a:extLst>
            <a:ext uri="{FF2B5EF4-FFF2-40B4-BE49-F238E27FC236}">
              <a16:creationId xmlns:a16="http://schemas.microsoft.com/office/drawing/2014/main" id="{5EB5A548-542E-4072-8C35-10907E14DB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15" name="Изображение 2" descr="http://grls.rosminzdrav.ru/gfx/blank.gif">
          <a:extLst>
            <a:ext uri="{FF2B5EF4-FFF2-40B4-BE49-F238E27FC236}">
              <a16:creationId xmlns:a16="http://schemas.microsoft.com/office/drawing/2014/main" id="{B38A1FAE-93A5-490B-A74E-3C81C0B9C5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20</xdr:row>
      <xdr:rowOff>0</xdr:rowOff>
    </xdr:from>
    <xdr:ext cx="9525" cy="9525"/>
    <xdr:pic>
      <xdr:nvPicPr>
        <xdr:cNvPr id="16" name="Изображение 2" descr="http://grls.rosminzdrav.ru/gfx/blank.gif">
          <a:extLst>
            <a:ext uri="{FF2B5EF4-FFF2-40B4-BE49-F238E27FC236}">
              <a16:creationId xmlns:a16="http://schemas.microsoft.com/office/drawing/2014/main" id="{8375F7F5-19B1-4258-931B-1E22DC7431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15525" y="869965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17" name="Изображение 2" descr="http://grls.rosminzdrav.ru/gfx/blank.gif">
          <a:extLst>
            <a:ext uri="{FF2B5EF4-FFF2-40B4-BE49-F238E27FC236}">
              <a16:creationId xmlns:a16="http://schemas.microsoft.com/office/drawing/2014/main" id="{C5E74D62-10FA-48BD-86F9-F200CABE11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18" name="Изображение 2" descr="http://grls.rosminzdrav.ru/gfx/blank.gif">
          <a:extLst>
            <a:ext uri="{FF2B5EF4-FFF2-40B4-BE49-F238E27FC236}">
              <a16:creationId xmlns:a16="http://schemas.microsoft.com/office/drawing/2014/main" id="{B1852C5C-098B-42D7-8AA3-4433401B64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20</xdr:row>
      <xdr:rowOff>0</xdr:rowOff>
    </xdr:from>
    <xdr:ext cx="9525" cy="9525"/>
    <xdr:pic>
      <xdr:nvPicPr>
        <xdr:cNvPr id="19" name="Изображение 2" descr="http://grls.rosminzdrav.ru/gfx/blank.gif">
          <a:extLst>
            <a:ext uri="{FF2B5EF4-FFF2-40B4-BE49-F238E27FC236}">
              <a16:creationId xmlns:a16="http://schemas.microsoft.com/office/drawing/2014/main" id="{FC19137C-1D4B-4FA7-8FA7-614F850CC0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15525" y="957595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20" name="Изображение 2" descr="http://grls.rosminzdrav.ru/gfx/blank.gif">
          <a:extLst>
            <a:ext uri="{FF2B5EF4-FFF2-40B4-BE49-F238E27FC236}">
              <a16:creationId xmlns:a16="http://schemas.microsoft.com/office/drawing/2014/main" id="{C6E0118F-B58A-4029-8512-460D63A0D2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20</xdr:row>
      <xdr:rowOff>0</xdr:rowOff>
    </xdr:from>
    <xdr:ext cx="9525" cy="9525"/>
    <xdr:pic>
      <xdr:nvPicPr>
        <xdr:cNvPr id="21" name="Изображение 2" descr="http://grls.rosminzdrav.ru/gfx/blank.gif">
          <a:extLst>
            <a:ext uri="{FF2B5EF4-FFF2-40B4-BE49-F238E27FC236}">
              <a16:creationId xmlns:a16="http://schemas.microsoft.com/office/drawing/2014/main" id="{0D66C672-D755-4587-8EAE-2BA19278BC4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15525" y="964453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20</xdr:row>
      <xdr:rowOff>0</xdr:rowOff>
    </xdr:from>
    <xdr:ext cx="9525" cy="9525"/>
    <xdr:pic>
      <xdr:nvPicPr>
        <xdr:cNvPr id="22" name="Изображение 2" descr="http://grls.rosminzdrav.ru/gfx/blank.gif">
          <a:extLst>
            <a:ext uri="{FF2B5EF4-FFF2-40B4-BE49-F238E27FC236}">
              <a16:creationId xmlns:a16="http://schemas.microsoft.com/office/drawing/2014/main" id="{E95C33D8-782C-45A7-B541-251C1DF1B2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15525" y="964453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23" name="Изображение 2" descr="http://grls.rosminzdrav.ru/gfx/blank.gif">
          <a:extLst>
            <a:ext uri="{FF2B5EF4-FFF2-40B4-BE49-F238E27FC236}">
              <a16:creationId xmlns:a16="http://schemas.microsoft.com/office/drawing/2014/main" id="{77425A95-020F-410E-A7CD-12FE656949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3251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3BA91-C9A4-4EC2-A77E-EB58C4760EE9}">
  <sheetPr>
    <pageSetUpPr fitToPage="1"/>
  </sheetPr>
  <dimension ref="A1:R22"/>
  <sheetViews>
    <sheetView tabSelected="1" workbookViewId="0">
      <selection activeCell="B20" sqref="B20:Q20"/>
    </sheetView>
  </sheetViews>
  <sheetFormatPr defaultRowHeight="15" x14ac:dyDescent="0.25"/>
  <cols>
    <col min="1" max="1" width="6.28515625" customWidth="1"/>
    <col min="2" max="2" width="18.28515625" customWidth="1"/>
    <col min="4" max="4" width="15.85546875" customWidth="1"/>
    <col min="5" max="5" width="12" customWidth="1"/>
    <col min="7" max="7" width="10.140625" customWidth="1"/>
    <col min="8" max="8" width="10.85546875" customWidth="1"/>
    <col min="9" max="9" width="10.28515625" customWidth="1"/>
    <col min="12" max="12" width="10.140625" customWidth="1"/>
    <col min="13" max="13" width="10" customWidth="1"/>
    <col min="14" max="14" width="10.140625" customWidth="1"/>
    <col min="16" max="16" width="10" customWidth="1"/>
    <col min="17" max="17" width="11.140625" customWidth="1"/>
  </cols>
  <sheetData>
    <row r="1" spans="1:18" ht="22.5" x14ac:dyDescent="0.25">
      <c r="A1" s="63" t="s">
        <v>42</v>
      </c>
      <c r="B1" s="65"/>
      <c r="C1" s="65"/>
      <c r="D1" s="65"/>
      <c r="E1" s="65"/>
      <c r="F1" s="65"/>
      <c r="G1" s="65"/>
      <c r="H1" s="65"/>
      <c r="I1" s="134"/>
      <c r="J1" s="134"/>
      <c r="K1" s="134"/>
      <c r="L1" s="65"/>
      <c r="M1" s="65"/>
      <c r="N1" s="65"/>
      <c r="O1" s="65"/>
      <c r="P1" s="65"/>
      <c r="Q1" s="65"/>
    </row>
    <row r="2" spans="1:18" ht="47.25" x14ac:dyDescent="0.25">
      <c r="A2" s="68" t="s">
        <v>36</v>
      </c>
      <c r="B2" s="39"/>
      <c r="C2" s="39"/>
      <c r="D2" s="39"/>
      <c r="E2" s="39"/>
      <c r="F2" s="39"/>
      <c r="G2" s="39"/>
      <c r="H2" s="39"/>
      <c r="I2" s="135"/>
      <c r="J2" s="135"/>
      <c r="K2" s="135"/>
      <c r="L2" s="39"/>
      <c r="M2" s="39"/>
      <c r="N2" s="39"/>
      <c r="O2" s="39"/>
      <c r="P2" s="39"/>
      <c r="Q2" s="39"/>
    </row>
    <row r="3" spans="1:18" ht="18.75" x14ac:dyDescent="0.25">
      <c r="A3" s="69"/>
      <c r="B3" s="70"/>
      <c r="C3" s="70"/>
      <c r="D3" s="69"/>
      <c r="E3" s="69"/>
      <c r="F3" s="69"/>
      <c r="G3" s="69"/>
      <c r="H3" s="69"/>
      <c r="I3" s="136"/>
      <c r="J3" s="136"/>
      <c r="K3" s="136"/>
      <c r="L3" s="69"/>
      <c r="M3" s="69"/>
      <c r="N3" s="69"/>
      <c r="O3" s="69"/>
      <c r="P3" s="69"/>
      <c r="Q3" s="69"/>
    </row>
    <row r="4" spans="1:18" ht="120" x14ac:dyDescent="0.25">
      <c r="A4" s="220" t="s">
        <v>4</v>
      </c>
      <c r="B4" s="71" t="s">
        <v>3</v>
      </c>
      <c r="C4" s="71" t="s">
        <v>29</v>
      </c>
      <c r="D4" s="220" t="s">
        <v>276</v>
      </c>
      <c r="E4" s="220" t="s">
        <v>2</v>
      </c>
      <c r="F4" s="220" t="s">
        <v>10</v>
      </c>
      <c r="G4" s="220" t="s">
        <v>11</v>
      </c>
      <c r="H4" s="220" t="s">
        <v>44</v>
      </c>
      <c r="I4" s="158" t="s">
        <v>16</v>
      </c>
      <c r="J4" s="159" t="s">
        <v>21</v>
      </c>
      <c r="K4" s="160" t="s">
        <v>12</v>
      </c>
      <c r="L4" s="220" t="s">
        <v>9</v>
      </c>
      <c r="M4" s="220" t="s">
        <v>27</v>
      </c>
      <c r="N4" s="220" t="s">
        <v>13</v>
      </c>
      <c r="O4" s="220" t="s">
        <v>14</v>
      </c>
      <c r="P4" s="220" t="s">
        <v>15</v>
      </c>
      <c r="Q4" s="223" t="s">
        <v>28</v>
      </c>
      <c r="R4" s="224"/>
    </row>
    <row r="5" spans="1:18" ht="63" x14ac:dyDescent="0.25">
      <c r="A5" s="219">
        <v>1</v>
      </c>
      <c r="B5" s="196" t="s">
        <v>69</v>
      </c>
      <c r="C5" s="197" t="s">
        <v>133</v>
      </c>
      <c r="D5" s="199" t="s">
        <v>52</v>
      </c>
      <c r="E5" s="200" t="s">
        <v>92</v>
      </c>
      <c r="F5" s="198">
        <v>1000</v>
      </c>
      <c r="G5" s="77" t="s">
        <v>54</v>
      </c>
      <c r="H5" s="219">
        <v>10</v>
      </c>
      <c r="I5" s="225" t="s">
        <v>277</v>
      </c>
      <c r="J5" s="161">
        <f>'Метод сопоставимых цен'!K5</f>
        <v>28.32</v>
      </c>
      <c r="K5" s="162" t="str">
        <f>'Расчет средневзвешенной цены'!K17</f>
        <v>нет</v>
      </c>
      <c r="L5" s="76" t="s">
        <v>17</v>
      </c>
      <c r="M5" s="75">
        <f>MIN(I5:L5)</f>
        <v>28.32</v>
      </c>
      <c r="N5" s="77"/>
      <c r="O5" s="78">
        <v>10</v>
      </c>
      <c r="P5" s="79">
        <f>ROUND(M5*((100+N5)/100)*((100+O5)/100),2)</f>
        <v>31.15</v>
      </c>
      <c r="Q5" s="79">
        <f>ROUND((F5*P5),2)</f>
        <v>31150</v>
      </c>
      <c r="R5" s="224"/>
    </row>
    <row r="6" spans="1:18" ht="56.25" x14ac:dyDescent="0.25">
      <c r="A6" s="219">
        <v>2</v>
      </c>
      <c r="B6" s="196" t="s">
        <v>74</v>
      </c>
      <c r="C6" s="197" t="s">
        <v>214</v>
      </c>
      <c r="D6" s="199" t="s">
        <v>58</v>
      </c>
      <c r="E6" s="200" t="s">
        <v>98</v>
      </c>
      <c r="F6" s="196">
        <v>396</v>
      </c>
      <c r="G6" s="77" t="s">
        <v>54</v>
      </c>
      <c r="H6" s="219">
        <v>4</v>
      </c>
      <c r="I6" s="225" t="s">
        <v>277</v>
      </c>
      <c r="J6" s="161">
        <f>'Метод сопоставимых цен'!K6</f>
        <v>45.13</v>
      </c>
      <c r="K6" s="162" t="str">
        <f>'Расчет средневзвешенной цены'!K7</f>
        <v>нет</v>
      </c>
      <c r="L6" s="76" t="s">
        <v>17</v>
      </c>
      <c r="M6" s="75">
        <f>MIN(I6:L6)</f>
        <v>45.13</v>
      </c>
      <c r="N6" s="77"/>
      <c r="O6" s="78">
        <v>10</v>
      </c>
      <c r="P6" s="79">
        <f>ROUND(M6*((100+N6)/100)*((100+O6)/100),2)</f>
        <v>49.64</v>
      </c>
      <c r="Q6" s="79">
        <f>ROUND((F6*P6),2)</f>
        <v>19657.439999999999</v>
      </c>
      <c r="R6" s="224"/>
    </row>
    <row r="7" spans="1:18" ht="56.25" x14ac:dyDescent="0.25">
      <c r="A7" s="219">
        <v>3</v>
      </c>
      <c r="B7" s="196" t="s">
        <v>75</v>
      </c>
      <c r="C7" s="197" t="s">
        <v>86</v>
      </c>
      <c r="D7" s="199" t="s">
        <v>58</v>
      </c>
      <c r="E7" s="200" t="s">
        <v>99</v>
      </c>
      <c r="F7" s="196">
        <v>400</v>
      </c>
      <c r="G7" s="77" t="s">
        <v>54</v>
      </c>
      <c r="H7" s="219">
        <v>4</v>
      </c>
      <c r="I7" s="225" t="s">
        <v>277</v>
      </c>
      <c r="J7" s="161">
        <f>'Метод сопоставимых цен'!K7</f>
        <v>10.97</v>
      </c>
      <c r="K7" s="162" t="str">
        <f>'Расчет средневзвешенной цены'!K9</f>
        <v>нет</v>
      </c>
      <c r="L7" s="76" t="s">
        <v>17</v>
      </c>
      <c r="M7" s="75">
        <f>MIN(I7:L7)</f>
        <v>10.97</v>
      </c>
      <c r="N7" s="77"/>
      <c r="O7" s="78">
        <v>10</v>
      </c>
      <c r="P7" s="79">
        <f>ROUND(M7*((100+N7)/100)*((100+O7)/100),2)</f>
        <v>12.07</v>
      </c>
      <c r="Q7" s="79">
        <f>ROUND((F7*P7),2)</f>
        <v>4828</v>
      </c>
      <c r="R7" s="224"/>
    </row>
    <row r="8" spans="1:18" ht="56.25" x14ac:dyDescent="0.25">
      <c r="A8" s="219">
        <v>4</v>
      </c>
      <c r="B8" s="196" t="s">
        <v>75</v>
      </c>
      <c r="C8" s="197" t="s">
        <v>85</v>
      </c>
      <c r="D8" s="199" t="s">
        <v>58</v>
      </c>
      <c r="E8" s="200" t="s">
        <v>98</v>
      </c>
      <c r="F8" s="196">
        <v>400</v>
      </c>
      <c r="G8" s="77" t="s">
        <v>54</v>
      </c>
      <c r="H8" s="219">
        <v>4</v>
      </c>
      <c r="I8" s="225" t="s">
        <v>277</v>
      </c>
      <c r="J8" s="161">
        <f>'Метод сопоставимых цен'!K8</f>
        <v>21.94</v>
      </c>
      <c r="K8" s="162" t="str">
        <f>'Расчет средневзвешенной цены'!K8</f>
        <v>нет</v>
      </c>
      <c r="L8" s="76" t="s">
        <v>17</v>
      </c>
      <c r="M8" s="75">
        <f t="shared" ref="M8:M17" si="0">MIN(I8:L8)</f>
        <v>21.94</v>
      </c>
      <c r="N8" s="77"/>
      <c r="O8" s="78">
        <v>10</v>
      </c>
      <c r="P8" s="79">
        <f t="shared" ref="P8:P17" si="1">ROUND(M8*((100+N8)/100)*((100+O8)/100),2)</f>
        <v>24.13</v>
      </c>
      <c r="Q8" s="79">
        <f t="shared" ref="Q8:Q17" si="2">ROUND((F8*P8),2)</f>
        <v>9652</v>
      </c>
      <c r="R8" s="224"/>
    </row>
    <row r="9" spans="1:18" ht="56.25" x14ac:dyDescent="0.25">
      <c r="A9" s="219">
        <v>5</v>
      </c>
      <c r="B9" s="196" t="s">
        <v>76</v>
      </c>
      <c r="C9" s="197" t="s">
        <v>87</v>
      </c>
      <c r="D9" s="199" t="s">
        <v>58</v>
      </c>
      <c r="E9" s="200" t="s">
        <v>100</v>
      </c>
      <c r="F9" s="196">
        <v>1000</v>
      </c>
      <c r="G9" s="77" t="s">
        <v>54</v>
      </c>
      <c r="H9" s="67">
        <v>5</v>
      </c>
      <c r="I9" s="225" t="s">
        <v>277</v>
      </c>
      <c r="J9" s="161">
        <f>'Метод сопоставимых цен'!K9</f>
        <v>17.52</v>
      </c>
      <c r="K9" s="162" t="str">
        <f>'Расчет средневзвешенной цены'!K10</f>
        <v>нет</v>
      </c>
      <c r="L9" s="76" t="s">
        <v>17</v>
      </c>
      <c r="M9" s="75">
        <f t="shared" si="0"/>
        <v>17.52</v>
      </c>
      <c r="N9" s="77"/>
      <c r="O9" s="78">
        <v>10</v>
      </c>
      <c r="P9" s="79">
        <f t="shared" si="1"/>
        <v>19.27</v>
      </c>
      <c r="Q9" s="79">
        <f t="shared" si="2"/>
        <v>19270</v>
      </c>
      <c r="R9" s="224"/>
    </row>
    <row r="10" spans="1:18" ht="56.25" x14ac:dyDescent="0.25">
      <c r="A10" s="219">
        <v>6</v>
      </c>
      <c r="B10" s="196" t="s">
        <v>68</v>
      </c>
      <c r="C10" s="197" t="s">
        <v>79</v>
      </c>
      <c r="D10" s="199" t="s">
        <v>89</v>
      </c>
      <c r="E10" s="200" t="s">
        <v>63</v>
      </c>
      <c r="F10" s="198">
        <v>1000</v>
      </c>
      <c r="G10" s="77" t="s">
        <v>54</v>
      </c>
      <c r="H10" s="219">
        <v>10</v>
      </c>
      <c r="I10" s="225" t="s">
        <v>277</v>
      </c>
      <c r="J10" s="161">
        <f>'Метод сопоставимых цен'!K10</f>
        <v>9.11</v>
      </c>
      <c r="K10" s="162" t="str">
        <f>'Расчет средневзвешенной цены'!K10</f>
        <v>нет</v>
      </c>
      <c r="L10" s="76" t="s">
        <v>17</v>
      </c>
      <c r="M10" s="75">
        <f t="shared" si="0"/>
        <v>9.11</v>
      </c>
      <c r="N10" s="77"/>
      <c r="O10" s="78">
        <v>10</v>
      </c>
      <c r="P10" s="79">
        <f t="shared" si="1"/>
        <v>10.02</v>
      </c>
      <c r="Q10" s="79">
        <f t="shared" si="2"/>
        <v>10020</v>
      </c>
      <c r="R10" s="224"/>
    </row>
    <row r="11" spans="1:18" ht="56.25" x14ac:dyDescent="0.25">
      <c r="A11" s="219">
        <v>7</v>
      </c>
      <c r="B11" s="196" t="s">
        <v>72</v>
      </c>
      <c r="C11" s="197" t="s">
        <v>82</v>
      </c>
      <c r="D11" s="199" t="s">
        <v>52</v>
      </c>
      <c r="E11" s="200" t="s">
        <v>63</v>
      </c>
      <c r="F11" s="196">
        <v>300</v>
      </c>
      <c r="G11" s="77" t="s">
        <v>54</v>
      </c>
      <c r="H11" s="219">
        <v>10</v>
      </c>
      <c r="I11" s="225" t="s">
        <v>277</v>
      </c>
      <c r="J11" s="161">
        <f>'Метод сопоставимых цен'!K11</f>
        <v>22.38</v>
      </c>
      <c r="K11" s="162" t="str">
        <f>'Расчет средневзвешенной цены'!K14</f>
        <v>нет</v>
      </c>
      <c r="L11" s="76" t="s">
        <v>17</v>
      </c>
      <c r="M11" s="75">
        <f t="shared" si="0"/>
        <v>22.38</v>
      </c>
      <c r="N11" s="77"/>
      <c r="O11" s="78">
        <v>10</v>
      </c>
      <c r="P11" s="79">
        <f t="shared" si="1"/>
        <v>24.62</v>
      </c>
      <c r="Q11" s="79">
        <f t="shared" si="2"/>
        <v>7386</v>
      </c>
      <c r="R11" s="224"/>
    </row>
    <row r="12" spans="1:18" ht="56.25" x14ac:dyDescent="0.25">
      <c r="A12" s="219">
        <v>8</v>
      </c>
      <c r="B12" s="196" t="s">
        <v>72</v>
      </c>
      <c r="C12" s="197" t="s">
        <v>83</v>
      </c>
      <c r="D12" s="199" t="s">
        <v>52</v>
      </c>
      <c r="E12" s="200" t="s">
        <v>95</v>
      </c>
      <c r="F12" s="196">
        <v>300</v>
      </c>
      <c r="G12" s="77" t="s">
        <v>54</v>
      </c>
      <c r="H12" s="219">
        <v>10</v>
      </c>
      <c r="I12" s="225" t="s">
        <v>277</v>
      </c>
      <c r="J12" s="161">
        <f>'Метод сопоставимых цен'!K12</f>
        <v>14.72</v>
      </c>
      <c r="K12" s="162" t="str">
        <f>'Расчет средневзвешенной цены'!K18</f>
        <v>нет</v>
      </c>
      <c r="L12" s="76" t="s">
        <v>17</v>
      </c>
      <c r="M12" s="75">
        <f t="shared" si="0"/>
        <v>14.72</v>
      </c>
      <c r="N12" s="77"/>
      <c r="O12" s="78">
        <v>10</v>
      </c>
      <c r="P12" s="79">
        <f t="shared" si="1"/>
        <v>16.190000000000001</v>
      </c>
      <c r="Q12" s="79">
        <f t="shared" si="2"/>
        <v>4857</v>
      </c>
      <c r="R12" s="224"/>
    </row>
    <row r="13" spans="1:18" ht="105" x14ac:dyDescent="0.25">
      <c r="A13" s="219">
        <v>9</v>
      </c>
      <c r="B13" s="196" t="s">
        <v>73</v>
      </c>
      <c r="C13" s="197" t="s">
        <v>84</v>
      </c>
      <c r="D13" s="199" t="s">
        <v>53</v>
      </c>
      <c r="E13" s="200" t="s">
        <v>96</v>
      </c>
      <c r="F13" s="196">
        <v>300</v>
      </c>
      <c r="G13" s="77" t="s">
        <v>55</v>
      </c>
      <c r="H13" s="219"/>
      <c r="I13" s="225" t="s">
        <v>277</v>
      </c>
      <c r="J13" s="161">
        <f>'Метод сопоставимых цен'!K13</f>
        <v>5</v>
      </c>
      <c r="K13" s="162" t="str">
        <f>'Расчет средневзвешенной цены'!K16</f>
        <v>нет</v>
      </c>
      <c r="L13" s="75" t="str">
        <f>'Референтный метод'!G14</f>
        <v>Актуальное значение цены в ЕСКЛП отстутствует</v>
      </c>
      <c r="M13" s="75">
        <f t="shared" si="0"/>
        <v>5</v>
      </c>
      <c r="N13" s="77"/>
      <c r="O13" s="78">
        <v>10</v>
      </c>
      <c r="P13" s="79">
        <f t="shared" si="1"/>
        <v>5.5</v>
      </c>
      <c r="Q13" s="79">
        <f t="shared" si="2"/>
        <v>1650</v>
      </c>
      <c r="R13" s="224"/>
    </row>
    <row r="14" spans="1:18" ht="56.25" x14ac:dyDescent="0.25">
      <c r="A14" s="219">
        <v>10</v>
      </c>
      <c r="B14" s="196" t="s">
        <v>70</v>
      </c>
      <c r="C14" s="197" t="s">
        <v>80</v>
      </c>
      <c r="D14" s="199" t="s">
        <v>53</v>
      </c>
      <c r="E14" s="200" t="s">
        <v>93</v>
      </c>
      <c r="F14" s="196">
        <v>200</v>
      </c>
      <c r="G14" s="77" t="s">
        <v>55</v>
      </c>
      <c r="H14" s="219"/>
      <c r="I14" s="225" t="s">
        <v>277</v>
      </c>
      <c r="J14" s="161">
        <f>'Метод сопоставимых цен'!K14</f>
        <v>11.48</v>
      </c>
      <c r="K14" s="162" t="str">
        <f>'Расчет средневзвешенной цены'!K15</f>
        <v>нет</v>
      </c>
      <c r="L14" s="76" t="s">
        <v>17</v>
      </c>
      <c r="M14" s="75">
        <f t="shared" si="0"/>
        <v>11.48</v>
      </c>
      <c r="N14" s="77"/>
      <c r="O14" s="78">
        <v>10</v>
      </c>
      <c r="P14" s="79">
        <f t="shared" si="1"/>
        <v>12.63</v>
      </c>
      <c r="Q14" s="79">
        <f t="shared" si="2"/>
        <v>2526</v>
      </c>
      <c r="R14" s="224"/>
    </row>
    <row r="15" spans="1:18" ht="56.25" x14ac:dyDescent="0.25">
      <c r="A15" s="219">
        <v>11</v>
      </c>
      <c r="B15" s="196" t="s">
        <v>71</v>
      </c>
      <c r="C15" s="197" t="s">
        <v>81</v>
      </c>
      <c r="D15" s="199" t="s">
        <v>53</v>
      </c>
      <c r="E15" s="200" t="s">
        <v>94</v>
      </c>
      <c r="F15" s="196">
        <v>300</v>
      </c>
      <c r="G15" s="77" t="s">
        <v>55</v>
      </c>
      <c r="H15" s="219"/>
      <c r="I15" s="225" t="s">
        <v>277</v>
      </c>
      <c r="J15" s="161">
        <f>'Метод сопоставимых цен'!K15</f>
        <v>10.86</v>
      </c>
      <c r="K15" s="162" t="str">
        <f>'Расчет средневзвешенной цены'!K6</f>
        <v>нет</v>
      </c>
      <c r="L15" s="76" t="s">
        <v>17</v>
      </c>
      <c r="M15" s="75">
        <f t="shared" si="0"/>
        <v>10.86</v>
      </c>
      <c r="N15" s="77"/>
      <c r="O15" s="78">
        <v>10</v>
      </c>
      <c r="P15" s="79">
        <f t="shared" si="1"/>
        <v>11.95</v>
      </c>
      <c r="Q15" s="79">
        <f t="shared" si="2"/>
        <v>3585</v>
      </c>
      <c r="R15" s="224"/>
    </row>
    <row r="16" spans="1:18" ht="63.75" x14ac:dyDescent="0.25">
      <c r="A16" s="219">
        <v>12</v>
      </c>
      <c r="B16" s="196" t="s">
        <v>67</v>
      </c>
      <c r="C16" s="197" t="s">
        <v>77</v>
      </c>
      <c r="D16" s="80" t="s">
        <v>88</v>
      </c>
      <c r="E16" s="219" t="s">
        <v>90</v>
      </c>
      <c r="F16" s="198">
        <v>1000</v>
      </c>
      <c r="G16" s="77" t="s">
        <v>64</v>
      </c>
      <c r="H16" s="219">
        <v>50</v>
      </c>
      <c r="I16" s="225" t="s">
        <v>277</v>
      </c>
      <c r="J16" s="161">
        <f>'Метод сопоставимых цен'!K16</f>
        <v>118.25</v>
      </c>
      <c r="K16" s="162" t="str">
        <f>'Расчет средневзвешенной цены'!K11</f>
        <v>нет</v>
      </c>
      <c r="L16" s="76" t="s">
        <v>17</v>
      </c>
      <c r="M16" s="75">
        <f t="shared" si="0"/>
        <v>118.25</v>
      </c>
      <c r="N16" s="77"/>
      <c r="O16" s="78">
        <v>10</v>
      </c>
      <c r="P16" s="79">
        <f t="shared" si="1"/>
        <v>130.08000000000001</v>
      </c>
      <c r="Q16" s="79">
        <f t="shared" si="2"/>
        <v>130080</v>
      </c>
      <c r="R16" s="224"/>
    </row>
    <row r="17" spans="1:18" ht="63.75" x14ac:dyDescent="0.25">
      <c r="A17" s="219">
        <v>13</v>
      </c>
      <c r="B17" s="196" t="s">
        <v>67</v>
      </c>
      <c r="C17" s="197" t="s">
        <v>78</v>
      </c>
      <c r="D17" s="80" t="s">
        <v>88</v>
      </c>
      <c r="E17" s="219" t="s">
        <v>91</v>
      </c>
      <c r="F17" s="198">
        <v>3000</v>
      </c>
      <c r="G17" s="77" t="s">
        <v>64</v>
      </c>
      <c r="H17" s="219">
        <v>100</v>
      </c>
      <c r="I17" s="225" t="s">
        <v>277</v>
      </c>
      <c r="J17" s="161">
        <f>'Метод сопоставимых цен'!K17</f>
        <v>93.56</v>
      </c>
      <c r="K17" s="162" t="str">
        <f>'Расчет средневзвешенной цены'!K12</f>
        <v>нет</v>
      </c>
      <c r="L17" s="76" t="s">
        <v>17</v>
      </c>
      <c r="M17" s="75">
        <f t="shared" si="0"/>
        <v>93.56</v>
      </c>
      <c r="N17" s="77"/>
      <c r="O17" s="78">
        <v>10</v>
      </c>
      <c r="P17" s="79">
        <f t="shared" si="1"/>
        <v>102.92</v>
      </c>
      <c r="Q17" s="79">
        <f t="shared" si="2"/>
        <v>308760</v>
      </c>
      <c r="R17" s="224"/>
    </row>
    <row r="18" spans="1:18" ht="15.75" x14ac:dyDescent="0.25">
      <c r="A18" s="194"/>
      <c r="B18" s="195" t="s">
        <v>49</v>
      </c>
      <c r="C18" s="66"/>
      <c r="D18" s="67"/>
      <c r="E18" s="67"/>
      <c r="F18" s="193"/>
      <c r="G18" s="67"/>
      <c r="H18" s="67"/>
      <c r="I18" s="137"/>
      <c r="J18" s="138"/>
      <c r="K18" s="138"/>
      <c r="L18" s="72"/>
      <c r="M18" s="72"/>
      <c r="N18" s="72"/>
      <c r="O18" s="72"/>
      <c r="P18" s="72"/>
      <c r="Q18" s="73">
        <f>SUM(Q5:Q17)</f>
        <v>553421.43999999994</v>
      </c>
    </row>
    <row r="19" spans="1:18" x14ac:dyDescent="0.25">
      <c r="A19" s="64"/>
      <c r="B19" s="66"/>
      <c r="C19" s="66"/>
      <c r="D19" s="67"/>
      <c r="E19" s="67"/>
      <c r="F19" s="193"/>
      <c r="G19" s="66"/>
      <c r="H19" s="66"/>
      <c r="I19" s="139"/>
      <c r="J19" s="139"/>
      <c r="K19" s="139"/>
      <c r="L19" s="66"/>
      <c r="M19" s="66"/>
      <c r="N19" s="66"/>
      <c r="O19" s="66"/>
      <c r="P19" s="66"/>
      <c r="Q19" s="66"/>
    </row>
    <row r="20" spans="1:18" x14ac:dyDescent="0.25">
      <c r="A20" s="64"/>
      <c r="B20" s="226" t="s">
        <v>278</v>
      </c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</row>
    <row r="21" spans="1:18" x14ac:dyDescent="0.25">
      <c r="A21" s="64"/>
      <c r="B21" s="66"/>
      <c r="C21" s="66"/>
      <c r="D21" s="66"/>
      <c r="E21" s="66"/>
      <c r="F21" s="66"/>
      <c r="G21" s="66"/>
      <c r="H21" s="66"/>
      <c r="I21" s="139"/>
      <c r="J21" s="139"/>
      <c r="K21" s="139"/>
      <c r="L21" s="66"/>
      <c r="M21" s="66"/>
      <c r="N21" s="66"/>
      <c r="O21" s="66"/>
      <c r="P21" s="66"/>
      <c r="Q21" s="66"/>
    </row>
    <row r="22" spans="1:18" x14ac:dyDescent="0.25">
      <c r="A22" s="64"/>
      <c r="B22" s="66" t="s">
        <v>51</v>
      </c>
      <c r="C22" s="66"/>
      <c r="D22" s="66"/>
      <c r="E22" s="66"/>
      <c r="F22" s="66"/>
      <c r="G22" s="66"/>
      <c r="H22" s="66"/>
      <c r="I22" s="139"/>
      <c r="J22" s="139"/>
      <c r="K22" s="139"/>
      <c r="L22" s="66"/>
      <c r="M22" s="66"/>
      <c r="N22" s="66"/>
      <c r="O22" s="66"/>
      <c r="P22" s="66"/>
      <c r="Q22" s="66"/>
    </row>
  </sheetData>
  <mergeCells count="1">
    <mergeCell ref="B20:Q20"/>
  </mergeCells>
  <conditionalFormatting sqref="Q5:Q17">
    <cfRule type="cellIs" dxfId="1" priority="1" operator="greaterThan">
      <formula>1000000</formula>
    </cfRule>
  </conditionalFormatting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8"/>
  <sheetViews>
    <sheetView workbookViewId="0">
      <pane xSplit="1" ySplit="4" topLeftCell="B7" activePane="bottomRight" state="frozen"/>
      <selection pane="topRight" activeCell="B1" sqref="B1"/>
      <selection pane="bottomLeft" activeCell="A5" sqref="A5"/>
      <selection pane="bottomRight" activeCell="A5" sqref="A5:E17"/>
    </sheetView>
  </sheetViews>
  <sheetFormatPr defaultColWidth="8.7109375" defaultRowHeight="15.75" x14ac:dyDescent="0.25"/>
  <cols>
    <col min="1" max="1" width="4.140625" style="23" bestFit="1" customWidth="1"/>
    <col min="2" max="2" width="23.85546875" style="16" customWidth="1"/>
    <col min="3" max="3" width="21.28515625" style="16" customWidth="1"/>
    <col min="4" max="4" width="13.42578125" style="16" customWidth="1"/>
    <col min="5" max="6" width="11.7109375" style="16" customWidth="1"/>
    <col min="7" max="7" width="16.42578125" style="17" customWidth="1"/>
    <col min="8" max="8" width="16.7109375" style="17" customWidth="1"/>
    <col min="9" max="9" width="19.42578125" style="17" customWidth="1"/>
    <col min="10" max="11" width="20" style="17" customWidth="1"/>
    <col min="12" max="12" width="15.28515625" style="16" customWidth="1"/>
    <col min="13" max="13" width="15.85546875" style="16" customWidth="1"/>
    <col min="14" max="16384" width="8.7109375" style="17"/>
  </cols>
  <sheetData>
    <row r="1" spans="1:13" ht="37.5" customHeight="1" x14ac:dyDescent="0.25">
      <c r="A1" s="25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4.25" customHeight="1" x14ac:dyDescent="0.25">
      <c r="A2" s="22"/>
      <c r="B2" s="14"/>
      <c r="C2" s="14"/>
      <c r="D2" s="14"/>
      <c r="E2" s="14"/>
      <c r="F2" s="14"/>
      <c r="G2" s="13"/>
      <c r="H2" s="13"/>
      <c r="I2" s="13"/>
      <c r="J2" s="13"/>
      <c r="K2" s="13"/>
      <c r="L2" s="15"/>
      <c r="M2" s="15"/>
    </row>
    <row r="3" spans="1:13" ht="42" customHeight="1" x14ac:dyDescent="0.25">
      <c r="A3" s="228" t="s">
        <v>4</v>
      </c>
      <c r="B3" s="228" t="s">
        <v>25</v>
      </c>
      <c r="C3" s="228" t="s">
        <v>1</v>
      </c>
      <c r="D3" s="228" t="s">
        <v>2</v>
      </c>
      <c r="E3" s="228" t="s">
        <v>11</v>
      </c>
      <c r="F3" s="228" t="s">
        <v>44</v>
      </c>
      <c r="G3" s="228" t="s">
        <v>56</v>
      </c>
      <c r="H3" s="228"/>
      <c r="I3" s="228"/>
      <c r="J3" s="229" t="s">
        <v>26</v>
      </c>
      <c r="K3" s="229" t="s">
        <v>45</v>
      </c>
      <c r="L3" s="229" t="s">
        <v>23</v>
      </c>
      <c r="M3" s="228" t="s">
        <v>24</v>
      </c>
    </row>
    <row r="4" spans="1:13" ht="47.25" customHeight="1" x14ac:dyDescent="0.25">
      <c r="A4" s="228"/>
      <c r="B4" s="228"/>
      <c r="C4" s="228"/>
      <c r="D4" s="228"/>
      <c r="E4" s="228"/>
      <c r="F4" s="228"/>
      <c r="G4" s="221" t="s">
        <v>275</v>
      </c>
      <c r="H4" s="221" t="s">
        <v>65</v>
      </c>
      <c r="I4" s="221" t="s">
        <v>66</v>
      </c>
      <c r="J4" s="229"/>
      <c r="K4" s="229"/>
      <c r="L4" s="229"/>
      <c r="M4" s="228"/>
    </row>
    <row r="5" spans="1:13" ht="47.25" x14ac:dyDescent="0.25">
      <c r="A5" s="156">
        <v>1</v>
      </c>
      <c r="B5" s="196" t="s">
        <v>69</v>
      </c>
      <c r="C5" s="199" t="s">
        <v>52</v>
      </c>
      <c r="D5" s="200" t="s">
        <v>92</v>
      </c>
      <c r="E5" s="77" t="s">
        <v>54</v>
      </c>
      <c r="F5" s="192">
        <v>10</v>
      </c>
      <c r="G5" s="90">
        <v>28.32</v>
      </c>
      <c r="H5" s="90">
        <v>28.32</v>
      </c>
      <c r="I5" s="90">
        <v>28.32</v>
      </c>
      <c r="J5" s="90">
        <f>ROUND(((G5+H5+I5)/3),2)</f>
        <v>28.32</v>
      </c>
      <c r="K5" s="90">
        <f>MIN(G5:I5)</f>
        <v>28.32</v>
      </c>
      <c r="L5" s="90">
        <f>STDEV(G5:I5)</f>
        <v>4.3511678576336583E-15</v>
      </c>
      <c r="M5" s="90">
        <f>L5/J5*100</f>
        <v>1.5364293282604728E-14</v>
      </c>
    </row>
    <row r="6" spans="1:13" ht="39.950000000000003" customHeight="1" x14ac:dyDescent="0.25">
      <c r="A6" s="157">
        <v>2</v>
      </c>
      <c r="B6" s="196" t="s">
        <v>74</v>
      </c>
      <c r="C6" s="199" t="s">
        <v>58</v>
      </c>
      <c r="D6" s="200" t="s">
        <v>97</v>
      </c>
      <c r="E6" s="77" t="s">
        <v>54</v>
      </c>
      <c r="F6" s="192">
        <v>4</v>
      </c>
      <c r="G6" s="90">
        <v>45.13</v>
      </c>
      <c r="H6" s="90">
        <v>45.13</v>
      </c>
      <c r="I6" s="90">
        <v>45.13</v>
      </c>
      <c r="J6" s="90">
        <f>ROUND(((G6+H6+I6)/3),2)</f>
        <v>45.13</v>
      </c>
      <c r="K6" s="90">
        <f>MIN(G6:I6)</f>
        <v>45.13</v>
      </c>
      <c r="L6" s="90">
        <f>STDEV(G6:I6)</f>
        <v>0</v>
      </c>
      <c r="M6" s="90">
        <f>L6/J6*100</f>
        <v>0</v>
      </c>
    </row>
    <row r="7" spans="1:13" ht="39.950000000000003" customHeight="1" x14ac:dyDescent="0.25">
      <c r="A7" s="157">
        <v>3</v>
      </c>
      <c r="B7" s="196" t="s">
        <v>75</v>
      </c>
      <c r="C7" s="199" t="s">
        <v>58</v>
      </c>
      <c r="D7" s="200" t="s">
        <v>99</v>
      </c>
      <c r="E7" s="77" t="s">
        <v>54</v>
      </c>
      <c r="F7" s="192">
        <v>4</v>
      </c>
      <c r="G7" s="90">
        <v>10.97</v>
      </c>
      <c r="H7" s="90">
        <v>10.97</v>
      </c>
      <c r="I7" s="90">
        <v>10.97</v>
      </c>
      <c r="J7" s="90">
        <f t="shared" ref="J7" si="0">ROUND(((G7+H7+I7)/3),2)</f>
        <v>10.97</v>
      </c>
      <c r="K7" s="90">
        <f t="shared" ref="K7" si="1">MIN(G7:I7)</f>
        <v>10.97</v>
      </c>
      <c r="L7" s="90">
        <f t="shared" ref="L7" si="2">STDEV(G7:I7)</f>
        <v>0</v>
      </c>
      <c r="M7" s="90">
        <f t="shared" ref="M7" si="3">L7/J7*100</f>
        <v>0</v>
      </c>
    </row>
    <row r="8" spans="1:13" ht="39.950000000000003" customHeight="1" x14ac:dyDescent="0.25">
      <c r="A8" s="157">
        <v>4</v>
      </c>
      <c r="B8" s="196" t="s">
        <v>75</v>
      </c>
      <c r="C8" s="199" t="s">
        <v>58</v>
      </c>
      <c r="D8" s="200" t="s">
        <v>98</v>
      </c>
      <c r="E8" s="77" t="s">
        <v>54</v>
      </c>
      <c r="F8" s="192">
        <v>4</v>
      </c>
      <c r="G8" s="90">
        <v>21.94</v>
      </c>
      <c r="H8" s="90">
        <v>21.94</v>
      </c>
      <c r="I8" s="90">
        <v>21.94</v>
      </c>
      <c r="J8" s="90">
        <f t="shared" ref="J8:J15" si="4">ROUND(((G8+H8+I8)/3),2)</f>
        <v>21.94</v>
      </c>
      <c r="K8" s="90">
        <f t="shared" ref="K8:K15" si="5">MIN(G8:I8)</f>
        <v>21.94</v>
      </c>
      <c r="L8" s="90">
        <f t="shared" ref="L8:L15" si="6">STDEV(G8:I8)</f>
        <v>0</v>
      </c>
      <c r="M8" s="90">
        <f t="shared" ref="M8:M15" si="7">L8/J8*100</f>
        <v>0</v>
      </c>
    </row>
    <row r="9" spans="1:13" ht="51" x14ac:dyDescent="0.25">
      <c r="A9" s="157">
        <v>5</v>
      </c>
      <c r="B9" s="196" t="s">
        <v>76</v>
      </c>
      <c r="C9" s="199" t="s">
        <v>58</v>
      </c>
      <c r="D9" s="200" t="s">
        <v>100</v>
      </c>
      <c r="E9" s="77" t="s">
        <v>54</v>
      </c>
      <c r="F9" s="67">
        <v>5</v>
      </c>
      <c r="G9" s="90">
        <v>17.52</v>
      </c>
      <c r="H9" s="90">
        <v>17.53</v>
      </c>
      <c r="I9" s="90">
        <v>17.53</v>
      </c>
      <c r="J9" s="90">
        <f t="shared" si="4"/>
        <v>17.53</v>
      </c>
      <c r="K9" s="90">
        <f t="shared" si="5"/>
        <v>17.52</v>
      </c>
      <c r="L9" s="90">
        <f t="shared" si="6"/>
        <v>5.77350269189716E-3</v>
      </c>
      <c r="M9" s="90">
        <f t="shared" si="7"/>
        <v>3.2934983981158926E-2</v>
      </c>
    </row>
    <row r="10" spans="1:13" ht="38.25" x14ac:dyDescent="0.25">
      <c r="A10" s="156">
        <v>6</v>
      </c>
      <c r="B10" s="196" t="s">
        <v>68</v>
      </c>
      <c r="C10" s="199" t="s">
        <v>89</v>
      </c>
      <c r="D10" s="200" t="s">
        <v>63</v>
      </c>
      <c r="E10" s="77" t="s">
        <v>54</v>
      </c>
      <c r="F10" s="192">
        <v>10</v>
      </c>
      <c r="G10" s="90">
        <v>9.11</v>
      </c>
      <c r="H10" s="90">
        <v>9.11</v>
      </c>
      <c r="I10" s="90">
        <v>9.11</v>
      </c>
      <c r="J10" s="90">
        <f t="shared" si="4"/>
        <v>9.11</v>
      </c>
      <c r="K10" s="90">
        <f t="shared" si="5"/>
        <v>9.11</v>
      </c>
      <c r="L10" s="90">
        <f t="shared" si="6"/>
        <v>0</v>
      </c>
      <c r="M10" s="90">
        <f t="shared" si="7"/>
        <v>0</v>
      </c>
    </row>
    <row r="11" spans="1:13" x14ac:dyDescent="0.25">
      <c r="A11" s="157">
        <v>7</v>
      </c>
      <c r="B11" s="196" t="s">
        <v>72</v>
      </c>
      <c r="C11" s="199" t="s">
        <v>52</v>
      </c>
      <c r="D11" s="200" t="s">
        <v>63</v>
      </c>
      <c r="E11" s="77" t="s">
        <v>54</v>
      </c>
      <c r="F11" s="192">
        <v>10</v>
      </c>
      <c r="G11" s="90">
        <v>22.38</v>
      </c>
      <c r="H11" s="90">
        <v>22.38</v>
      </c>
      <c r="I11" s="90">
        <v>22.38</v>
      </c>
      <c r="J11" s="90">
        <f t="shared" si="4"/>
        <v>22.38</v>
      </c>
      <c r="K11" s="90">
        <f t="shared" si="5"/>
        <v>22.38</v>
      </c>
      <c r="L11" s="90">
        <f t="shared" si="6"/>
        <v>0</v>
      </c>
      <c r="M11" s="90">
        <f t="shared" si="7"/>
        <v>0</v>
      </c>
    </row>
    <row r="12" spans="1:13" x14ac:dyDescent="0.25">
      <c r="A12" s="157">
        <v>8</v>
      </c>
      <c r="B12" s="196" t="s">
        <v>72</v>
      </c>
      <c r="C12" s="199" t="s">
        <v>52</v>
      </c>
      <c r="D12" s="200" t="s">
        <v>95</v>
      </c>
      <c r="E12" s="77" t="s">
        <v>54</v>
      </c>
      <c r="F12" s="192">
        <v>10</v>
      </c>
      <c r="G12" s="90">
        <v>14.72</v>
      </c>
      <c r="H12" s="90">
        <v>14.73</v>
      </c>
      <c r="I12" s="90">
        <v>14.73</v>
      </c>
      <c r="J12" s="90">
        <f t="shared" si="4"/>
        <v>14.73</v>
      </c>
      <c r="K12" s="90">
        <f t="shared" si="5"/>
        <v>14.72</v>
      </c>
      <c r="L12" s="90">
        <f t="shared" si="6"/>
        <v>5.7735026918961348E-3</v>
      </c>
      <c r="M12" s="90">
        <f t="shared" si="7"/>
        <v>3.9195537623191681E-2</v>
      </c>
    </row>
    <row r="13" spans="1:13" x14ac:dyDescent="0.25">
      <c r="A13" s="157">
        <v>9</v>
      </c>
      <c r="B13" s="196" t="s">
        <v>73</v>
      </c>
      <c r="C13" s="199" t="s">
        <v>53</v>
      </c>
      <c r="D13" s="200" t="s">
        <v>96</v>
      </c>
      <c r="E13" s="77" t="s">
        <v>55</v>
      </c>
      <c r="F13" s="192"/>
      <c r="G13" s="90">
        <v>5</v>
      </c>
      <c r="H13" s="90">
        <v>5</v>
      </c>
      <c r="I13" s="90">
        <v>5</v>
      </c>
      <c r="J13" s="90">
        <f t="shared" si="4"/>
        <v>5</v>
      </c>
      <c r="K13" s="90">
        <f t="shared" si="5"/>
        <v>5</v>
      </c>
      <c r="L13" s="90">
        <f t="shared" si="6"/>
        <v>0</v>
      </c>
      <c r="M13" s="90">
        <f t="shared" si="7"/>
        <v>0</v>
      </c>
    </row>
    <row r="14" spans="1:13" ht="31.5" x14ac:dyDescent="0.25">
      <c r="A14" s="157">
        <v>10</v>
      </c>
      <c r="B14" s="196" t="s">
        <v>70</v>
      </c>
      <c r="C14" s="199" t="s">
        <v>53</v>
      </c>
      <c r="D14" s="200" t="s">
        <v>93</v>
      </c>
      <c r="E14" s="77" t="s">
        <v>55</v>
      </c>
      <c r="F14" s="192"/>
      <c r="G14" s="90">
        <v>11.48</v>
      </c>
      <c r="H14" s="90">
        <v>11.48</v>
      </c>
      <c r="I14" s="90">
        <v>11.48</v>
      </c>
      <c r="J14" s="90">
        <f t="shared" si="4"/>
        <v>11.48</v>
      </c>
      <c r="K14" s="90">
        <f t="shared" si="5"/>
        <v>11.48</v>
      </c>
      <c r="L14" s="90">
        <f t="shared" si="6"/>
        <v>2.1755839288168292E-15</v>
      </c>
      <c r="M14" s="90">
        <f t="shared" si="7"/>
        <v>1.8951079519310358E-14</v>
      </c>
    </row>
    <row r="15" spans="1:13" ht="39.950000000000003" customHeight="1" x14ac:dyDescent="0.25">
      <c r="A15" s="157">
        <v>11</v>
      </c>
      <c r="B15" s="196" t="s">
        <v>71</v>
      </c>
      <c r="C15" s="199" t="s">
        <v>53</v>
      </c>
      <c r="D15" s="200" t="s">
        <v>94</v>
      </c>
      <c r="E15" s="77" t="s">
        <v>55</v>
      </c>
      <c r="F15" s="192"/>
      <c r="G15" s="90">
        <v>10.86</v>
      </c>
      <c r="H15" s="90">
        <v>10.86</v>
      </c>
      <c r="I15" s="90">
        <v>10.86</v>
      </c>
      <c r="J15" s="90">
        <f t="shared" si="4"/>
        <v>10.86</v>
      </c>
      <c r="K15" s="90">
        <f t="shared" si="5"/>
        <v>10.86</v>
      </c>
      <c r="L15" s="90">
        <f t="shared" si="6"/>
        <v>0</v>
      </c>
      <c r="M15" s="90">
        <f t="shared" si="7"/>
        <v>0</v>
      </c>
    </row>
    <row r="16" spans="1:13" ht="39.950000000000003" customHeight="1" x14ac:dyDescent="0.25">
      <c r="A16" s="156">
        <v>12</v>
      </c>
      <c r="B16" s="196" t="s">
        <v>67</v>
      </c>
      <c r="C16" s="80" t="s">
        <v>88</v>
      </c>
      <c r="D16" s="192" t="s">
        <v>90</v>
      </c>
      <c r="E16" s="77" t="s">
        <v>64</v>
      </c>
      <c r="F16" s="192">
        <v>50</v>
      </c>
      <c r="G16" s="90">
        <v>118.25</v>
      </c>
      <c r="H16" s="90">
        <v>118.25</v>
      </c>
      <c r="I16" s="90">
        <v>118.25</v>
      </c>
      <c r="J16" s="90">
        <f t="shared" ref="J16:J17" si="8">ROUND(((G16+H16+I16)/3),2)</f>
        <v>118.25</v>
      </c>
      <c r="K16" s="90">
        <f t="shared" ref="K16:K17" si="9">MIN(G16:I16)</f>
        <v>118.25</v>
      </c>
      <c r="L16" s="90">
        <f t="shared" ref="L16:L17" si="10">STDEV(G16:I16)</f>
        <v>0</v>
      </c>
      <c r="M16" s="90">
        <f t="shared" ref="M16:M17" si="11">L16/J16*100</f>
        <v>0</v>
      </c>
    </row>
    <row r="17" spans="1:13" ht="51" x14ac:dyDescent="0.25">
      <c r="A17" s="156">
        <v>13</v>
      </c>
      <c r="B17" s="196" t="s">
        <v>67</v>
      </c>
      <c r="C17" s="80" t="s">
        <v>88</v>
      </c>
      <c r="D17" s="192" t="s">
        <v>91</v>
      </c>
      <c r="E17" s="77" t="s">
        <v>64</v>
      </c>
      <c r="F17" s="192">
        <v>100</v>
      </c>
      <c r="G17" s="90">
        <v>93.56</v>
      </c>
      <c r="H17" s="90">
        <v>93.56</v>
      </c>
      <c r="I17" s="90">
        <v>93.56</v>
      </c>
      <c r="J17" s="90">
        <f t="shared" si="8"/>
        <v>93.56</v>
      </c>
      <c r="K17" s="90">
        <f t="shared" si="9"/>
        <v>93.56</v>
      </c>
      <c r="L17" s="90">
        <f t="shared" si="10"/>
        <v>0</v>
      </c>
      <c r="M17" s="90">
        <f t="shared" si="11"/>
        <v>0</v>
      </c>
    </row>
    <row r="18" spans="1:13" x14ac:dyDescent="0.25">
      <c r="H18" s="222"/>
    </row>
  </sheetData>
  <sheetProtection selectLockedCells="1" selectUnlockedCells="1"/>
  <autoFilter ref="B3:M17" xr:uid="{00000000-0001-0000-0200-000000000000}">
    <filterColumn colId="5" showButton="0"/>
    <filterColumn colId="6" showButton="0"/>
    <filterColumn colId="7" showButton="0"/>
  </autoFilter>
  <mergeCells count="11">
    <mergeCell ref="A3:A4"/>
    <mergeCell ref="L3:L4"/>
    <mergeCell ref="M3:M4"/>
    <mergeCell ref="C3:C4"/>
    <mergeCell ref="D3:D4"/>
    <mergeCell ref="B3:B4"/>
    <mergeCell ref="E3:E4"/>
    <mergeCell ref="G3:I3"/>
    <mergeCell ref="J3:J4"/>
    <mergeCell ref="F3:F4"/>
    <mergeCell ref="K3:K4"/>
  </mergeCells>
  <phoneticPr fontId="22" type="noConversion"/>
  <conditionalFormatting sqref="M1:M2 M5:M1048576">
    <cfRule type="cellIs" dxfId="0" priority="7" operator="greaterThan">
      <formula>33</formula>
    </cfRule>
  </conditionalFormatting>
  <printOptions horizontalCentered="1"/>
  <pageMargins left="0.31496062992125984" right="0.31496062992125984" top="0.23622047244094491" bottom="0.19685039370078741" header="0.19685039370078741" footer="0.19685039370078741"/>
  <pageSetup paperSize="9" scale="72" firstPageNumber="0" fitToHeight="11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84"/>
  <sheetViews>
    <sheetView workbookViewId="0">
      <pane xSplit="2" ySplit="4" topLeftCell="C80" activePane="bottomRight" state="frozen"/>
      <selection pane="topRight" activeCell="B1" sqref="B1"/>
      <selection pane="bottomLeft" activeCell="A5" sqref="A5"/>
      <selection pane="bottomRight" activeCell="E82" sqref="E82"/>
    </sheetView>
  </sheetViews>
  <sheetFormatPr defaultColWidth="11.5703125" defaultRowHeight="60" customHeight="1" x14ac:dyDescent="0.2"/>
  <cols>
    <col min="1" max="1" width="6.7109375" style="56" customWidth="1"/>
    <col min="2" max="2" width="7.140625" style="56" hidden="1" customWidth="1"/>
    <col min="3" max="3" width="12.42578125" style="56" hidden="1" customWidth="1"/>
    <col min="4" max="4" width="22.28515625" style="42" customWidth="1"/>
    <col min="5" max="5" width="12.140625" style="42" customWidth="1"/>
    <col min="6" max="6" width="19.140625" style="47" customWidth="1"/>
    <col min="7" max="7" width="27.85546875" style="47" customWidth="1"/>
    <col min="8" max="8" width="33.42578125" style="47" customWidth="1"/>
    <col min="9" max="9" width="17.5703125" style="47" customWidth="1"/>
    <col min="10" max="10" width="18.85546875" style="47" customWidth="1"/>
    <col min="11" max="11" width="12.85546875" style="56" customWidth="1"/>
    <col min="12" max="12" width="12.7109375" style="46" customWidth="1"/>
    <col min="13" max="13" width="5.5703125" style="47" bestFit="1" customWidth="1"/>
    <col min="14" max="14" width="14.42578125" style="46" customWidth="1"/>
    <col min="15" max="15" width="11.5703125" style="47"/>
    <col min="16" max="16384" width="11.5703125" style="57"/>
  </cols>
  <sheetData>
    <row r="1" spans="1:15" ht="24" customHeight="1" x14ac:dyDescent="0.2">
      <c r="A1" s="39" t="s">
        <v>19</v>
      </c>
      <c r="C1" s="54"/>
      <c r="D1" s="39"/>
      <c r="E1" s="39"/>
      <c r="F1" s="39"/>
      <c r="G1" s="39"/>
      <c r="H1" s="39"/>
      <c r="I1" s="39"/>
      <c r="J1" s="39"/>
      <c r="K1" s="54"/>
      <c r="L1" s="40"/>
      <c r="M1" s="51"/>
      <c r="N1" s="40"/>
      <c r="O1" s="41"/>
    </row>
    <row r="2" spans="1:15" ht="18" customHeight="1" x14ac:dyDescent="0.25">
      <c r="A2" s="43"/>
      <c r="B2" s="43"/>
      <c r="C2" s="43"/>
      <c r="D2" s="44"/>
      <c r="E2" s="44"/>
      <c r="F2" s="43"/>
      <c r="G2" s="43"/>
      <c r="H2" s="45"/>
      <c r="I2" s="45"/>
      <c r="J2" s="43"/>
      <c r="K2" s="43"/>
    </row>
    <row r="3" spans="1:15" ht="30.95" customHeight="1" x14ac:dyDescent="0.2">
      <c r="A3" s="232" t="s">
        <v>4</v>
      </c>
      <c r="B3" s="232" t="s">
        <v>4</v>
      </c>
      <c r="C3" s="232" t="s">
        <v>50</v>
      </c>
      <c r="D3" s="230" t="s">
        <v>3</v>
      </c>
      <c r="E3" s="230" t="s">
        <v>41</v>
      </c>
      <c r="F3" s="28" t="s">
        <v>0</v>
      </c>
      <c r="G3" s="29"/>
      <c r="H3" s="29"/>
      <c r="I3" s="29"/>
      <c r="J3" s="29"/>
      <c r="K3" s="29"/>
      <c r="L3" s="31"/>
      <c r="M3" s="52"/>
      <c r="N3" s="31"/>
      <c r="O3" s="48"/>
    </row>
    <row r="4" spans="1:15" ht="94.5" customHeight="1" x14ac:dyDescent="0.2">
      <c r="A4" s="232"/>
      <c r="B4" s="232"/>
      <c r="C4" s="232"/>
      <c r="D4" s="232"/>
      <c r="E4" s="231"/>
      <c r="F4" s="26" t="s">
        <v>30</v>
      </c>
      <c r="G4" s="26" t="s">
        <v>37</v>
      </c>
      <c r="H4" s="26" t="s">
        <v>38</v>
      </c>
      <c r="I4" s="26" t="s">
        <v>46</v>
      </c>
      <c r="J4" s="26" t="s">
        <v>39</v>
      </c>
      <c r="K4" s="26" t="s">
        <v>48</v>
      </c>
      <c r="L4" s="32" t="s">
        <v>47</v>
      </c>
      <c r="N4" s="32" t="s">
        <v>40</v>
      </c>
      <c r="O4" s="27" t="s">
        <v>43</v>
      </c>
    </row>
    <row r="5" spans="1:15" ht="60" customHeight="1" x14ac:dyDescent="0.2">
      <c r="A5" s="56">
        <v>1</v>
      </c>
      <c r="D5" s="196" t="s">
        <v>69</v>
      </c>
      <c r="E5" s="42" t="s">
        <v>54</v>
      </c>
      <c r="F5" s="47" t="s">
        <v>134</v>
      </c>
      <c r="G5" s="47" t="s">
        <v>135</v>
      </c>
      <c r="H5" s="47" t="s">
        <v>136</v>
      </c>
      <c r="I5" s="47" t="s">
        <v>137</v>
      </c>
      <c r="J5" s="47" t="s">
        <v>138</v>
      </c>
      <c r="K5" s="56">
        <v>5</v>
      </c>
      <c r="L5" s="46">
        <v>1323.54</v>
      </c>
      <c r="M5" s="47">
        <v>10</v>
      </c>
      <c r="N5" s="46">
        <f t="shared" ref="N5:N11" si="0">ROUND(L5/K5/M5,2)</f>
        <v>26.47</v>
      </c>
      <c r="O5" s="92">
        <f>MIN(N5:N6)</f>
        <v>26.47</v>
      </c>
    </row>
    <row r="6" spans="1:15" ht="60" customHeight="1" thickBot="1" x14ac:dyDescent="0.25">
      <c r="A6" s="126"/>
      <c r="B6" s="126"/>
      <c r="C6" s="126"/>
      <c r="D6" s="127"/>
      <c r="E6" s="127"/>
      <c r="F6" s="128" t="s">
        <v>134</v>
      </c>
      <c r="G6" s="128" t="s">
        <v>135</v>
      </c>
      <c r="H6" s="128" t="s">
        <v>139</v>
      </c>
      <c r="I6" s="128" t="s">
        <v>137</v>
      </c>
      <c r="J6" s="128" t="s">
        <v>138</v>
      </c>
      <c r="K6" s="126">
        <v>5</v>
      </c>
      <c r="L6" s="129">
        <v>1323.54</v>
      </c>
      <c r="M6" s="128">
        <v>10</v>
      </c>
      <c r="N6" s="129">
        <f t="shared" si="0"/>
        <v>26.47</v>
      </c>
      <c r="O6" s="128"/>
    </row>
    <row r="7" spans="1:15" ht="60" customHeight="1" x14ac:dyDescent="0.2">
      <c r="A7" s="58">
        <v>2</v>
      </c>
      <c r="B7" s="81"/>
      <c r="C7" s="58"/>
      <c r="D7" s="196" t="s">
        <v>74</v>
      </c>
      <c r="E7" s="49" t="s">
        <v>54</v>
      </c>
      <c r="F7" s="120" t="s">
        <v>74</v>
      </c>
      <c r="G7" s="121" t="s">
        <v>215</v>
      </c>
      <c r="H7" s="122" t="s">
        <v>162</v>
      </c>
      <c r="I7" s="123" t="s">
        <v>216</v>
      </c>
      <c r="J7" s="123" t="s">
        <v>217</v>
      </c>
      <c r="K7" s="124">
        <v>3</v>
      </c>
      <c r="L7" s="125">
        <v>405.27</v>
      </c>
      <c r="M7" s="123">
        <v>4</v>
      </c>
      <c r="N7" s="104">
        <f t="shared" si="0"/>
        <v>33.770000000000003</v>
      </c>
      <c r="O7" s="104">
        <f>MIN(N7:N11)</f>
        <v>20.010000000000002</v>
      </c>
    </row>
    <row r="8" spans="1:15" ht="60" customHeight="1" x14ac:dyDescent="0.2">
      <c r="A8" s="58"/>
      <c r="B8" s="81"/>
      <c r="C8" s="58"/>
      <c r="D8" s="82"/>
      <c r="E8" s="49"/>
      <c r="F8" s="50" t="s">
        <v>218</v>
      </c>
      <c r="G8" s="114" t="s">
        <v>215</v>
      </c>
      <c r="H8" s="115" t="s">
        <v>154</v>
      </c>
      <c r="I8" s="116" t="s">
        <v>219</v>
      </c>
      <c r="J8" s="116" t="s">
        <v>220</v>
      </c>
      <c r="K8" s="117">
        <v>3</v>
      </c>
      <c r="L8" s="118">
        <v>240.16</v>
      </c>
      <c r="M8" s="116">
        <v>4</v>
      </c>
      <c r="N8" s="119">
        <f t="shared" si="0"/>
        <v>20.010000000000002</v>
      </c>
      <c r="O8" s="119"/>
    </row>
    <row r="9" spans="1:15" ht="60" customHeight="1" x14ac:dyDescent="0.2">
      <c r="A9" s="58"/>
      <c r="B9" s="81"/>
      <c r="C9" s="58"/>
      <c r="D9" s="82"/>
      <c r="E9" s="49"/>
      <c r="F9" s="50" t="s">
        <v>209</v>
      </c>
      <c r="G9" s="114" t="s">
        <v>210</v>
      </c>
      <c r="H9" s="115" t="s">
        <v>211</v>
      </c>
      <c r="I9" s="116" t="s">
        <v>212</v>
      </c>
      <c r="J9" s="116" t="s">
        <v>213</v>
      </c>
      <c r="K9" s="117">
        <v>3</v>
      </c>
      <c r="L9" s="118">
        <v>506.15</v>
      </c>
      <c r="M9" s="116">
        <v>4</v>
      </c>
      <c r="N9" s="119">
        <f t="shared" si="0"/>
        <v>42.18</v>
      </c>
      <c r="O9" s="119"/>
    </row>
    <row r="10" spans="1:15" ht="60" customHeight="1" x14ac:dyDescent="0.2">
      <c r="A10" s="58"/>
      <c r="B10" s="81"/>
      <c r="C10" s="58"/>
      <c r="D10" s="82"/>
      <c r="E10" s="49"/>
      <c r="F10" s="114" t="s">
        <v>74</v>
      </c>
      <c r="G10" s="115" t="s">
        <v>215</v>
      </c>
      <c r="H10" s="116" t="s">
        <v>221</v>
      </c>
      <c r="I10" s="116" t="s">
        <v>216</v>
      </c>
      <c r="J10" s="117" t="s">
        <v>222</v>
      </c>
      <c r="K10" s="57">
        <v>3</v>
      </c>
      <c r="L10" s="118">
        <v>405.27</v>
      </c>
      <c r="M10" s="116">
        <v>4</v>
      </c>
      <c r="N10" s="119">
        <f t="shared" si="0"/>
        <v>33.770000000000003</v>
      </c>
      <c r="O10" s="119"/>
    </row>
    <row r="11" spans="1:15" ht="60" customHeight="1" thickBot="1" x14ac:dyDescent="0.25">
      <c r="A11" s="93"/>
      <c r="B11" s="140"/>
      <c r="C11" s="93"/>
      <c r="D11" s="218"/>
      <c r="E11" s="94"/>
      <c r="F11" s="141" t="s">
        <v>223</v>
      </c>
      <c r="G11" s="142" t="s">
        <v>210</v>
      </c>
      <c r="H11" s="96" t="s">
        <v>211</v>
      </c>
      <c r="I11" s="96" t="s">
        <v>224</v>
      </c>
      <c r="J11" s="143" t="s">
        <v>225</v>
      </c>
      <c r="K11" s="127">
        <v>3</v>
      </c>
      <c r="L11" s="144">
        <v>506.15</v>
      </c>
      <c r="M11" s="96">
        <v>4</v>
      </c>
      <c r="N11" s="145">
        <f t="shared" si="0"/>
        <v>42.18</v>
      </c>
      <c r="O11" s="145"/>
    </row>
    <row r="12" spans="1:15" ht="60" customHeight="1" x14ac:dyDescent="0.2">
      <c r="A12" s="58">
        <v>3</v>
      </c>
      <c r="B12" s="81"/>
      <c r="C12" s="58"/>
      <c r="D12" s="196" t="s">
        <v>75</v>
      </c>
      <c r="E12" s="215" t="s">
        <v>54</v>
      </c>
      <c r="F12" s="84" t="s">
        <v>75</v>
      </c>
      <c r="G12" s="85" t="s">
        <v>251</v>
      </c>
      <c r="H12" s="86" t="s">
        <v>154</v>
      </c>
      <c r="I12" s="87" t="s">
        <v>227</v>
      </c>
      <c r="J12" s="87" t="s">
        <v>228</v>
      </c>
      <c r="K12" s="88">
        <v>5</v>
      </c>
      <c r="L12" s="89">
        <v>166.89</v>
      </c>
      <c r="M12" s="87">
        <v>4</v>
      </c>
      <c r="N12" s="83">
        <f t="shared" ref="N12:N20" si="1">ROUND(L12/K12/M12,2)</f>
        <v>8.34</v>
      </c>
      <c r="O12" s="92">
        <f>MIN(N12:N20)</f>
        <v>8.34</v>
      </c>
    </row>
    <row r="13" spans="1:15" ht="60" customHeight="1" x14ac:dyDescent="0.2">
      <c r="A13" s="58"/>
      <c r="B13" s="62"/>
      <c r="C13" s="53"/>
      <c r="D13" s="49"/>
      <c r="E13" s="49"/>
      <c r="F13" s="34" t="s">
        <v>229</v>
      </c>
      <c r="G13" s="36" t="s">
        <v>252</v>
      </c>
      <c r="H13" s="38" t="s">
        <v>231</v>
      </c>
      <c r="I13" s="35" t="s">
        <v>232</v>
      </c>
      <c r="J13" s="35" t="s">
        <v>233</v>
      </c>
      <c r="K13" s="55">
        <v>10</v>
      </c>
      <c r="L13" s="37">
        <v>398.98</v>
      </c>
      <c r="M13" s="35">
        <v>4</v>
      </c>
      <c r="N13" s="33">
        <f t="shared" si="1"/>
        <v>9.9700000000000006</v>
      </c>
      <c r="O13" s="50"/>
    </row>
    <row r="14" spans="1:15" ht="60" customHeight="1" x14ac:dyDescent="0.2">
      <c r="A14" s="58"/>
      <c r="B14" s="147"/>
      <c r="C14" s="148"/>
      <c r="D14" s="49"/>
      <c r="E14" s="49"/>
      <c r="F14" s="149" t="s">
        <v>229</v>
      </c>
      <c r="G14" s="150" t="s">
        <v>253</v>
      </c>
      <c r="H14" s="151" t="s">
        <v>231</v>
      </c>
      <c r="I14" s="152" t="s">
        <v>232</v>
      </c>
      <c r="J14" s="152" t="s">
        <v>233</v>
      </c>
      <c r="K14" s="153">
        <v>5</v>
      </c>
      <c r="L14" s="154">
        <v>199.49</v>
      </c>
      <c r="M14" s="152">
        <v>4</v>
      </c>
      <c r="N14" s="155">
        <f t="shared" si="1"/>
        <v>9.9700000000000006</v>
      </c>
      <c r="O14" s="50"/>
    </row>
    <row r="15" spans="1:15" ht="60" customHeight="1" x14ac:dyDescent="0.2">
      <c r="A15" s="58"/>
      <c r="B15" s="147"/>
      <c r="C15" s="148"/>
      <c r="D15" s="49"/>
      <c r="E15" s="49"/>
      <c r="F15" s="149" t="s">
        <v>229</v>
      </c>
      <c r="G15" s="150" t="s">
        <v>252</v>
      </c>
      <c r="H15" s="151" t="s">
        <v>231</v>
      </c>
      <c r="I15" s="152" t="s">
        <v>232</v>
      </c>
      <c r="J15" s="152" t="s">
        <v>233</v>
      </c>
      <c r="K15" s="153">
        <v>10</v>
      </c>
      <c r="L15" s="154">
        <v>398.98</v>
      </c>
      <c r="M15" s="152">
        <v>4</v>
      </c>
      <c r="N15" s="155">
        <f t="shared" si="1"/>
        <v>9.9700000000000006</v>
      </c>
      <c r="O15" s="50"/>
    </row>
    <row r="16" spans="1:15" ht="60" customHeight="1" x14ac:dyDescent="0.2">
      <c r="A16" s="58"/>
      <c r="B16" s="147"/>
      <c r="C16" s="148"/>
      <c r="D16" s="49"/>
      <c r="E16" s="49"/>
      <c r="F16" s="149" t="s">
        <v>229</v>
      </c>
      <c r="G16" s="150" t="s">
        <v>252</v>
      </c>
      <c r="H16" s="151" t="s">
        <v>231</v>
      </c>
      <c r="I16" s="152" t="s">
        <v>232</v>
      </c>
      <c r="J16" s="152" t="s">
        <v>233</v>
      </c>
      <c r="K16" s="153">
        <v>10</v>
      </c>
      <c r="L16" s="154">
        <v>398.98</v>
      </c>
      <c r="M16" s="152">
        <v>4</v>
      </c>
      <c r="N16" s="155">
        <f t="shared" si="1"/>
        <v>9.9700000000000006</v>
      </c>
      <c r="O16" s="50"/>
    </row>
    <row r="17" spans="1:15" ht="60" customHeight="1" x14ac:dyDescent="0.2">
      <c r="A17" s="58"/>
      <c r="B17" s="147"/>
      <c r="C17" s="148"/>
      <c r="D17" s="49"/>
      <c r="E17" s="49"/>
      <c r="F17" s="149" t="s">
        <v>235</v>
      </c>
      <c r="G17" s="150" t="s">
        <v>254</v>
      </c>
      <c r="H17" s="151" t="s">
        <v>61</v>
      </c>
      <c r="I17" s="152" t="s">
        <v>237</v>
      </c>
      <c r="J17" s="152" t="s">
        <v>238</v>
      </c>
      <c r="K17" s="153">
        <v>10</v>
      </c>
      <c r="L17" s="154">
        <v>416.73</v>
      </c>
      <c r="M17" s="152">
        <v>4</v>
      </c>
      <c r="N17" s="155">
        <f t="shared" si="1"/>
        <v>10.42</v>
      </c>
      <c r="O17" s="50"/>
    </row>
    <row r="18" spans="1:15" ht="60" customHeight="1" x14ac:dyDescent="0.2">
      <c r="A18" s="58"/>
      <c r="B18" s="147"/>
      <c r="C18" s="148"/>
      <c r="D18" s="49"/>
      <c r="E18" s="49"/>
      <c r="F18" s="149" t="s">
        <v>243</v>
      </c>
      <c r="G18" s="150" t="s">
        <v>253</v>
      </c>
      <c r="H18" s="151" t="s">
        <v>244</v>
      </c>
      <c r="I18" s="152" t="s">
        <v>245</v>
      </c>
      <c r="J18" s="152" t="s">
        <v>246</v>
      </c>
      <c r="K18" s="153">
        <v>5</v>
      </c>
      <c r="L18" s="154">
        <v>182.56</v>
      </c>
      <c r="M18" s="152">
        <v>4</v>
      </c>
      <c r="N18" s="155">
        <f t="shared" si="1"/>
        <v>9.1300000000000008</v>
      </c>
      <c r="O18" s="50"/>
    </row>
    <row r="19" spans="1:15" ht="60" customHeight="1" x14ac:dyDescent="0.2">
      <c r="A19" s="58"/>
      <c r="B19" s="147"/>
      <c r="C19" s="148"/>
      <c r="D19" s="49"/>
      <c r="E19" s="49"/>
      <c r="F19" s="149" t="s">
        <v>247</v>
      </c>
      <c r="G19" s="150" t="s">
        <v>252</v>
      </c>
      <c r="H19" s="151" t="s">
        <v>248</v>
      </c>
      <c r="I19" s="152" t="s">
        <v>249</v>
      </c>
      <c r="J19" s="152" t="s">
        <v>250</v>
      </c>
      <c r="K19" s="153">
        <v>10</v>
      </c>
      <c r="L19" s="154">
        <v>398.98</v>
      </c>
      <c r="M19" s="152">
        <v>4</v>
      </c>
      <c r="N19" s="155">
        <f t="shared" si="1"/>
        <v>9.9700000000000006</v>
      </c>
      <c r="O19" s="50"/>
    </row>
    <row r="20" spans="1:15" ht="60" customHeight="1" thickBot="1" x14ac:dyDescent="0.25">
      <c r="A20" s="93"/>
      <c r="B20" s="105"/>
      <c r="C20" s="106"/>
      <c r="D20" s="94"/>
      <c r="E20" s="94"/>
      <c r="F20" s="107" t="s">
        <v>229</v>
      </c>
      <c r="G20" s="108" t="s">
        <v>253</v>
      </c>
      <c r="H20" s="109" t="s">
        <v>231</v>
      </c>
      <c r="I20" s="110" t="s">
        <v>232</v>
      </c>
      <c r="J20" s="110" t="s">
        <v>233</v>
      </c>
      <c r="K20" s="111">
        <v>5</v>
      </c>
      <c r="L20" s="112">
        <v>199.49</v>
      </c>
      <c r="M20" s="110">
        <v>4</v>
      </c>
      <c r="N20" s="113">
        <f t="shared" si="1"/>
        <v>9.9700000000000006</v>
      </c>
      <c r="O20" s="95"/>
    </row>
    <row r="21" spans="1:15" ht="60" customHeight="1" x14ac:dyDescent="0.2">
      <c r="A21" s="213">
        <v>4</v>
      </c>
      <c r="B21" s="214"/>
      <c r="C21" s="213"/>
      <c r="D21" s="196" t="s">
        <v>75</v>
      </c>
      <c r="E21" s="215" t="s">
        <v>54</v>
      </c>
      <c r="F21" s="216" t="s">
        <v>75</v>
      </c>
      <c r="G21" s="121" t="s">
        <v>226</v>
      </c>
      <c r="H21" s="122" t="s">
        <v>154</v>
      </c>
      <c r="I21" s="123" t="s">
        <v>227</v>
      </c>
      <c r="J21" s="123" t="s">
        <v>228</v>
      </c>
      <c r="K21" s="124">
        <v>5</v>
      </c>
      <c r="L21" s="125">
        <v>333.79</v>
      </c>
      <c r="M21" s="217">
        <v>4</v>
      </c>
      <c r="N21" s="104">
        <f t="shared" ref="N21:N28" si="2">ROUND(L21/K21/M21,2)</f>
        <v>16.690000000000001</v>
      </c>
      <c r="O21" s="92">
        <f>MIN(N21:N28)</f>
        <v>16.690000000000001</v>
      </c>
    </row>
    <row r="22" spans="1:15" ht="60" customHeight="1" x14ac:dyDescent="0.2">
      <c r="A22" s="58"/>
      <c r="B22" s="62"/>
      <c r="C22" s="53"/>
      <c r="D22" s="49"/>
      <c r="E22" s="49"/>
      <c r="F22" s="34" t="s">
        <v>229</v>
      </c>
      <c r="G22" s="36" t="s">
        <v>230</v>
      </c>
      <c r="H22" s="38" t="s">
        <v>231</v>
      </c>
      <c r="I22" s="35" t="s">
        <v>232</v>
      </c>
      <c r="J22" s="35" t="s">
        <v>233</v>
      </c>
      <c r="K22" s="55">
        <v>10</v>
      </c>
      <c r="L22" s="37">
        <v>797.96</v>
      </c>
      <c r="M22" s="35">
        <v>4</v>
      </c>
      <c r="N22" s="33">
        <f t="shared" si="2"/>
        <v>19.95</v>
      </c>
      <c r="O22" s="50"/>
    </row>
    <row r="23" spans="1:15" ht="60" customHeight="1" x14ac:dyDescent="0.2">
      <c r="A23" s="58"/>
      <c r="B23" s="147"/>
      <c r="C23" s="148"/>
      <c r="D23" s="49"/>
      <c r="E23" s="49"/>
      <c r="F23" s="149" t="s">
        <v>229</v>
      </c>
      <c r="G23" s="150" t="s">
        <v>234</v>
      </c>
      <c r="H23" s="151" t="s">
        <v>231</v>
      </c>
      <c r="I23" s="152" t="s">
        <v>232</v>
      </c>
      <c r="J23" s="152" t="s">
        <v>233</v>
      </c>
      <c r="K23" s="153">
        <v>5</v>
      </c>
      <c r="L23" s="154">
        <v>398.98</v>
      </c>
      <c r="M23" s="152">
        <v>4</v>
      </c>
      <c r="N23" s="155">
        <f t="shared" si="2"/>
        <v>19.95</v>
      </c>
      <c r="O23" s="50"/>
    </row>
    <row r="24" spans="1:15" ht="60" customHeight="1" x14ac:dyDescent="0.2">
      <c r="A24" s="58"/>
      <c r="B24" s="147"/>
      <c r="C24" s="148"/>
      <c r="D24" s="49"/>
      <c r="E24" s="49"/>
      <c r="F24" s="149" t="s">
        <v>235</v>
      </c>
      <c r="G24" s="150" t="s">
        <v>236</v>
      </c>
      <c r="H24" s="151" t="s">
        <v>61</v>
      </c>
      <c r="I24" s="152" t="s">
        <v>237</v>
      </c>
      <c r="J24" s="152" t="s">
        <v>238</v>
      </c>
      <c r="K24" s="153">
        <v>5</v>
      </c>
      <c r="L24" s="154">
        <v>416.73</v>
      </c>
      <c r="M24" s="152">
        <v>4</v>
      </c>
      <c r="N24" s="155">
        <f t="shared" si="2"/>
        <v>20.84</v>
      </c>
      <c r="O24" s="50"/>
    </row>
    <row r="25" spans="1:15" ht="60" customHeight="1" x14ac:dyDescent="0.2">
      <c r="A25" s="58"/>
      <c r="B25" s="147"/>
      <c r="C25" s="148"/>
      <c r="D25" s="49"/>
      <c r="E25" s="49"/>
      <c r="F25" s="149" t="s">
        <v>239</v>
      </c>
      <c r="G25" s="150" t="s">
        <v>240</v>
      </c>
      <c r="H25" s="151" t="s">
        <v>59</v>
      </c>
      <c r="I25" s="152" t="s">
        <v>241</v>
      </c>
      <c r="J25" s="152" t="s">
        <v>242</v>
      </c>
      <c r="K25" s="153">
        <v>10</v>
      </c>
      <c r="L25" s="154">
        <v>805.11</v>
      </c>
      <c r="M25" s="152">
        <v>4</v>
      </c>
      <c r="N25" s="155">
        <f t="shared" si="2"/>
        <v>20.13</v>
      </c>
      <c r="O25" s="50"/>
    </row>
    <row r="26" spans="1:15" ht="60" customHeight="1" x14ac:dyDescent="0.2">
      <c r="A26" s="58"/>
      <c r="B26" s="147"/>
      <c r="C26" s="148"/>
      <c r="D26" s="49"/>
      <c r="E26" s="49"/>
      <c r="F26" s="149" t="s">
        <v>243</v>
      </c>
      <c r="G26" s="150" t="s">
        <v>234</v>
      </c>
      <c r="H26" s="151" t="s">
        <v>244</v>
      </c>
      <c r="I26" s="152" t="s">
        <v>245</v>
      </c>
      <c r="J26" s="152" t="s">
        <v>246</v>
      </c>
      <c r="K26" s="153">
        <v>5</v>
      </c>
      <c r="L26" s="154">
        <v>374.84</v>
      </c>
      <c r="M26" s="152">
        <v>4</v>
      </c>
      <c r="N26" s="155">
        <f t="shared" si="2"/>
        <v>18.739999999999998</v>
      </c>
      <c r="O26" s="50"/>
    </row>
    <row r="27" spans="1:15" ht="60" customHeight="1" x14ac:dyDescent="0.2">
      <c r="A27" s="58"/>
      <c r="B27" s="147"/>
      <c r="C27" s="148"/>
      <c r="D27" s="49"/>
      <c r="E27" s="49"/>
      <c r="F27" s="149" t="s">
        <v>247</v>
      </c>
      <c r="G27" s="150" t="s">
        <v>234</v>
      </c>
      <c r="H27" s="151" t="s">
        <v>248</v>
      </c>
      <c r="I27" s="152" t="s">
        <v>249</v>
      </c>
      <c r="J27" s="152" t="s">
        <v>250</v>
      </c>
      <c r="K27" s="153">
        <v>5</v>
      </c>
      <c r="L27" s="154">
        <v>398.98</v>
      </c>
      <c r="M27" s="152">
        <v>4</v>
      </c>
      <c r="N27" s="155">
        <f t="shared" si="2"/>
        <v>19.95</v>
      </c>
      <c r="O27" s="50"/>
    </row>
    <row r="28" spans="1:15" ht="60" customHeight="1" thickBot="1" x14ac:dyDescent="0.25">
      <c r="A28" s="93"/>
      <c r="B28" s="105"/>
      <c r="C28" s="106"/>
      <c r="D28" s="94"/>
      <c r="E28" s="94"/>
      <c r="F28" s="107" t="s">
        <v>229</v>
      </c>
      <c r="G28" s="108" t="s">
        <v>230</v>
      </c>
      <c r="H28" s="109" t="s">
        <v>231</v>
      </c>
      <c r="I28" s="110" t="s">
        <v>232</v>
      </c>
      <c r="J28" s="110" t="s">
        <v>233</v>
      </c>
      <c r="K28" s="111">
        <v>10</v>
      </c>
      <c r="L28" s="112">
        <v>797.96</v>
      </c>
      <c r="M28" s="110">
        <v>4</v>
      </c>
      <c r="N28" s="113">
        <f t="shared" si="2"/>
        <v>19.95</v>
      </c>
      <c r="O28" s="95"/>
    </row>
    <row r="29" spans="1:15" ht="60" customHeight="1" x14ac:dyDescent="0.2">
      <c r="A29" s="56">
        <v>5</v>
      </c>
      <c r="D29" s="196" t="s">
        <v>76</v>
      </c>
      <c r="E29" s="42" t="s">
        <v>54</v>
      </c>
      <c r="F29" s="47" t="s">
        <v>255</v>
      </c>
      <c r="G29" s="47" t="s">
        <v>256</v>
      </c>
      <c r="H29" s="47" t="s">
        <v>130</v>
      </c>
      <c r="I29" s="47" t="s">
        <v>257</v>
      </c>
      <c r="J29" s="47" t="s">
        <v>258</v>
      </c>
      <c r="K29" s="56">
        <v>10</v>
      </c>
      <c r="L29" s="46">
        <v>635.4</v>
      </c>
      <c r="M29" s="47">
        <v>5</v>
      </c>
      <c r="N29" s="46">
        <f t="shared" ref="N29:N39" si="3">ROUND(L29/K29/M29,2)</f>
        <v>12.71</v>
      </c>
      <c r="O29" s="92">
        <f>MIN(N29:N33)</f>
        <v>11.67</v>
      </c>
    </row>
    <row r="30" spans="1:15" ht="60" customHeight="1" x14ac:dyDescent="0.2">
      <c r="F30" s="47" t="s">
        <v>259</v>
      </c>
      <c r="G30" s="47" t="s">
        <v>260</v>
      </c>
      <c r="H30" s="47" t="s">
        <v>231</v>
      </c>
      <c r="I30" s="47" t="s">
        <v>261</v>
      </c>
      <c r="J30" s="47" t="s">
        <v>262</v>
      </c>
      <c r="K30" s="56">
        <v>5</v>
      </c>
      <c r="L30" s="46">
        <v>319.12</v>
      </c>
      <c r="M30" s="47">
        <v>5</v>
      </c>
      <c r="N30" s="46">
        <f t="shared" si="3"/>
        <v>12.76</v>
      </c>
    </row>
    <row r="31" spans="1:15" ht="60" customHeight="1" x14ac:dyDescent="0.2">
      <c r="F31" s="47" t="s">
        <v>263</v>
      </c>
      <c r="G31" s="47" t="s">
        <v>264</v>
      </c>
      <c r="H31" s="47" t="s">
        <v>154</v>
      </c>
      <c r="I31" s="47" t="s">
        <v>265</v>
      </c>
      <c r="J31" s="47" t="s">
        <v>266</v>
      </c>
      <c r="K31" s="56">
        <v>5</v>
      </c>
      <c r="L31" s="46">
        <v>291.72000000000003</v>
      </c>
      <c r="M31" s="47">
        <v>5</v>
      </c>
      <c r="N31" s="46">
        <f t="shared" si="3"/>
        <v>11.67</v>
      </c>
    </row>
    <row r="32" spans="1:15" ht="60" customHeight="1" x14ac:dyDescent="0.2">
      <c r="F32" s="47" t="s">
        <v>267</v>
      </c>
      <c r="G32" s="47" t="s">
        <v>264</v>
      </c>
      <c r="H32" s="47" t="s">
        <v>268</v>
      </c>
      <c r="I32" s="47" t="s">
        <v>269</v>
      </c>
      <c r="J32" s="47" t="s">
        <v>270</v>
      </c>
      <c r="K32" s="56">
        <v>5</v>
      </c>
      <c r="L32" s="46">
        <v>367.78</v>
      </c>
      <c r="M32" s="47">
        <v>5</v>
      </c>
      <c r="N32" s="46">
        <f t="shared" si="3"/>
        <v>14.71</v>
      </c>
    </row>
    <row r="33" spans="1:15" ht="60" customHeight="1" thickBot="1" x14ac:dyDescent="0.25">
      <c r="A33" s="126"/>
      <c r="B33" s="126"/>
      <c r="C33" s="126"/>
      <c r="D33" s="127"/>
      <c r="E33" s="127"/>
      <c r="F33" s="128" t="s">
        <v>76</v>
      </c>
      <c r="G33" s="128" t="s">
        <v>271</v>
      </c>
      <c r="H33" s="128" t="s">
        <v>272</v>
      </c>
      <c r="I33" s="128" t="s">
        <v>273</v>
      </c>
      <c r="J33" s="128" t="s">
        <v>274</v>
      </c>
      <c r="K33" s="126">
        <v>10</v>
      </c>
      <c r="L33" s="129">
        <v>692.37</v>
      </c>
      <c r="M33" s="128">
        <v>5</v>
      </c>
      <c r="N33" s="129">
        <f t="shared" si="3"/>
        <v>13.85</v>
      </c>
      <c r="O33" s="128"/>
    </row>
    <row r="34" spans="1:15" ht="60" customHeight="1" x14ac:dyDescent="0.2">
      <c r="A34" s="172">
        <v>6</v>
      </c>
      <c r="B34" s="173"/>
      <c r="C34" s="172"/>
      <c r="D34" s="196" t="s">
        <v>68</v>
      </c>
      <c r="E34" s="174" t="s">
        <v>54</v>
      </c>
      <c r="F34" s="175" t="s">
        <v>124</v>
      </c>
      <c r="G34" s="176" t="s">
        <v>125</v>
      </c>
      <c r="H34" s="177" t="s">
        <v>60</v>
      </c>
      <c r="I34" s="178" t="s">
        <v>126</v>
      </c>
      <c r="J34" s="178" t="s">
        <v>127</v>
      </c>
      <c r="K34" s="179">
        <v>10</v>
      </c>
      <c r="L34" s="180">
        <v>492</v>
      </c>
      <c r="M34" s="178">
        <v>10</v>
      </c>
      <c r="N34" s="171">
        <f t="shared" si="3"/>
        <v>4.92</v>
      </c>
      <c r="O34" s="92">
        <f>MIN(N34:N39)</f>
        <v>4.5999999999999996</v>
      </c>
    </row>
    <row r="35" spans="1:15" ht="60" customHeight="1" x14ac:dyDescent="0.2">
      <c r="A35" s="163"/>
      <c r="B35" s="164"/>
      <c r="C35" s="163"/>
      <c r="D35" s="190"/>
      <c r="E35" s="57"/>
      <c r="F35" s="165" t="s">
        <v>124</v>
      </c>
      <c r="G35" s="166" t="s">
        <v>128</v>
      </c>
      <c r="H35" s="167" t="s">
        <v>60</v>
      </c>
      <c r="I35" s="168" t="s">
        <v>126</v>
      </c>
      <c r="J35" s="168" t="s">
        <v>127</v>
      </c>
      <c r="K35" s="169">
        <v>5</v>
      </c>
      <c r="L35" s="170">
        <v>246</v>
      </c>
      <c r="M35" s="168">
        <v>10</v>
      </c>
      <c r="N35" s="171">
        <f t="shared" si="3"/>
        <v>4.92</v>
      </c>
      <c r="O35" s="181"/>
    </row>
    <row r="36" spans="1:15" ht="60" customHeight="1" x14ac:dyDescent="0.2">
      <c r="A36" s="163"/>
      <c r="B36" s="164"/>
      <c r="C36" s="163"/>
      <c r="D36" s="190"/>
      <c r="E36" s="57"/>
      <c r="F36" s="165" t="s">
        <v>124</v>
      </c>
      <c r="G36" s="166" t="s">
        <v>125</v>
      </c>
      <c r="H36" s="167" t="s">
        <v>60</v>
      </c>
      <c r="I36" s="168" t="s">
        <v>126</v>
      </c>
      <c r="J36" s="168" t="s">
        <v>127</v>
      </c>
      <c r="K36" s="169">
        <v>10</v>
      </c>
      <c r="L36" s="170">
        <v>492</v>
      </c>
      <c r="M36" s="168">
        <v>10</v>
      </c>
      <c r="N36" s="171">
        <f t="shared" si="3"/>
        <v>4.92</v>
      </c>
      <c r="O36" s="181"/>
    </row>
    <row r="37" spans="1:15" ht="60" customHeight="1" x14ac:dyDescent="0.2">
      <c r="A37" s="163"/>
      <c r="B37" s="164"/>
      <c r="C37" s="163"/>
      <c r="D37" s="190"/>
      <c r="E37" s="57"/>
      <c r="F37" s="165" t="s">
        <v>124</v>
      </c>
      <c r="G37" s="166" t="s">
        <v>128</v>
      </c>
      <c r="H37" s="167" t="s">
        <v>60</v>
      </c>
      <c r="I37" s="168" t="s">
        <v>126</v>
      </c>
      <c r="J37" s="168" t="s">
        <v>127</v>
      </c>
      <c r="K37" s="169">
        <v>5</v>
      </c>
      <c r="L37" s="170">
        <v>246</v>
      </c>
      <c r="M37" s="168">
        <v>10</v>
      </c>
      <c r="N37" s="171">
        <f t="shared" si="3"/>
        <v>4.92</v>
      </c>
      <c r="O37" s="181"/>
    </row>
    <row r="38" spans="1:15" ht="60" customHeight="1" x14ac:dyDescent="0.2">
      <c r="A38" s="163"/>
      <c r="B38" s="164"/>
      <c r="C38" s="163"/>
      <c r="D38" s="190"/>
      <c r="E38" s="57"/>
      <c r="F38" s="165" t="s">
        <v>68</v>
      </c>
      <c r="G38" s="166" t="s">
        <v>129</v>
      </c>
      <c r="H38" s="167" t="s">
        <v>130</v>
      </c>
      <c r="I38" s="168" t="s">
        <v>131</v>
      </c>
      <c r="J38" s="168" t="s">
        <v>132</v>
      </c>
      <c r="K38" s="169">
        <v>5</v>
      </c>
      <c r="L38" s="170">
        <v>229.75</v>
      </c>
      <c r="M38" s="168">
        <v>10</v>
      </c>
      <c r="N38" s="171">
        <f t="shared" si="3"/>
        <v>4.5999999999999996</v>
      </c>
      <c r="O38" s="181"/>
    </row>
    <row r="39" spans="1:15" ht="60" customHeight="1" thickBot="1" x14ac:dyDescent="0.25">
      <c r="A39" s="126"/>
      <c r="B39" s="182"/>
      <c r="C39" s="126"/>
      <c r="D39" s="191"/>
      <c r="E39" s="127"/>
      <c r="F39" s="183" t="s">
        <v>124</v>
      </c>
      <c r="G39" s="184" t="s">
        <v>125</v>
      </c>
      <c r="H39" s="185" t="s">
        <v>60</v>
      </c>
      <c r="I39" s="186" t="s">
        <v>126</v>
      </c>
      <c r="J39" s="186" t="s">
        <v>127</v>
      </c>
      <c r="K39" s="187">
        <v>10</v>
      </c>
      <c r="L39" s="188">
        <v>492</v>
      </c>
      <c r="M39" s="186">
        <v>10</v>
      </c>
      <c r="N39" s="129">
        <f t="shared" si="3"/>
        <v>4.92</v>
      </c>
      <c r="O39" s="189"/>
    </row>
    <row r="40" spans="1:15" ht="60" customHeight="1" x14ac:dyDescent="0.2">
      <c r="A40" s="56">
        <v>7</v>
      </c>
      <c r="D40" s="196" t="s">
        <v>72</v>
      </c>
      <c r="E40" s="42" t="s">
        <v>54</v>
      </c>
      <c r="F40" s="47" t="s">
        <v>72</v>
      </c>
      <c r="G40" s="47" t="s">
        <v>153</v>
      </c>
      <c r="H40" s="47" t="s">
        <v>154</v>
      </c>
      <c r="I40" s="47" t="s">
        <v>155</v>
      </c>
      <c r="J40" s="47" t="s">
        <v>156</v>
      </c>
      <c r="K40" s="56">
        <v>10</v>
      </c>
      <c r="L40" s="46">
        <v>2091.71</v>
      </c>
      <c r="M40" s="47">
        <v>10</v>
      </c>
      <c r="N40" s="46">
        <f t="shared" ref="N40:N61" si="4">ROUND(L40/K40/M40,2)</f>
        <v>20.92</v>
      </c>
      <c r="O40" s="92">
        <f>MIN(N40:N44)</f>
        <v>20.92</v>
      </c>
    </row>
    <row r="41" spans="1:15" ht="60" customHeight="1" x14ac:dyDescent="0.2">
      <c r="F41" s="47" t="s">
        <v>72</v>
      </c>
      <c r="G41" s="47" t="s">
        <v>157</v>
      </c>
      <c r="H41" s="47" t="s">
        <v>154</v>
      </c>
      <c r="I41" s="47" t="s">
        <v>155</v>
      </c>
      <c r="J41" s="47" t="s">
        <v>156</v>
      </c>
      <c r="K41" s="56">
        <v>5</v>
      </c>
      <c r="L41" s="46">
        <v>1045.8599999999999</v>
      </c>
      <c r="M41" s="47">
        <v>10</v>
      </c>
      <c r="N41" s="46">
        <f t="shared" si="4"/>
        <v>20.92</v>
      </c>
    </row>
    <row r="42" spans="1:15" ht="60" customHeight="1" x14ac:dyDescent="0.2">
      <c r="F42" s="47" t="s">
        <v>72</v>
      </c>
      <c r="G42" s="47" t="s">
        <v>160</v>
      </c>
      <c r="H42" s="47" t="s">
        <v>59</v>
      </c>
      <c r="I42" s="47" t="s">
        <v>158</v>
      </c>
      <c r="J42" s="47" t="s">
        <v>159</v>
      </c>
      <c r="K42" s="56">
        <v>10</v>
      </c>
      <c r="L42" s="46">
        <v>2309.41</v>
      </c>
      <c r="M42" s="47">
        <v>10</v>
      </c>
      <c r="N42" s="46">
        <f t="shared" si="4"/>
        <v>23.09</v>
      </c>
    </row>
    <row r="43" spans="1:15" ht="60" customHeight="1" x14ac:dyDescent="0.2">
      <c r="F43" s="47" t="s">
        <v>72</v>
      </c>
      <c r="G43" s="47" t="s">
        <v>157</v>
      </c>
      <c r="H43" s="47" t="s">
        <v>162</v>
      </c>
      <c r="I43" s="47" t="s">
        <v>163</v>
      </c>
      <c r="J43" s="47" t="s">
        <v>164</v>
      </c>
      <c r="K43" s="56">
        <v>5</v>
      </c>
      <c r="L43" s="46">
        <v>1162.6500000000001</v>
      </c>
      <c r="M43" s="47">
        <v>10</v>
      </c>
      <c r="N43" s="46">
        <f t="shared" si="4"/>
        <v>23.25</v>
      </c>
    </row>
    <row r="44" spans="1:15" ht="60" customHeight="1" thickBot="1" x14ac:dyDescent="0.25">
      <c r="A44" s="126"/>
      <c r="B44" s="126"/>
      <c r="C44" s="126"/>
      <c r="D44" s="127"/>
      <c r="E44" s="127"/>
      <c r="F44" s="128" t="s">
        <v>72</v>
      </c>
      <c r="G44" s="128" t="s">
        <v>161</v>
      </c>
      <c r="H44" s="128" t="s">
        <v>59</v>
      </c>
      <c r="I44" s="128" t="s">
        <v>158</v>
      </c>
      <c r="J44" s="128" t="s">
        <v>159</v>
      </c>
      <c r="K44" s="126">
        <v>3</v>
      </c>
      <c r="L44" s="129">
        <v>697</v>
      </c>
      <c r="M44" s="128">
        <v>10</v>
      </c>
      <c r="N44" s="129">
        <f t="shared" si="4"/>
        <v>23.23</v>
      </c>
      <c r="O44" s="128"/>
    </row>
    <row r="45" spans="1:15" ht="60" customHeight="1" thickBot="1" x14ac:dyDescent="0.25">
      <c r="A45" s="56">
        <v>8</v>
      </c>
      <c r="D45" s="196" t="s">
        <v>72</v>
      </c>
      <c r="E45" s="42" t="s">
        <v>54</v>
      </c>
      <c r="F45" s="47" t="s">
        <v>165</v>
      </c>
      <c r="G45" s="47" t="s">
        <v>166</v>
      </c>
      <c r="H45" s="47" t="s">
        <v>167</v>
      </c>
      <c r="I45" s="47" t="s">
        <v>168</v>
      </c>
      <c r="J45" s="47" t="s">
        <v>169</v>
      </c>
      <c r="K45" s="56">
        <v>5</v>
      </c>
      <c r="L45" s="46">
        <v>829.8</v>
      </c>
      <c r="M45" s="47">
        <v>10</v>
      </c>
      <c r="N45" s="129">
        <f t="shared" si="4"/>
        <v>16.600000000000001</v>
      </c>
      <c r="O45" s="92">
        <f>MIN(N45:N49)</f>
        <v>13.76</v>
      </c>
    </row>
    <row r="46" spans="1:15" ht="60" customHeight="1" x14ac:dyDescent="0.2">
      <c r="F46" s="47" t="s">
        <v>72</v>
      </c>
      <c r="G46" s="47" t="s">
        <v>170</v>
      </c>
      <c r="H46" s="47" t="s">
        <v>154</v>
      </c>
      <c r="I46" s="47" t="s">
        <v>155</v>
      </c>
      <c r="J46" s="47" t="s">
        <v>156</v>
      </c>
      <c r="K46" s="56">
        <v>10</v>
      </c>
      <c r="L46" s="46">
        <v>1376.31</v>
      </c>
      <c r="M46" s="47">
        <v>10</v>
      </c>
      <c r="N46" s="46">
        <f t="shared" si="4"/>
        <v>13.76</v>
      </c>
    </row>
    <row r="47" spans="1:15" ht="60" customHeight="1" x14ac:dyDescent="0.2">
      <c r="F47" s="47" t="s">
        <v>72</v>
      </c>
      <c r="G47" s="47" t="s">
        <v>171</v>
      </c>
      <c r="H47" s="47" t="s">
        <v>154</v>
      </c>
      <c r="I47" s="47" t="s">
        <v>155</v>
      </c>
      <c r="J47" s="47" t="s">
        <v>156</v>
      </c>
      <c r="K47" s="56">
        <v>5</v>
      </c>
      <c r="L47" s="46">
        <v>688.15</v>
      </c>
      <c r="M47" s="47">
        <v>10</v>
      </c>
      <c r="N47" s="46">
        <f t="shared" si="4"/>
        <v>13.76</v>
      </c>
    </row>
    <row r="48" spans="1:15" ht="60" customHeight="1" x14ac:dyDescent="0.2">
      <c r="F48" s="47" t="s">
        <v>72</v>
      </c>
      <c r="G48" s="47" t="s">
        <v>172</v>
      </c>
      <c r="H48" s="47" t="s">
        <v>59</v>
      </c>
      <c r="I48" s="47" t="s">
        <v>158</v>
      </c>
      <c r="J48" s="47" t="s">
        <v>173</v>
      </c>
      <c r="K48" s="56">
        <v>10</v>
      </c>
      <c r="L48" s="46">
        <v>1519.55</v>
      </c>
      <c r="M48" s="47">
        <v>10</v>
      </c>
      <c r="N48" s="46">
        <f t="shared" si="4"/>
        <v>15.2</v>
      </c>
    </row>
    <row r="49" spans="1:15" ht="60" customHeight="1" thickBot="1" x14ac:dyDescent="0.25">
      <c r="A49" s="126"/>
      <c r="B49" s="126"/>
      <c r="C49" s="126"/>
      <c r="D49" s="127"/>
      <c r="E49" s="127"/>
      <c r="F49" s="128" t="s">
        <v>72</v>
      </c>
      <c r="G49" s="128" t="s">
        <v>174</v>
      </c>
      <c r="H49" s="128" t="s">
        <v>59</v>
      </c>
      <c r="I49" s="128" t="s">
        <v>158</v>
      </c>
      <c r="J49" s="128" t="s">
        <v>173</v>
      </c>
      <c r="K49" s="126">
        <v>5</v>
      </c>
      <c r="L49" s="129">
        <v>764.36</v>
      </c>
      <c r="M49" s="128">
        <v>10</v>
      </c>
      <c r="N49" s="129">
        <f t="shared" si="4"/>
        <v>15.29</v>
      </c>
      <c r="O49" s="128"/>
    </row>
    <row r="50" spans="1:15" ht="60" customHeight="1" x14ac:dyDescent="0.2">
      <c r="A50" s="56">
        <v>9</v>
      </c>
      <c r="D50" s="196" t="s">
        <v>73</v>
      </c>
      <c r="E50" s="42" t="s">
        <v>55</v>
      </c>
      <c r="F50" s="47" t="s">
        <v>175</v>
      </c>
      <c r="G50" s="47" t="s">
        <v>176</v>
      </c>
      <c r="H50" s="47" t="s">
        <v>177</v>
      </c>
      <c r="I50" s="47" t="s">
        <v>178</v>
      </c>
      <c r="J50" s="47" t="s">
        <v>179</v>
      </c>
      <c r="K50" s="56">
        <v>30</v>
      </c>
      <c r="L50" s="46">
        <v>121.72</v>
      </c>
      <c r="M50" s="47">
        <v>1</v>
      </c>
      <c r="N50" s="46">
        <f t="shared" si="4"/>
        <v>4.0599999999999996</v>
      </c>
      <c r="O50" s="92">
        <f>MIN(N50:N61)</f>
        <v>3.62</v>
      </c>
    </row>
    <row r="51" spans="1:15" ht="60" customHeight="1" x14ac:dyDescent="0.2">
      <c r="F51" s="47" t="s">
        <v>180</v>
      </c>
      <c r="G51" s="47" t="s">
        <v>181</v>
      </c>
      <c r="H51" s="47" t="s">
        <v>182</v>
      </c>
      <c r="I51" s="47" t="s">
        <v>183</v>
      </c>
      <c r="J51" s="47" t="s">
        <v>184</v>
      </c>
      <c r="K51" s="56">
        <v>30</v>
      </c>
      <c r="L51" s="46">
        <v>121.8</v>
      </c>
      <c r="M51" s="47">
        <v>1</v>
      </c>
      <c r="N51" s="46">
        <f t="shared" si="4"/>
        <v>4.0599999999999996</v>
      </c>
    </row>
    <row r="52" spans="1:15" ht="60" customHeight="1" x14ac:dyDescent="0.2">
      <c r="F52" s="47" t="s">
        <v>180</v>
      </c>
      <c r="G52" s="47" t="s">
        <v>185</v>
      </c>
      <c r="H52" s="47" t="s">
        <v>182</v>
      </c>
      <c r="I52" s="47" t="s">
        <v>183</v>
      </c>
      <c r="J52" s="47" t="s">
        <v>186</v>
      </c>
      <c r="K52" s="56">
        <v>20</v>
      </c>
      <c r="L52" s="46">
        <v>82.1</v>
      </c>
      <c r="M52" s="47">
        <v>1</v>
      </c>
      <c r="N52" s="46">
        <f t="shared" si="4"/>
        <v>4.1100000000000003</v>
      </c>
    </row>
    <row r="53" spans="1:15" ht="60" customHeight="1" x14ac:dyDescent="0.2">
      <c r="F53" s="47" t="s">
        <v>73</v>
      </c>
      <c r="G53" s="47" t="s">
        <v>187</v>
      </c>
      <c r="H53" s="47" t="s">
        <v>130</v>
      </c>
      <c r="I53" s="47" t="s">
        <v>188</v>
      </c>
      <c r="J53" s="47" t="s">
        <v>189</v>
      </c>
      <c r="K53" s="56">
        <v>30</v>
      </c>
      <c r="L53" s="46">
        <v>122.95</v>
      </c>
      <c r="M53" s="47">
        <v>1</v>
      </c>
      <c r="N53" s="46">
        <f t="shared" si="4"/>
        <v>4.0999999999999996</v>
      </c>
    </row>
    <row r="54" spans="1:15" ht="60" customHeight="1" x14ac:dyDescent="0.2">
      <c r="F54" s="47" t="s">
        <v>190</v>
      </c>
      <c r="G54" s="47" t="s">
        <v>176</v>
      </c>
      <c r="H54" s="47" t="s">
        <v>191</v>
      </c>
      <c r="I54" s="47" t="s">
        <v>192</v>
      </c>
      <c r="J54" s="47" t="s">
        <v>193</v>
      </c>
      <c r="K54" s="56">
        <v>30</v>
      </c>
      <c r="L54" s="46">
        <v>136.38999999999999</v>
      </c>
      <c r="M54" s="47">
        <v>1</v>
      </c>
      <c r="N54" s="46">
        <f t="shared" si="4"/>
        <v>4.55</v>
      </c>
    </row>
    <row r="55" spans="1:15" ht="60" customHeight="1" x14ac:dyDescent="0.2">
      <c r="F55" s="47" t="s">
        <v>190</v>
      </c>
      <c r="G55" s="47" t="s">
        <v>181</v>
      </c>
      <c r="H55" s="47" t="s">
        <v>191</v>
      </c>
      <c r="I55" s="47" t="s">
        <v>194</v>
      </c>
      <c r="J55" s="47" t="s">
        <v>195</v>
      </c>
      <c r="K55" s="56">
        <v>30</v>
      </c>
      <c r="L55" s="46">
        <v>128.59</v>
      </c>
      <c r="M55" s="47">
        <v>1</v>
      </c>
      <c r="N55" s="46">
        <f t="shared" si="4"/>
        <v>4.29</v>
      </c>
    </row>
    <row r="56" spans="1:15" ht="60" customHeight="1" x14ac:dyDescent="0.2">
      <c r="F56" s="47" t="s">
        <v>175</v>
      </c>
      <c r="G56" s="47" t="s">
        <v>176</v>
      </c>
      <c r="H56" s="47" t="s">
        <v>177</v>
      </c>
      <c r="I56" s="47" t="s">
        <v>178</v>
      </c>
      <c r="J56" s="47" t="s">
        <v>196</v>
      </c>
      <c r="K56" s="56">
        <v>30</v>
      </c>
      <c r="L56" s="46">
        <v>118.2</v>
      </c>
      <c r="M56" s="47">
        <v>1</v>
      </c>
      <c r="N56" s="46">
        <f t="shared" si="4"/>
        <v>3.94</v>
      </c>
    </row>
    <row r="57" spans="1:15" ht="60" customHeight="1" x14ac:dyDescent="0.2">
      <c r="F57" s="47" t="s">
        <v>197</v>
      </c>
      <c r="G57" s="47" t="s">
        <v>198</v>
      </c>
      <c r="H57" s="47" t="s">
        <v>199</v>
      </c>
      <c r="I57" s="47" t="s">
        <v>200</v>
      </c>
      <c r="J57" s="47" t="s">
        <v>201</v>
      </c>
      <c r="K57" s="56">
        <v>50</v>
      </c>
      <c r="L57" s="46">
        <v>204.92</v>
      </c>
      <c r="M57" s="47">
        <v>1</v>
      </c>
      <c r="N57" s="46">
        <f t="shared" si="4"/>
        <v>4.0999999999999996</v>
      </c>
    </row>
    <row r="58" spans="1:15" ht="60" customHeight="1" x14ac:dyDescent="0.2">
      <c r="F58" s="47" t="s">
        <v>197</v>
      </c>
      <c r="G58" s="47" t="s">
        <v>202</v>
      </c>
      <c r="H58" s="47" t="s">
        <v>199</v>
      </c>
      <c r="I58" s="47" t="s">
        <v>200</v>
      </c>
      <c r="J58" s="47" t="s">
        <v>201</v>
      </c>
      <c r="K58" s="56">
        <v>30</v>
      </c>
      <c r="L58" s="46">
        <v>122.95</v>
      </c>
      <c r="M58" s="47">
        <v>1</v>
      </c>
      <c r="N58" s="46">
        <f t="shared" si="4"/>
        <v>4.0999999999999996</v>
      </c>
    </row>
    <row r="59" spans="1:15" ht="60" customHeight="1" x14ac:dyDescent="0.2">
      <c r="F59" s="47" t="s">
        <v>197</v>
      </c>
      <c r="G59" s="47" t="s">
        <v>203</v>
      </c>
      <c r="H59" s="47" t="s">
        <v>199</v>
      </c>
      <c r="I59" s="47" t="s">
        <v>200</v>
      </c>
      <c r="J59" s="47" t="s">
        <v>201</v>
      </c>
      <c r="K59" s="56">
        <v>20</v>
      </c>
      <c r="L59" s="46">
        <v>81.97</v>
      </c>
      <c r="M59" s="47">
        <v>1</v>
      </c>
      <c r="N59" s="46">
        <f t="shared" si="4"/>
        <v>4.0999999999999996</v>
      </c>
    </row>
    <row r="60" spans="1:15" ht="60" customHeight="1" x14ac:dyDescent="0.2">
      <c r="F60" s="47" t="s">
        <v>190</v>
      </c>
      <c r="G60" s="47" t="s">
        <v>176</v>
      </c>
      <c r="H60" s="47" t="s">
        <v>191</v>
      </c>
      <c r="I60" s="47" t="s">
        <v>192</v>
      </c>
      <c r="J60" s="47" t="s">
        <v>204</v>
      </c>
      <c r="K60" s="56">
        <v>30</v>
      </c>
      <c r="L60" s="46">
        <v>128.59</v>
      </c>
      <c r="M60" s="47">
        <v>1</v>
      </c>
      <c r="N60" s="46">
        <f t="shared" si="4"/>
        <v>4.29</v>
      </c>
    </row>
    <row r="61" spans="1:15" ht="60" customHeight="1" thickBot="1" x14ac:dyDescent="0.25">
      <c r="A61" s="126"/>
      <c r="B61" s="126"/>
      <c r="C61" s="126"/>
      <c r="D61" s="127"/>
      <c r="E61" s="127"/>
      <c r="F61" s="128" t="s">
        <v>205</v>
      </c>
      <c r="G61" s="128" t="s">
        <v>202</v>
      </c>
      <c r="H61" s="128" t="s">
        <v>206</v>
      </c>
      <c r="I61" s="128" t="s">
        <v>207</v>
      </c>
      <c r="J61" s="128" t="s">
        <v>208</v>
      </c>
      <c r="K61" s="126">
        <v>30</v>
      </c>
      <c r="L61" s="129">
        <v>108.52</v>
      </c>
      <c r="M61" s="128">
        <v>1</v>
      </c>
      <c r="N61" s="129">
        <f t="shared" si="4"/>
        <v>3.62</v>
      </c>
      <c r="O61" s="128"/>
    </row>
    <row r="62" spans="1:15" ht="60" customHeight="1" thickBot="1" x14ac:dyDescent="0.25">
      <c r="A62" s="202">
        <v>10</v>
      </c>
      <c r="B62" s="202"/>
      <c r="C62" s="202"/>
      <c r="D62" s="209" t="s">
        <v>70</v>
      </c>
      <c r="E62" s="203" t="s">
        <v>55</v>
      </c>
      <c r="F62" s="204"/>
      <c r="G62" s="204"/>
      <c r="H62" s="204"/>
      <c r="I62" s="204"/>
      <c r="J62" s="204"/>
      <c r="K62" s="202"/>
      <c r="L62" s="205"/>
      <c r="M62" s="204"/>
      <c r="N62" s="205"/>
      <c r="O62" s="206" t="s">
        <v>140</v>
      </c>
    </row>
    <row r="63" spans="1:15" ht="64.5" customHeight="1" x14ac:dyDescent="0.2">
      <c r="A63" s="163">
        <v>11</v>
      </c>
      <c r="B63" s="164"/>
      <c r="C63" s="163"/>
      <c r="D63" s="208" t="s">
        <v>71</v>
      </c>
      <c r="E63" s="57" t="s">
        <v>55</v>
      </c>
      <c r="F63" s="165" t="s">
        <v>141</v>
      </c>
      <c r="G63" s="166" t="s">
        <v>142</v>
      </c>
      <c r="H63" s="167" t="s">
        <v>143</v>
      </c>
      <c r="I63" s="168" t="s">
        <v>144</v>
      </c>
      <c r="J63" s="168" t="s">
        <v>145</v>
      </c>
      <c r="K63" s="169">
        <v>100</v>
      </c>
      <c r="L63" s="170">
        <v>1015</v>
      </c>
      <c r="M63" s="168">
        <v>1</v>
      </c>
      <c r="N63" s="207">
        <f t="shared" ref="N63:N67" si="5">ROUND(L63/K63/M63,2)</f>
        <v>10.15</v>
      </c>
      <c r="O63" s="92">
        <f>MIN(N63:N74)</f>
        <v>6.24</v>
      </c>
    </row>
    <row r="64" spans="1:15" ht="64.5" customHeight="1" x14ac:dyDescent="0.2">
      <c r="A64" s="163"/>
      <c r="B64" s="164"/>
      <c r="C64" s="163"/>
      <c r="D64" s="208"/>
      <c r="E64" s="57"/>
      <c r="F64" s="165" t="s">
        <v>71</v>
      </c>
      <c r="G64" s="166" t="s">
        <v>150</v>
      </c>
      <c r="H64" s="167" t="s">
        <v>147</v>
      </c>
      <c r="I64" s="168" t="s">
        <v>148</v>
      </c>
      <c r="J64" s="168" t="s">
        <v>149</v>
      </c>
      <c r="K64" s="169">
        <v>50</v>
      </c>
      <c r="L64" s="170">
        <v>484.66</v>
      </c>
      <c r="M64" s="168">
        <v>1</v>
      </c>
      <c r="N64" s="207">
        <f t="shared" si="5"/>
        <v>9.69</v>
      </c>
      <c r="O64" s="210"/>
    </row>
    <row r="65" spans="1:15" ht="64.5" customHeight="1" x14ac:dyDescent="0.2">
      <c r="A65" s="163"/>
      <c r="B65" s="164"/>
      <c r="C65" s="163"/>
      <c r="D65" s="208"/>
      <c r="E65" s="57"/>
      <c r="F65" s="165" t="s">
        <v>71</v>
      </c>
      <c r="G65" s="166" t="s">
        <v>146</v>
      </c>
      <c r="H65" s="167" t="s">
        <v>147</v>
      </c>
      <c r="I65" s="168" t="s">
        <v>151</v>
      </c>
      <c r="J65" s="168" t="s">
        <v>152</v>
      </c>
      <c r="K65" s="169">
        <v>100</v>
      </c>
      <c r="L65" s="170">
        <v>630.38</v>
      </c>
      <c r="M65" s="168">
        <v>1</v>
      </c>
      <c r="N65" s="207">
        <f t="shared" si="5"/>
        <v>6.3</v>
      </c>
      <c r="O65" s="210"/>
    </row>
    <row r="66" spans="1:15" ht="64.5" customHeight="1" x14ac:dyDescent="0.2">
      <c r="A66" s="163"/>
      <c r="B66" s="164"/>
      <c r="C66" s="163"/>
      <c r="D66" s="208"/>
      <c r="E66" s="57"/>
      <c r="F66" s="165" t="s">
        <v>71</v>
      </c>
      <c r="G66" s="166" t="s">
        <v>150</v>
      </c>
      <c r="H66" s="167" t="s">
        <v>147</v>
      </c>
      <c r="I66" s="168" t="s">
        <v>151</v>
      </c>
      <c r="J66" s="168" t="s">
        <v>152</v>
      </c>
      <c r="K66" s="169">
        <v>50</v>
      </c>
      <c r="L66" s="170">
        <v>312.22000000000003</v>
      </c>
      <c r="M66" s="168">
        <v>1</v>
      </c>
      <c r="N66" s="207">
        <f t="shared" si="5"/>
        <v>6.24</v>
      </c>
      <c r="O66" s="210"/>
    </row>
    <row r="67" spans="1:15" ht="64.5" customHeight="1" thickBot="1" x14ac:dyDescent="0.25">
      <c r="A67" s="126"/>
      <c r="B67" s="182"/>
      <c r="C67" s="126"/>
      <c r="D67" s="211"/>
      <c r="E67" s="127"/>
      <c r="F67" s="183" t="s">
        <v>71</v>
      </c>
      <c r="G67" s="184" t="s">
        <v>146</v>
      </c>
      <c r="H67" s="185" t="s">
        <v>147</v>
      </c>
      <c r="I67" s="186" t="s">
        <v>148</v>
      </c>
      <c r="J67" s="186" t="s">
        <v>149</v>
      </c>
      <c r="K67" s="187">
        <v>100</v>
      </c>
      <c r="L67" s="188">
        <v>968.51</v>
      </c>
      <c r="M67" s="186">
        <v>1</v>
      </c>
      <c r="N67" s="212">
        <f t="shared" si="5"/>
        <v>9.69</v>
      </c>
      <c r="O67" s="146"/>
    </row>
    <row r="68" spans="1:15" ht="60" customHeight="1" x14ac:dyDescent="0.2">
      <c r="A68" s="56">
        <v>12</v>
      </c>
      <c r="D68" s="196" t="s">
        <v>67</v>
      </c>
      <c r="E68" s="42" t="s">
        <v>64</v>
      </c>
      <c r="F68" s="47" t="s">
        <v>101</v>
      </c>
      <c r="G68" s="47" t="s">
        <v>105</v>
      </c>
      <c r="H68" s="47" t="s">
        <v>102</v>
      </c>
      <c r="I68" s="47" t="s">
        <v>103</v>
      </c>
      <c r="J68" s="47" t="s">
        <v>104</v>
      </c>
      <c r="K68" s="56">
        <v>2</v>
      </c>
      <c r="L68" s="56">
        <v>12563.78</v>
      </c>
      <c r="M68" s="56">
        <v>50</v>
      </c>
      <c r="N68" s="56">
        <f t="shared" ref="N68:N74" si="6">ROUND(L68/K68/M68,2)</f>
        <v>125.64</v>
      </c>
      <c r="O68" s="92">
        <f>MIN(N68:N74)</f>
        <v>110.52</v>
      </c>
    </row>
    <row r="69" spans="1:15" ht="60" customHeight="1" x14ac:dyDescent="0.2">
      <c r="F69" s="47" t="s">
        <v>101</v>
      </c>
      <c r="G69" s="47" t="s">
        <v>106</v>
      </c>
      <c r="H69" s="47" t="s">
        <v>102</v>
      </c>
      <c r="I69" s="47" t="s">
        <v>103</v>
      </c>
      <c r="J69" s="47" t="s">
        <v>104</v>
      </c>
      <c r="K69" s="56">
        <v>1</v>
      </c>
      <c r="L69" s="46">
        <v>5525.75</v>
      </c>
      <c r="M69" s="47">
        <v>50</v>
      </c>
      <c r="N69" s="46">
        <f t="shared" si="6"/>
        <v>110.52</v>
      </c>
    </row>
    <row r="70" spans="1:15" ht="60" customHeight="1" x14ac:dyDescent="0.2">
      <c r="F70" s="47" t="s">
        <v>101</v>
      </c>
      <c r="G70" s="47" t="s">
        <v>107</v>
      </c>
      <c r="H70" s="47" t="s">
        <v>102</v>
      </c>
      <c r="I70" s="47" t="s">
        <v>108</v>
      </c>
      <c r="J70" s="47" t="s">
        <v>109</v>
      </c>
      <c r="K70" s="56">
        <v>2</v>
      </c>
      <c r="L70" s="46">
        <v>12563.78</v>
      </c>
      <c r="M70" s="47">
        <v>50</v>
      </c>
      <c r="N70" s="46">
        <f t="shared" si="6"/>
        <v>125.64</v>
      </c>
    </row>
    <row r="71" spans="1:15" ht="60" customHeight="1" x14ac:dyDescent="0.2">
      <c r="F71" s="47" t="s">
        <v>101</v>
      </c>
      <c r="G71" s="47" t="s">
        <v>110</v>
      </c>
      <c r="H71" s="47" t="s">
        <v>102</v>
      </c>
      <c r="I71" s="47" t="s">
        <v>108</v>
      </c>
      <c r="J71" s="47" t="s">
        <v>109</v>
      </c>
      <c r="K71" s="56">
        <v>2</v>
      </c>
      <c r="L71" s="46">
        <v>17487.580000000002</v>
      </c>
      <c r="M71" s="47">
        <v>50</v>
      </c>
      <c r="N71" s="46">
        <f t="shared" si="6"/>
        <v>174.88</v>
      </c>
    </row>
    <row r="72" spans="1:15" ht="60" customHeight="1" x14ac:dyDescent="0.2">
      <c r="F72" s="47" t="s">
        <v>101</v>
      </c>
      <c r="G72" s="47" t="s">
        <v>111</v>
      </c>
      <c r="H72" s="47" t="s">
        <v>102</v>
      </c>
      <c r="I72" s="47" t="s">
        <v>108</v>
      </c>
      <c r="J72" s="47" t="s">
        <v>109</v>
      </c>
      <c r="K72" s="56">
        <v>1</v>
      </c>
      <c r="L72" s="46">
        <v>5525.75</v>
      </c>
      <c r="M72" s="47">
        <v>50</v>
      </c>
      <c r="N72" s="46">
        <f t="shared" si="6"/>
        <v>110.52</v>
      </c>
    </row>
    <row r="73" spans="1:15" ht="60" customHeight="1" x14ac:dyDescent="0.2">
      <c r="F73" s="47" t="s">
        <v>101</v>
      </c>
      <c r="G73" s="47" t="s">
        <v>112</v>
      </c>
      <c r="H73" s="47" t="s">
        <v>102</v>
      </c>
      <c r="I73" s="47" t="s">
        <v>108</v>
      </c>
      <c r="J73" s="47" t="s">
        <v>113</v>
      </c>
      <c r="K73" s="56">
        <v>2</v>
      </c>
      <c r="L73" s="46">
        <v>12563.78</v>
      </c>
      <c r="M73" s="47">
        <v>50</v>
      </c>
      <c r="N73" s="46">
        <f t="shared" si="6"/>
        <v>125.64</v>
      </c>
    </row>
    <row r="74" spans="1:15" ht="60" customHeight="1" thickBot="1" x14ac:dyDescent="0.25">
      <c r="A74" s="126"/>
      <c r="B74" s="126"/>
      <c r="C74" s="126"/>
      <c r="D74" s="127"/>
      <c r="E74" s="127"/>
      <c r="F74" s="128" t="s">
        <v>101</v>
      </c>
      <c r="G74" s="128" t="s">
        <v>114</v>
      </c>
      <c r="H74" s="128" t="s">
        <v>102</v>
      </c>
      <c r="I74" s="128" t="s">
        <v>108</v>
      </c>
      <c r="J74" s="128" t="s">
        <v>113</v>
      </c>
      <c r="K74" s="126">
        <v>1</v>
      </c>
      <c r="L74" s="129">
        <v>5525.75</v>
      </c>
      <c r="M74" s="128">
        <v>50</v>
      </c>
      <c r="N74" s="129">
        <f t="shared" si="6"/>
        <v>110.52</v>
      </c>
      <c r="O74" s="128"/>
    </row>
    <row r="75" spans="1:15" ht="60" customHeight="1" x14ac:dyDescent="0.2">
      <c r="A75" s="56">
        <v>13</v>
      </c>
      <c r="D75" s="196" t="s">
        <v>67</v>
      </c>
      <c r="E75" s="42" t="s">
        <v>64</v>
      </c>
      <c r="F75" s="47" t="s">
        <v>101</v>
      </c>
      <c r="G75" s="47" t="s">
        <v>115</v>
      </c>
      <c r="H75" s="47" t="s">
        <v>102</v>
      </c>
      <c r="I75" s="47" t="s">
        <v>103</v>
      </c>
      <c r="J75" s="47" t="s">
        <v>104</v>
      </c>
      <c r="K75" s="56">
        <v>3</v>
      </c>
      <c r="L75" s="46">
        <v>26231.37</v>
      </c>
      <c r="M75" s="47">
        <v>100</v>
      </c>
      <c r="N75" s="46">
        <f t="shared" ref="N75:N84" si="7">ROUND(L75/K75/M75,2)</f>
        <v>87.44</v>
      </c>
      <c r="O75" s="92">
        <f>MIN(N75:N84)</f>
        <v>87.44</v>
      </c>
    </row>
    <row r="76" spans="1:15" ht="60" customHeight="1" x14ac:dyDescent="0.2">
      <c r="F76" s="47" t="s">
        <v>101</v>
      </c>
      <c r="G76" s="47" t="s">
        <v>116</v>
      </c>
      <c r="H76" s="47" t="s">
        <v>102</v>
      </c>
      <c r="I76" s="47" t="s">
        <v>103</v>
      </c>
      <c r="J76" s="47" t="s">
        <v>104</v>
      </c>
      <c r="K76" s="56">
        <v>6</v>
      </c>
      <c r="L76" s="46">
        <v>52462.74</v>
      </c>
      <c r="M76" s="47">
        <v>100</v>
      </c>
      <c r="N76" s="46">
        <f t="shared" si="7"/>
        <v>87.44</v>
      </c>
    </row>
    <row r="77" spans="1:15" ht="60" customHeight="1" x14ac:dyDescent="0.2">
      <c r="F77" s="47" t="s">
        <v>101</v>
      </c>
      <c r="G77" s="47" t="s">
        <v>117</v>
      </c>
      <c r="H77" s="47" t="s">
        <v>102</v>
      </c>
      <c r="I77" s="47" t="s">
        <v>103</v>
      </c>
      <c r="J77" s="47" t="s">
        <v>104</v>
      </c>
      <c r="K77" s="56">
        <v>2</v>
      </c>
      <c r="L77" s="46">
        <v>17487.580000000002</v>
      </c>
      <c r="M77" s="47">
        <v>100</v>
      </c>
      <c r="N77" s="46">
        <f t="shared" si="7"/>
        <v>87.44</v>
      </c>
    </row>
    <row r="78" spans="1:15" ht="60" customHeight="1" x14ac:dyDescent="0.2">
      <c r="F78" s="47" t="s">
        <v>101</v>
      </c>
      <c r="G78" s="47" t="s">
        <v>118</v>
      </c>
      <c r="H78" s="47" t="s">
        <v>102</v>
      </c>
      <c r="I78" s="47" t="s">
        <v>103</v>
      </c>
      <c r="J78" s="47" t="s">
        <v>104</v>
      </c>
      <c r="K78" s="56">
        <v>1</v>
      </c>
      <c r="L78" s="46">
        <v>8743.7900000000009</v>
      </c>
      <c r="M78" s="47">
        <v>100</v>
      </c>
      <c r="N78" s="46">
        <f t="shared" si="7"/>
        <v>87.44</v>
      </c>
    </row>
    <row r="79" spans="1:15" ht="60" customHeight="1" x14ac:dyDescent="0.2">
      <c r="F79" s="47" t="s">
        <v>101</v>
      </c>
      <c r="G79" s="47" t="s">
        <v>110</v>
      </c>
      <c r="H79" s="47" t="s">
        <v>102</v>
      </c>
      <c r="I79" s="47" t="s">
        <v>108</v>
      </c>
      <c r="J79" s="47" t="s">
        <v>109</v>
      </c>
      <c r="K79" s="56">
        <v>2</v>
      </c>
      <c r="L79" s="46">
        <v>17487.580000000002</v>
      </c>
      <c r="M79" s="47">
        <v>100</v>
      </c>
      <c r="N79" s="46">
        <f t="shared" si="7"/>
        <v>87.44</v>
      </c>
    </row>
    <row r="80" spans="1:15" ht="60" customHeight="1" x14ac:dyDescent="0.2">
      <c r="F80" s="47" t="s">
        <v>101</v>
      </c>
      <c r="G80" s="47" t="s">
        <v>120</v>
      </c>
      <c r="H80" s="47" t="s">
        <v>102</v>
      </c>
      <c r="I80" s="47" t="s">
        <v>108</v>
      </c>
      <c r="J80" s="47" t="s">
        <v>109</v>
      </c>
      <c r="K80" s="56">
        <v>6</v>
      </c>
      <c r="L80" s="46">
        <v>52462.74</v>
      </c>
      <c r="M80" s="47">
        <v>100</v>
      </c>
      <c r="N80" s="46">
        <f t="shared" si="7"/>
        <v>87.44</v>
      </c>
    </row>
    <row r="81" spans="1:15" ht="60" customHeight="1" x14ac:dyDescent="0.2">
      <c r="F81" s="47" t="s">
        <v>101</v>
      </c>
      <c r="G81" s="47" t="s">
        <v>121</v>
      </c>
      <c r="H81" s="47" t="s">
        <v>102</v>
      </c>
      <c r="I81" s="47" t="s">
        <v>108</v>
      </c>
      <c r="J81" s="47" t="s">
        <v>109</v>
      </c>
      <c r="K81" s="56">
        <v>1</v>
      </c>
      <c r="L81" s="46">
        <v>8743.7900000000009</v>
      </c>
      <c r="M81" s="47">
        <v>100</v>
      </c>
      <c r="N81" s="46">
        <f t="shared" si="7"/>
        <v>87.44</v>
      </c>
    </row>
    <row r="82" spans="1:15" ht="60" customHeight="1" x14ac:dyDescent="0.2">
      <c r="F82" s="47" t="s">
        <v>101</v>
      </c>
      <c r="G82" s="47" t="s">
        <v>122</v>
      </c>
      <c r="H82" s="47" t="s">
        <v>102</v>
      </c>
      <c r="I82" s="47" t="s">
        <v>108</v>
      </c>
      <c r="J82" s="47" t="s">
        <v>113</v>
      </c>
      <c r="K82" s="56">
        <v>2</v>
      </c>
      <c r="L82" s="46">
        <v>17487.580000000002</v>
      </c>
      <c r="M82" s="47">
        <v>100</v>
      </c>
      <c r="N82" s="46">
        <f t="shared" si="7"/>
        <v>87.44</v>
      </c>
    </row>
    <row r="83" spans="1:15" ht="60" customHeight="1" x14ac:dyDescent="0.2">
      <c r="F83" s="47" t="s">
        <v>101</v>
      </c>
      <c r="G83" s="47" t="s">
        <v>123</v>
      </c>
      <c r="H83" s="47" t="s">
        <v>102</v>
      </c>
      <c r="I83" s="47" t="s">
        <v>108</v>
      </c>
      <c r="J83" s="47" t="s">
        <v>113</v>
      </c>
      <c r="K83" s="56">
        <v>6</v>
      </c>
      <c r="L83" s="46">
        <v>52462.74</v>
      </c>
      <c r="M83" s="47">
        <v>100</v>
      </c>
      <c r="N83" s="46">
        <f t="shared" si="7"/>
        <v>87.44</v>
      </c>
    </row>
    <row r="84" spans="1:15" ht="60" customHeight="1" thickBot="1" x14ac:dyDescent="0.25">
      <c r="A84" s="126"/>
      <c r="B84" s="126"/>
      <c r="C84" s="126"/>
      <c r="D84" s="127"/>
      <c r="E84" s="127"/>
      <c r="F84" s="128" t="s">
        <v>101</v>
      </c>
      <c r="G84" s="128" t="s">
        <v>119</v>
      </c>
      <c r="H84" s="128" t="s">
        <v>102</v>
      </c>
      <c r="I84" s="128" t="s">
        <v>108</v>
      </c>
      <c r="J84" s="128" t="s">
        <v>109</v>
      </c>
      <c r="K84" s="126">
        <v>3</v>
      </c>
      <c r="L84" s="129">
        <v>26231.37</v>
      </c>
      <c r="M84" s="128">
        <v>100</v>
      </c>
      <c r="N84" s="129">
        <f t="shared" si="7"/>
        <v>87.44</v>
      </c>
      <c r="O84" s="128"/>
    </row>
  </sheetData>
  <sheetProtection selectLockedCells="1" selectUnlockedCells="1"/>
  <autoFilter ref="B3:E84" xr:uid="{00000000-0001-0000-0100-000000000000}"/>
  <mergeCells count="5">
    <mergeCell ref="E3:E4"/>
    <mergeCell ref="B3:B4"/>
    <mergeCell ref="D3:D4"/>
    <mergeCell ref="C3:C4"/>
    <mergeCell ref="A3:A4"/>
  </mergeCells>
  <pageMargins left="0.39370078740157483" right="0.39370078740157483" top="0.55118110236220474" bottom="0.55118110236220474" header="0.78740157480314965" footer="0.78740157480314965"/>
  <pageSetup paperSize="9" scale="84" firstPageNumber="0" fitToHeight="123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:D16"/>
    </sheetView>
  </sheetViews>
  <sheetFormatPr defaultColWidth="11.42578125" defaultRowHeight="12.75" x14ac:dyDescent="0.2"/>
  <cols>
    <col min="1" max="1" width="6.85546875" style="61" bestFit="1" customWidth="1"/>
    <col min="2" max="2" width="34.7109375" style="2" customWidth="1"/>
    <col min="3" max="3" width="28.42578125" style="2" customWidth="1"/>
    <col min="4" max="4" width="24.140625" style="2" customWidth="1"/>
    <col min="5" max="5" width="27.5703125" style="2" customWidth="1"/>
    <col min="6" max="6" width="24.42578125" style="2" customWidth="1"/>
    <col min="7" max="7" width="23.28515625" style="2" customWidth="1"/>
    <col min="8" max="8" width="12.7109375" style="2" customWidth="1"/>
    <col min="9" max="16384" width="11.42578125" style="2"/>
  </cols>
  <sheetData>
    <row r="1" spans="1:8" ht="35.25" customHeight="1" x14ac:dyDescent="0.2">
      <c r="A1" s="20" t="s">
        <v>20</v>
      </c>
      <c r="B1" s="20"/>
      <c r="C1" s="20"/>
      <c r="D1" s="20"/>
      <c r="E1" s="20"/>
      <c r="F1" s="20"/>
      <c r="G1" s="20"/>
      <c r="H1" s="10"/>
    </row>
    <row r="2" spans="1:8" ht="19.5" customHeight="1" x14ac:dyDescent="0.25">
      <c r="A2" s="24"/>
      <c r="B2" s="8"/>
      <c r="C2" s="8"/>
      <c r="D2" s="8"/>
      <c r="E2" s="8"/>
      <c r="F2" s="8"/>
      <c r="G2" s="8"/>
      <c r="H2" s="8"/>
    </row>
    <row r="3" spans="1:8" ht="54.75" customHeight="1" x14ac:dyDescent="0.2">
      <c r="A3" s="130" t="s">
        <v>4</v>
      </c>
      <c r="B3" s="130" t="s">
        <v>3</v>
      </c>
      <c r="C3" s="130" t="s">
        <v>1</v>
      </c>
      <c r="D3" s="130" t="s">
        <v>6</v>
      </c>
      <c r="E3" s="130" t="s">
        <v>7</v>
      </c>
      <c r="F3" s="130" t="s">
        <v>8</v>
      </c>
      <c r="G3" s="130" t="s">
        <v>9</v>
      </c>
    </row>
    <row r="4" spans="1:8" ht="35.1" customHeight="1" x14ac:dyDescent="0.25">
      <c r="A4" s="201">
        <v>1</v>
      </c>
      <c r="B4" s="196" t="s">
        <v>69</v>
      </c>
      <c r="C4" s="199" t="s">
        <v>52</v>
      </c>
      <c r="D4" s="200" t="s">
        <v>92</v>
      </c>
      <c r="E4" s="77"/>
      <c r="F4" s="74"/>
      <c r="G4" s="131" t="s">
        <v>17</v>
      </c>
    </row>
    <row r="5" spans="1:8" ht="35.1" customHeight="1" x14ac:dyDescent="0.25">
      <c r="A5" s="201">
        <v>2</v>
      </c>
      <c r="B5" s="196" t="s">
        <v>74</v>
      </c>
      <c r="C5" s="199" t="s">
        <v>58</v>
      </c>
      <c r="D5" s="200" t="s">
        <v>97</v>
      </c>
      <c r="E5" s="77"/>
      <c r="F5" s="74"/>
      <c r="G5" s="131" t="s">
        <v>17</v>
      </c>
    </row>
    <row r="6" spans="1:8" ht="25.5" x14ac:dyDescent="0.25">
      <c r="A6" s="201">
        <v>3</v>
      </c>
      <c r="B6" s="196" t="s">
        <v>75</v>
      </c>
      <c r="C6" s="199" t="s">
        <v>58</v>
      </c>
      <c r="D6" s="200" t="s">
        <v>99</v>
      </c>
      <c r="E6" s="77"/>
      <c r="F6" s="74"/>
      <c r="G6" s="131" t="s">
        <v>17</v>
      </c>
    </row>
    <row r="7" spans="1:8" ht="25.5" x14ac:dyDescent="0.25">
      <c r="A7" s="201">
        <v>4</v>
      </c>
      <c r="B7" s="196" t="s">
        <v>75</v>
      </c>
      <c r="C7" s="199" t="s">
        <v>58</v>
      </c>
      <c r="D7" s="200" t="s">
        <v>98</v>
      </c>
      <c r="E7" s="77"/>
      <c r="F7" s="74"/>
      <c r="G7" s="131" t="s">
        <v>17</v>
      </c>
    </row>
    <row r="8" spans="1:8" ht="31.5" x14ac:dyDescent="0.25">
      <c r="A8" s="201">
        <v>5</v>
      </c>
      <c r="B8" s="196" t="s">
        <v>76</v>
      </c>
      <c r="C8" s="199" t="s">
        <v>58</v>
      </c>
      <c r="D8" s="200" t="s">
        <v>100</v>
      </c>
      <c r="E8" s="77"/>
      <c r="F8" s="74"/>
      <c r="G8" s="131" t="s">
        <v>17</v>
      </c>
    </row>
    <row r="9" spans="1:8" ht="25.5" x14ac:dyDescent="0.25">
      <c r="A9" s="201">
        <v>6</v>
      </c>
      <c r="B9" s="196" t="s">
        <v>68</v>
      </c>
      <c r="C9" s="199" t="s">
        <v>89</v>
      </c>
      <c r="D9" s="200" t="s">
        <v>63</v>
      </c>
      <c r="E9" s="77"/>
      <c r="F9" s="74"/>
      <c r="G9" s="131" t="s">
        <v>17</v>
      </c>
    </row>
    <row r="10" spans="1:8" ht="25.5" x14ac:dyDescent="0.25">
      <c r="A10" s="201">
        <v>7</v>
      </c>
      <c r="B10" s="196" t="s">
        <v>72</v>
      </c>
      <c r="C10" s="199" t="s">
        <v>52</v>
      </c>
      <c r="D10" s="200" t="s">
        <v>63</v>
      </c>
      <c r="E10" s="77"/>
      <c r="F10" s="132"/>
      <c r="G10" s="131" t="s">
        <v>17</v>
      </c>
    </row>
    <row r="11" spans="1:8" ht="25.5" x14ac:dyDescent="0.25">
      <c r="A11" s="201">
        <v>8</v>
      </c>
      <c r="B11" s="196" t="s">
        <v>72</v>
      </c>
      <c r="C11" s="199" t="s">
        <v>52</v>
      </c>
      <c r="D11" s="200" t="s">
        <v>95</v>
      </c>
      <c r="E11" s="77"/>
      <c r="F11" s="132"/>
      <c r="G11" s="131" t="s">
        <v>17</v>
      </c>
    </row>
    <row r="12" spans="1:8" ht="25.5" x14ac:dyDescent="0.25">
      <c r="A12" s="201">
        <v>9</v>
      </c>
      <c r="B12" s="196" t="s">
        <v>73</v>
      </c>
      <c r="C12" s="199" t="s">
        <v>53</v>
      </c>
      <c r="D12" s="200" t="s">
        <v>96</v>
      </c>
      <c r="E12" s="77"/>
      <c r="F12" s="132"/>
      <c r="G12" s="131" t="s">
        <v>17</v>
      </c>
    </row>
    <row r="13" spans="1:8" ht="25.5" x14ac:dyDescent="0.25">
      <c r="A13" s="201">
        <v>10</v>
      </c>
      <c r="B13" s="196" t="s">
        <v>70</v>
      </c>
      <c r="C13" s="199" t="s">
        <v>53</v>
      </c>
      <c r="D13" s="200" t="s">
        <v>93</v>
      </c>
      <c r="E13" s="77"/>
      <c r="F13" s="132"/>
      <c r="G13" s="131" t="s">
        <v>17</v>
      </c>
    </row>
    <row r="14" spans="1:8" ht="25.5" x14ac:dyDescent="0.25">
      <c r="A14" s="201">
        <v>11</v>
      </c>
      <c r="B14" s="196" t="s">
        <v>71</v>
      </c>
      <c r="C14" s="199" t="s">
        <v>53</v>
      </c>
      <c r="D14" s="200" t="s">
        <v>94</v>
      </c>
      <c r="E14" s="77"/>
      <c r="F14" s="132"/>
      <c r="G14" s="131" t="s">
        <v>17</v>
      </c>
    </row>
    <row r="15" spans="1:8" ht="38.25" x14ac:dyDescent="0.25">
      <c r="A15" s="201">
        <v>12</v>
      </c>
      <c r="B15" s="196" t="s">
        <v>67</v>
      </c>
      <c r="C15" s="80" t="s">
        <v>88</v>
      </c>
      <c r="D15" s="201" t="s">
        <v>90</v>
      </c>
      <c r="E15" s="77"/>
      <c r="F15" s="132"/>
      <c r="G15" s="131" t="s">
        <v>17</v>
      </c>
    </row>
    <row r="16" spans="1:8" ht="38.25" x14ac:dyDescent="0.25">
      <c r="A16" s="201">
        <v>13</v>
      </c>
      <c r="B16" s="196" t="s">
        <v>67</v>
      </c>
      <c r="C16" s="80" t="s">
        <v>88</v>
      </c>
      <c r="D16" s="201" t="s">
        <v>91</v>
      </c>
      <c r="E16" s="77"/>
      <c r="F16" s="132"/>
      <c r="G16" s="131" t="s">
        <v>17</v>
      </c>
    </row>
  </sheetData>
  <sheetProtection selectLockedCells="1" selectUnlockedCells="1"/>
  <autoFilter ref="B3:G5" xr:uid="{00000000-0001-0000-0400-000000000000}"/>
  <pageMargins left="0.39370078740157483" right="0.39370078740157483" top="0.6692913385826772" bottom="0.6692913385826772" header="0.78740157480314965" footer="0.78740157480314965"/>
  <pageSetup paperSize="9" scale="81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1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24" sqref="B24"/>
    </sheetView>
  </sheetViews>
  <sheetFormatPr defaultColWidth="9.5703125" defaultRowHeight="15" x14ac:dyDescent="0.25"/>
  <cols>
    <col min="1" max="1" width="5.140625" style="12" customWidth="1"/>
    <col min="2" max="2" width="35.42578125" style="1" customWidth="1"/>
    <col min="3" max="3" width="22.7109375" style="30" customWidth="1"/>
    <col min="4" max="4" width="17.140625" style="1" customWidth="1"/>
    <col min="5" max="5" width="21" style="1" customWidth="1"/>
    <col min="6" max="6" width="17.28515625" style="1" customWidth="1"/>
    <col min="7" max="7" width="16.85546875" style="1" customWidth="1"/>
    <col min="8" max="9" width="16.5703125" style="1" customWidth="1"/>
    <col min="10" max="10" width="19.28515625" style="1" customWidth="1"/>
    <col min="11" max="11" width="18.5703125" style="1" customWidth="1"/>
    <col min="12" max="12" width="11.28515625" style="1" customWidth="1"/>
    <col min="13" max="13" width="15.140625" style="1" customWidth="1"/>
    <col min="14" max="14" width="15.140625" style="9" customWidth="1"/>
    <col min="15" max="15" width="22.140625" style="9" customWidth="1"/>
    <col min="16" max="16384" width="9.5703125" style="1"/>
  </cols>
  <sheetData>
    <row r="1" spans="1:19" ht="29.25" customHeight="1" x14ac:dyDescent="0.25">
      <c r="A1" s="20" t="s">
        <v>18</v>
      </c>
      <c r="B1" s="20"/>
      <c r="C1" s="20"/>
      <c r="D1" s="60"/>
      <c r="E1" s="20"/>
      <c r="F1" s="20"/>
      <c r="G1" s="20"/>
      <c r="H1" s="20"/>
      <c r="I1" s="20"/>
      <c r="J1" s="20"/>
      <c r="K1" s="20"/>
      <c r="L1" s="3"/>
      <c r="M1" s="3"/>
      <c r="N1" s="4"/>
      <c r="O1" s="4"/>
      <c r="P1" s="5"/>
      <c r="Q1" s="5"/>
      <c r="R1" s="5"/>
      <c r="S1" s="5"/>
    </row>
    <row r="3" spans="1:19" ht="15.75" x14ac:dyDescent="0.25">
      <c r="A3" s="24"/>
      <c r="B3" s="8"/>
      <c r="C3" s="59"/>
      <c r="E3" s="8"/>
      <c r="F3" s="11"/>
      <c r="G3" s="8"/>
      <c r="H3" s="8"/>
      <c r="I3" s="11"/>
      <c r="J3" s="8"/>
      <c r="K3" s="8"/>
      <c r="L3" s="8"/>
      <c r="M3" s="6"/>
      <c r="N3" s="7"/>
      <c r="O3" s="7"/>
      <c r="P3" s="6"/>
      <c r="Q3" s="6"/>
      <c r="R3" s="6"/>
      <c r="S3" s="6"/>
    </row>
    <row r="4" spans="1:19" ht="33.75" customHeight="1" x14ac:dyDescent="0.25">
      <c r="A4" s="235" t="s">
        <v>4</v>
      </c>
      <c r="B4" s="237" t="s">
        <v>3</v>
      </c>
      <c r="C4" s="235" t="s">
        <v>1</v>
      </c>
      <c r="D4" s="233" t="s">
        <v>2</v>
      </c>
      <c r="E4" s="18" t="s">
        <v>0</v>
      </c>
      <c r="F4" s="19"/>
      <c r="G4" s="19"/>
      <c r="H4" s="19"/>
      <c r="I4" s="19"/>
      <c r="J4" s="19"/>
      <c r="K4" s="233" t="s">
        <v>57</v>
      </c>
      <c r="L4" s="8"/>
    </row>
    <row r="5" spans="1:19" ht="63.6" customHeight="1" x14ac:dyDescent="0.25">
      <c r="A5" s="236"/>
      <c r="B5" s="238"/>
      <c r="C5" s="236"/>
      <c r="D5" s="234"/>
      <c r="E5" s="91" t="s">
        <v>5</v>
      </c>
      <c r="F5" s="91" t="s">
        <v>31</v>
      </c>
      <c r="G5" s="98" t="s">
        <v>32</v>
      </c>
      <c r="H5" s="99" t="s">
        <v>33</v>
      </c>
      <c r="I5" s="100" t="s">
        <v>34</v>
      </c>
      <c r="J5" s="101" t="s">
        <v>35</v>
      </c>
      <c r="K5" s="234"/>
      <c r="L5" s="8"/>
    </row>
    <row r="6" spans="1:19" ht="35.1" customHeight="1" x14ac:dyDescent="0.25">
      <c r="A6" s="201">
        <v>1</v>
      </c>
      <c r="B6" s="196" t="s">
        <v>69</v>
      </c>
      <c r="C6" s="199" t="s">
        <v>52</v>
      </c>
      <c r="D6" s="200" t="s">
        <v>92</v>
      </c>
      <c r="E6" s="97"/>
      <c r="F6" s="74"/>
      <c r="G6" s="102"/>
      <c r="H6" s="102"/>
      <c r="I6" s="102"/>
      <c r="J6" s="102" t="e">
        <f>ROUND((I6/H6),2)</f>
        <v>#DIV/0!</v>
      </c>
      <c r="K6" s="103" t="s">
        <v>62</v>
      </c>
    </row>
    <row r="7" spans="1:19" ht="35.1" customHeight="1" x14ac:dyDescent="0.25">
      <c r="A7" s="201">
        <v>2</v>
      </c>
      <c r="B7" s="196" t="s">
        <v>74</v>
      </c>
      <c r="C7" s="199" t="s">
        <v>58</v>
      </c>
      <c r="D7" s="200" t="s">
        <v>97</v>
      </c>
      <c r="E7" s="97"/>
      <c r="F7" s="74"/>
      <c r="G7" s="102"/>
      <c r="H7" s="102"/>
      <c r="I7" s="102"/>
      <c r="J7" s="102" t="e">
        <f t="shared" ref="J7:J11" si="0">ROUND((I7/H7),2)</f>
        <v>#DIV/0!</v>
      </c>
      <c r="K7" s="103" t="s">
        <v>62</v>
      </c>
    </row>
    <row r="8" spans="1:19" ht="51" x14ac:dyDescent="0.25">
      <c r="A8" s="201">
        <v>3</v>
      </c>
      <c r="B8" s="196" t="s">
        <v>75</v>
      </c>
      <c r="C8" s="199" t="s">
        <v>58</v>
      </c>
      <c r="D8" s="200" t="s">
        <v>99</v>
      </c>
      <c r="E8" s="97"/>
      <c r="F8" s="74"/>
      <c r="G8" s="102"/>
      <c r="H8" s="102"/>
      <c r="I8" s="102"/>
      <c r="J8" s="102" t="e">
        <f t="shared" si="0"/>
        <v>#DIV/0!</v>
      </c>
      <c r="K8" s="103" t="s">
        <v>62</v>
      </c>
    </row>
    <row r="9" spans="1:19" ht="51" x14ac:dyDescent="0.25">
      <c r="A9" s="201">
        <v>4</v>
      </c>
      <c r="B9" s="196" t="s">
        <v>75</v>
      </c>
      <c r="C9" s="199" t="s">
        <v>58</v>
      </c>
      <c r="D9" s="200" t="s">
        <v>98</v>
      </c>
      <c r="E9" s="97"/>
      <c r="F9" s="74"/>
      <c r="G9" s="102"/>
      <c r="H9" s="102"/>
      <c r="I9" s="102"/>
      <c r="J9" s="102" t="e">
        <f t="shared" si="0"/>
        <v>#DIV/0!</v>
      </c>
      <c r="K9" s="103" t="s">
        <v>62</v>
      </c>
    </row>
    <row r="10" spans="1:19" ht="51" x14ac:dyDescent="0.25">
      <c r="A10" s="201">
        <v>5</v>
      </c>
      <c r="B10" s="196" t="s">
        <v>76</v>
      </c>
      <c r="C10" s="199" t="s">
        <v>58</v>
      </c>
      <c r="D10" s="200" t="s">
        <v>100</v>
      </c>
      <c r="E10" s="97"/>
      <c r="F10" s="74"/>
      <c r="G10" s="102"/>
      <c r="H10" s="102"/>
      <c r="I10" s="102"/>
      <c r="J10" s="102" t="e">
        <f t="shared" si="0"/>
        <v>#DIV/0!</v>
      </c>
      <c r="K10" s="103" t="s">
        <v>62</v>
      </c>
    </row>
    <row r="11" spans="1:19" ht="38.25" x14ac:dyDescent="0.25">
      <c r="A11" s="201">
        <v>6</v>
      </c>
      <c r="B11" s="196" t="s">
        <v>68</v>
      </c>
      <c r="C11" s="199" t="s">
        <v>89</v>
      </c>
      <c r="D11" s="200" t="s">
        <v>63</v>
      </c>
      <c r="E11" s="97"/>
      <c r="F11" s="74"/>
      <c r="G11" s="102"/>
      <c r="H11" s="102"/>
      <c r="I11" s="102"/>
      <c r="J11" s="102" t="e">
        <f t="shared" si="0"/>
        <v>#DIV/0!</v>
      </c>
      <c r="K11" s="103" t="s">
        <v>62</v>
      </c>
    </row>
    <row r="12" spans="1:19" ht="15.75" x14ac:dyDescent="0.25">
      <c r="A12" s="201">
        <v>7</v>
      </c>
      <c r="B12" s="196" t="s">
        <v>72</v>
      </c>
      <c r="C12" s="199" t="s">
        <v>52</v>
      </c>
      <c r="D12" s="200" t="s">
        <v>63</v>
      </c>
      <c r="E12" s="97"/>
      <c r="F12" s="74"/>
      <c r="G12" s="102"/>
      <c r="H12" s="102"/>
      <c r="I12" s="102"/>
      <c r="J12" s="102" t="e">
        <f t="shared" ref="J12:J18" si="1">ROUND((I12/H12),2)</f>
        <v>#DIV/0!</v>
      </c>
      <c r="K12" s="103" t="s">
        <v>62</v>
      </c>
    </row>
    <row r="13" spans="1:19" ht="15.75" x14ac:dyDescent="0.25">
      <c r="A13" s="201">
        <v>8</v>
      </c>
      <c r="B13" s="196" t="s">
        <v>72</v>
      </c>
      <c r="C13" s="199" t="s">
        <v>52</v>
      </c>
      <c r="D13" s="200" t="s">
        <v>95</v>
      </c>
      <c r="E13" s="97"/>
      <c r="F13" s="74"/>
      <c r="G13" s="102"/>
      <c r="H13" s="102"/>
      <c r="I13" s="102"/>
      <c r="J13" s="102" t="e">
        <f t="shared" si="1"/>
        <v>#DIV/0!</v>
      </c>
      <c r="K13" s="103" t="s">
        <v>62</v>
      </c>
    </row>
    <row r="14" spans="1:19" ht="15.75" x14ac:dyDescent="0.25">
      <c r="A14" s="201">
        <v>9</v>
      </c>
      <c r="B14" s="196" t="s">
        <v>73</v>
      </c>
      <c r="C14" s="199" t="s">
        <v>53</v>
      </c>
      <c r="D14" s="200" t="s">
        <v>96</v>
      </c>
      <c r="E14" s="97"/>
      <c r="F14" s="74"/>
      <c r="G14" s="102"/>
      <c r="H14" s="102"/>
      <c r="I14" s="102"/>
      <c r="J14" s="102" t="e">
        <f t="shared" si="1"/>
        <v>#DIV/0!</v>
      </c>
      <c r="K14" s="103" t="s">
        <v>62</v>
      </c>
    </row>
    <row r="15" spans="1:19" ht="15.75" x14ac:dyDescent="0.25">
      <c r="A15" s="201">
        <v>10</v>
      </c>
      <c r="B15" s="196" t="s">
        <v>70</v>
      </c>
      <c r="C15" s="199" t="s">
        <v>53</v>
      </c>
      <c r="D15" s="200" t="s">
        <v>93</v>
      </c>
      <c r="E15" s="97"/>
      <c r="F15" s="74"/>
      <c r="G15" s="102"/>
      <c r="H15" s="102"/>
      <c r="I15" s="102"/>
      <c r="J15" s="102" t="e">
        <f t="shared" si="1"/>
        <v>#DIV/0!</v>
      </c>
      <c r="K15" s="103" t="s">
        <v>62</v>
      </c>
    </row>
    <row r="16" spans="1:19" ht="15.75" x14ac:dyDescent="0.25">
      <c r="A16" s="201">
        <v>11</v>
      </c>
      <c r="B16" s="196" t="s">
        <v>71</v>
      </c>
      <c r="C16" s="199" t="s">
        <v>53</v>
      </c>
      <c r="D16" s="200" t="s">
        <v>94</v>
      </c>
      <c r="E16" s="97"/>
      <c r="F16" s="133"/>
      <c r="G16" s="102"/>
      <c r="H16" s="102"/>
      <c r="I16" s="102"/>
      <c r="J16" s="102" t="e">
        <f t="shared" si="1"/>
        <v>#DIV/0!</v>
      </c>
      <c r="K16" s="103" t="s">
        <v>62</v>
      </c>
    </row>
    <row r="17" spans="1:11" ht="51" x14ac:dyDescent="0.25">
      <c r="A17" s="201">
        <v>12</v>
      </c>
      <c r="B17" s="196" t="s">
        <v>67</v>
      </c>
      <c r="C17" s="80" t="s">
        <v>88</v>
      </c>
      <c r="D17" s="201" t="s">
        <v>90</v>
      </c>
      <c r="E17" s="97"/>
      <c r="F17" s="74"/>
      <c r="G17" s="102"/>
      <c r="H17" s="102"/>
      <c r="I17" s="102"/>
      <c r="J17" s="102" t="e">
        <f t="shared" si="1"/>
        <v>#DIV/0!</v>
      </c>
      <c r="K17" s="103" t="s">
        <v>62</v>
      </c>
    </row>
    <row r="18" spans="1:11" ht="51" x14ac:dyDescent="0.25">
      <c r="A18" s="201">
        <v>13</v>
      </c>
      <c r="B18" s="196" t="s">
        <v>67</v>
      </c>
      <c r="C18" s="80" t="s">
        <v>88</v>
      </c>
      <c r="D18" s="201" t="s">
        <v>91</v>
      </c>
      <c r="E18" s="97"/>
      <c r="F18" s="74"/>
      <c r="G18" s="102"/>
      <c r="H18" s="102"/>
      <c r="I18" s="102"/>
      <c r="J18" s="102" t="e">
        <f t="shared" si="1"/>
        <v>#DIV/0!</v>
      </c>
      <c r="K18" s="103" t="s">
        <v>62</v>
      </c>
    </row>
  </sheetData>
  <sheetProtection selectLockedCells="1" selectUnlockedCells="1"/>
  <autoFilter ref="B4:K7" xr:uid="{00000000-0001-0000-0300-000000000000}"/>
  <mergeCells count="5">
    <mergeCell ref="K4:K5"/>
    <mergeCell ref="A4:A5"/>
    <mergeCell ref="B4:B5"/>
    <mergeCell ref="C4:C5"/>
    <mergeCell ref="D4:D5"/>
  </mergeCells>
  <printOptions horizontalCentered="1"/>
  <pageMargins left="0.39370078740157483" right="0.39370078740157483" top="0.62992125984251968" bottom="0.43307086614173229" header="0.51181102362204722" footer="0.51181102362204722"/>
  <pageSetup paperSize="77" scale="54" firstPageNumber="0" fitToHeight="59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итог</vt:lpstr>
      <vt:lpstr>Метод сопоставимых цен</vt:lpstr>
      <vt:lpstr>Тарифный метод</vt:lpstr>
      <vt:lpstr>Референтный метод</vt:lpstr>
      <vt:lpstr>Расчет средневзвешенной цены</vt:lpstr>
      <vt:lpstr>'Расчет средневзвешенной цены'!__xlnm_Print_Area</vt:lpstr>
      <vt:lpstr>'Расчет средневзвешенной цены'!Заголовки_для_печати</vt:lpstr>
      <vt:lpstr>'Тарифный метод'!Заголовки_для_печати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zaharov</dc:creator>
  <cp:lastModifiedBy>Степанченко Галина Николаевна</cp:lastModifiedBy>
  <cp:lastPrinted>2026-06-15T07:50:48Z</cp:lastPrinted>
  <dcterms:created xsi:type="dcterms:W3CDTF">2014-12-12T11:20:07Z</dcterms:created>
  <dcterms:modified xsi:type="dcterms:W3CDTF">2026-07-21T07:18:20Z</dcterms:modified>
</cp:coreProperties>
</file>