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8" i="2" l="1"/>
  <c r="L8" i="2" s="1"/>
  <c r="M8" i="2" s="1"/>
  <c r="N8" i="2" s="1"/>
  <c r="H8" i="2"/>
  <c r="I8" i="2" s="1"/>
  <c r="J8" i="2" s="1"/>
  <c r="L9" i="1"/>
  <c r="M9" i="1" s="1"/>
  <c r="N9" i="1" s="1"/>
  <c r="K9" i="1"/>
  <c r="H9" i="1"/>
  <c r="I9" i="1" s="1"/>
  <c r="J9" i="1" s="1"/>
  <c r="K8" i="1"/>
  <c r="L8" i="1" s="1"/>
  <c r="M8" i="1" s="1"/>
  <c r="N8" i="1" s="1"/>
  <c r="I8" i="1"/>
  <c r="J8" i="1" s="1"/>
  <c r="H8" i="1"/>
  <c r="N10" i="1" l="1"/>
  <c r="G12" i="1" s="1"/>
  <c r="N9" i="2"/>
</calcChain>
</file>

<file path=xl/sharedStrings.xml><?xml version="1.0" encoding="utf-8"?>
<sst xmlns="http://schemas.openxmlformats.org/spreadsheetml/2006/main" count="61" uniqueCount="42">
  <si>
    <t>Обоснование начальной (максимальной) цены контракта при размещении заказов на поставку товаров, работ, услуг для обеспечения государственных и муниципальных нужд</t>
  </si>
  <si>
    <t>Основные характеристики объекта закупки</t>
  </si>
  <si>
    <t xml:space="preserve">Приобритение работ, услуг, товаров товаров </t>
  </si>
  <si>
    <t>Используемый метод определения НМЦК с обоснованием</t>
  </si>
  <si>
    <t>В соответствии с ч. 6 статьи 22 Федерального закона от 05.04.2013 № 44-ФЗ  " О контрактной системе в сфере закупок товаров, работ, услуг для обеспечения  государственных и муниципальных нужд" метод сопоставимых рыночных цен ( анализ рынка) является приоритетным для определения и обоснования начальной  ( максимальной ) цены контракта. На основании проведенного анализа рынка и расчета по наименьшей стоимости за единицу, НМЦК составляет   98000,0 руб.  Для определения НМЦК использовано минимальное предложение.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</si>
  <si>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</si>
  <si>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</si>
  <si>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</si>
  <si>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</si>
  <si>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</si>
  <si>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</si>
  <si>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</si>
  <si>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Коммерческое предложение 01-7/562 от 04.04.25г
</t>
  </si>
  <si>
    <t xml:space="preserve">Коммерческое предложение 01-7/564 от 04.04.25г        </t>
  </si>
  <si>
    <t xml:space="preserve">Коммерческое предложение  01-7/563 от 04.04.25г        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</si>
  <si>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</si>
  <si>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</si>
  <si>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64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</si>
  <si>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64"/>
        <rFont val="Times New Roman"/>
        <family val="1"/>
        <charset val="204"/>
      </rPr>
      <t>Расчет НМЦК по формуле</t>
    </r>
    <r>
      <rPr>
        <sz val="8"/>
        <color indexed="64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</si>
  <si>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</si>
  <si>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</si>
  <si>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НМЦК с учетом округления цены за единицу (руб.)**</t>
  </si>
  <si>
    <t>Изделия из нетканных материалов прочие, кроме одежды (полотенце спанлейс) ОКПД - 213.95.10.190</t>
  </si>
  <si>
    <t xml:space="preserve">упаковка </t>
  </si>
  <si>
    <t xml:space="preserve">Изделия из нетканных материалов прочие, кроме одежды ( Простыня одноразовая)  </t>
  </si>
  <si>
    <t>рулон</t>
  </si>
  <si>
    <t>ОКПД -2 13.95.10.190.</t>
  </si>
  <si>
    <t>Начальная (максимальная) цена контракта согласно имеющемуся финансированию</t>
  </si>
  <si>
    <t>руб.</t>
  </si>
  <si>
    <t xml:space="preserve">* Определение НМЦК произведено Заказчиком в соответствии с  ч. 5, ч. 6. статьи 22 Федерального закона "О контрактной системе в сфере закупок товаров, работ, услуг для обеспечения государственных и муниципальных нужд" от 05.04.2013 N 44-ФЗ </t>
  </si>
  <si>
    <t>Ед. изм.</t>
  </si>
  <si>
    <t>В результате проведенного расчета Н(М)ЦК, ЦКЕП контракта составила, руб.:</t>
  </si>
  <si>
    <t>усл.ед.</t>
  </si>
  <si>
    <t>Оказание услуг по профессиональному обучению «Управление государственными и муниципальными закупками 44-ФЗ»</t>
  </si>
  <si>
    <t>Начальник отдела по организации закупок</t>
  </si>
  <si>
    <t>И.Ю. Герман</t>
  </si>
  <si>
    <t>Обоснование начальной (максимальной) цены контракта при размещении заупки на оказание услуг по профессиональному обучению «Управление государственными и муниципальными закупками 44-ФЗ»</t>
  </si>
  <si>
    <t xml:space="preserve">Коммерческое предложение  №01-07/1342 от 11.08.2026
</t>
  </si>
  <si>
    <t>Коммерческое предложение  №01-07/1353 от 12.08.2026</t>
  </si>
  <si>
    <t>Коммерческое предложение №01-07/1354 от 12.08.2026</t>
  </si>
  <si>
    <t>В соответствии с ч. 6 статьи 22 Федерального закона от 05.04.2013 № 44-ФЗ  " О контрактной системе в сфере закупок товаров, работ, услуг для обеспечения  государственных и муниципальных нужд" метод сопоставимых рыночных цен ( анализ рынка) является приоритетным для определения и обоснования начальной  ( максимальной ) цены контракта. Для определения НМЦК использовано минимальное предложение, что составило 2 000,00 руб.</t>
  </si>
  <si>
    <t>"13"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</si>
</sst>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1"/>
      <color theme="1"/>
      <name val="Calibri"/>
      <scheme val="minor"/>
    </font>
    <font>
      <b/>
      <sz val="14"/>
      <color indexed="64"/>
      <name val="Times New Roman"/>
      <family val="1"/>
      <charset val="204"/>
    </font>
    <font>
      <b/>
      <sz val="8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8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indexed="64"/>
      <name val="Times New Roman"/>
      <family val="1"/>
      <charset val="204"/>
    </font>
    <font>
      <i/>
      <sz val="8"/>
      <color indexed="6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7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wrapText="1"/>
    </xf>
    <xf numFmtId="49" fontId="9" fillId="0" borderId="3" xfId="0" applyNumberFormat="1" applyFont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4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4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4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4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5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5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6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6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6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A4" workbookViewId="0">
      <selection activeCell="O9" sqref="O9"/>
    </sheetView>
  </sheetViews>
  <sheetFormatPr defaultRowHeight="15" x14ac:dyDescent="0.25"/>
  <cols>
    <col min="2" max="2" width="22.85546875" customWidth="1"/>
    <col min="3" max="3" width="4" customWidth="1"/>
    <col min="4" max="4" width="4.140625" customWidth="1"/>
    <col min="5" max="5" width="6.85546875" customWidth="1"/>
    <col min="6" max="6" width="8.140625" customWidth="1"/>
    <col min="7" max="7" width="10.85546875" customWidth="1"/>
    <col min="8" max="8" width="6.85546875" customWidth="1"/>
    <col min="9" max="9" width="7.42578125" customWidth="1"/>
    <col min="10" max="10" width="6" customWidth="1"/>
  </cols>
  <sheetData>
    <row r="1" spans="1:17" ht="18.75" x14ac:dyDescent="0.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7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7" x14ac:dyDescent="0.25">
      <c r="A3" s="1" t="s">
        <v>1</v>
      </c>
      <c r="B3" s="1"/>
      <c r="C3" s="45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7" ht="68.25" customHeight="1" x14ac:dyDescent="0.25">
      <c r="A4" s="45" t="s">
        <v>3</v>
      </c>
      <c r="B4" s="45"/>
      <c r="C4" s="46" t="s">
        <v>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/>
      <c r="N5" s="4"/>
    </row>
    <row r="6" spans="1:17" x14ac:dyDescent="0.25">
      <c r="A6" s="50" t="s">
        <v>5</v>
      </c>
      <c r="B6" s="56" t="s">
        <v>6</v>
      </c>
      <c r="C6" s="56" t="s">
        <v>7</v>
      </c>
      <c r="D6" s="56" t="s">
        <v>8</v>
      </c>
      <c r="E6" s="56" t="s">
        <v>9</v>
      </c>
      <c r="F6" s="56"/>
      <c r="G6" s="56"/>
      <c r="H6" s="47" t="s">
        <v>10</v>
      </c>
      <c r="I6" s="48"/>
      <c r="J6" s="49"/>
      <c r="K6" s="50" t="s">
        <v>11</v>
      </c>
      <c r="L6" s="51"/>
      <c r="M6" s="51"/>
      <c r="N6" s="52"/>
    </row>
    <row r="7" spans="1:17" ht="123.75" customHeight="1" x14ac:dyDescent="0.25">
      <c r="A7" s="50"/>
      <c r="B7" s="56"/>
      <c r="C7" s="56"/>
      <c r="D7" s="56"/>
      <c r="E7" s="6" t="s">
        <v>12</v>
      </c>
      <c r="F7" s="6" t="s">
        <v>13</v>
      </c>
      <c r="G7" s="7" t="s">
        <v>14</v>
      </c>
      <c r="H7" s="6" t="s">
        <v>15</v>
      </c>
      <c r="I7" s="6" t="s">
        <v>16</v>
      </c>
      <c r="J7" s="6" t="s">
        <v>17</v>
      </c>
      <c r="K7" s="8" t="s">
        <v>18</v>
      </c>
      <c r="L7" s="6" t="s">
        <v>19</v>
      </c>
      <c r="M7" s="6" t="s">
        <v>20</v>
      </c>
      <c r="N7" s="6" t="s">
        <v>21</v>
      </c>
      <c r="Q7" s="9"/>
    </row>
    <row r="8" spans="1:17" ht="56.25" customHeight="1" x14ac:dyDescent="0.25">
      <c r="A8" s="10">
        <v>1</v>
      </c>
      <c r="B8" s="11" t="s">
        <v>22</v>
      </c>
      <c r="C8" s="12" t="s">
        <v>23</v>
      </c>
      <c r="D8" s="13">
        <v>100</v>
      </c>
      <c r="E8" s="14">
        <v>520</v>
      </c>
      <c r="F8" s="14">
        <v>540</v>
      </c>
      <c r="G8" s="14">
        <v>575</v>
      </c>
      <c r="H8" s="15">
        <f>AVERAGE(E8:G8)</f>
        <v>545</v>
      </c>
      <c r="I8" s="16">
        <f>SQRT(((SUM((POWER(E8-H8,2)),(POWER(F8-H8,2)),(POWER(G8-H8,2)))/(COLUMNS(E8:G8)-1))))</f>
        <v>27.838821814150108</v>
      </c>
      <c r="J8" s="16">
        <f>I8/H8*100</f>
        <v>5.1080406998440564</v>
      </c>
      <c r="K8" s="17">
        <f>((D8/3)*(SUM(E8:G8)))</f>
        <v>54500.000000000007</v>
      </c>
      <c r="L8" s="18">
        <f>K8/D8</f>
        <v>545.00000000000011</v>
      </c>
      <c r="M8" s="17">
        <f>ROUND(L8,2)</f>
        <v>545</v>
      </c>
      <c r="N8" s="17">
        <f>M8*D8</f>
        <v>54500</v>
      </c>
    </row>
    <row r="9" spans="1:17" ht="65.25" customHeight="1" x14ac:dyDescent="0.25">
      <c r="A9" s="19">
        <v>2</v>
      </c>
      <c r="B9" s="20" t="s">
        <v>24</v>
      </c>
      <c r="C9" s="21" t="s">
        <v>25</v>
      </c>
      <c r="D9" s="22">
        <v>50</v>
      </c>
      <c r="E9" s="23">
        <v>920</v>
      </c>
      <c r="F9" s="23">
        <v>940</v>
      </c>
      <c r="G9" s="23">
        <v>948</v>
      </c>
      <c r="H9" s="24">
        <f>AVERAGE(E9:G9)</f>
        <v>936</v>
      </c>
      <c r="I9" s="25">
        <f>SQRT(((SUM((POWER(E9-H9,2)),(POWER(F9-H9,2)),(POWER(G9-H9,2)))/(COLUMNS(E9:G9)-1))))</f>
        <v>14.422205101855956</v>
      </c>
      <c r="J9" s="25">
        <f>I9/H9*100</f>
        <v>1.5408338784034141</v>
      </c>
      <c r="K9" s="26">
        <f>((D9/3)*(SUM(E9:G9)))</f>
        <v>46800</v>
      </c>
      <c r="L9" s="27">
        <f>K9/D9</f>
        <v>936</v>
      </c>
      <c r="M9" s="26">
        <f>ROUND(L9,2)</f>
        <v>936</v>
      </c>
      <c r="N9" s="26">
        <f>M9*D9</f>
        <v>46800</v>
      </c>
    </row>
    <row r="10" spans="1:17" x14ac:dyDescent="0.25">
      <c r="A10" s="53" t="s">
        <v>26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28">
        <f>SUM(N8:N9)</f>
        <v>101300</v>
      </c>
    </row>
    <row r="11" spans="1:17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30"/>
      <c r="L11" s="31"/>
      <c r="M11" s="31"/>
      <c r="N11" s="32"/>
    </row>
    <row r="12" spans="1:17" x14ac:dyDescent="0.25">
      <c r="A12" s="54" t="s">
        <v>27</v>
      </c>
      <c r="B12" s="54"/>
      <c r="C12" s="54"/>
      <c r="D12" s="54"/>
      <c r="E12" s="54"/>
      <c r="F12" s="54"/>
      <c r="G12" s="33">
        <f>N10</f>
        <v>101300</v>
      </c>
      <c r="H12" s="34" t="s">
        <v>28</v>
      </c>
      <c r="I12" s="35"/>
      <c r="J12" s="35"/>
      <c r="K12" s="30"/>
      <c r="L12" s="31"/>
      <c r="M12" s="31"/>
      <c r="N12" s="32"/>
    </row>
    <row r="13" spans="1:17" x14ac:dyDescent="0.25">
      <c r="A13" s="55" t="s">
        <v>29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36"/>
      <c r="M13" s="36"/>
      <c r="N13" s="36"/>
    </row>
  </sheetData>
  <mergeCells count="15">
    <mergeCell ref="H6:J6"/>
    <mergeCell ref="K6:N6"/>
    <mergeCell ref="A10:M10"/>
    <mergeCell ref="A12:F12"/>
    <mergeCell ref="A13:K13"/>
    <mergeCell ref="A6:A7"/>
    <mergeCell ref="B6:B7"/>
    <mergeCell ref="C6:C7"/>
    <mergeCell ref="D6:D7"/>
    <mergeCell ref="E6:G6"/>
    <mergeCell ref="A1:N1"/>
    <mergeCell ref="A2:N2"/>
    <mergeCell ref="C3:N3"/>
    <mergeCell ref="A4:B4"/>
    <mergeCell ref="C4:N4"/>
  </mergeCells>
  <pageMargins left="0.7" right="0.7" top="0.75" bottom="0.75" header="0.3" footer="0.3"/>
  <pageSetup paperSize="9" orientation="landscape" horizontalDpi="180" verticalDpi="18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4" zoomScale="130" zoomScaleNormal="130" workbookViewId="0">
      <selection activeCell="J14" sqref="J14:L14"/>
    </sheetView>
  </sheetViews>
  <sheetFormatPr defaultRowHeight="15" x14ac:dyDescent="0.25"/>
  <cols>
    <col min="1" max="1" width="3.5703125" customWidth="1"/>
    <col min="2" max="2" width="31.28515625" customWidth="1"/>
    <col min="3" max="3" width="5.5703125" customWidth="1"/>
    <col min="4" max="4" width="4.28515625" customWidth="1"/>
    <col min="5" max="5" width="8.28515625" customWidth="1"/>
    <col min="6" max="6" width="9.140625" customWidth="1"/>
    <col min="7" max="7" width="9.5703125" customWidth="1"/>
    <col min="8" max="8" width="8.140625" customWidth="1"/>
    <col min="9" max="9" width="7.7109375" customWidth="1"/>
    <col min="10" max="10" width="7.140625" customWidth="1"/>
    <col min="12" max="12" width="8.28515625" customWidth="1"/>
    <col min="14" max="14" width="9" customWidth="1"/>
  </cols>
  <sheetData>
    <row r="1" spans="1:14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7.75" customHeight="1" x14ac:dyDescent="0.25">
      <c r="A2" s="58" t="s">
        <v>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A3" s="37" t="s">
        <v>1</v>
      </c>
      <c r="B3" s="37"/>
      <c r="C3" s="46" t="s">
        <v>2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52.5" customHeight="1" x14ac:dyDescent="0.25">
      <c r="A4" s="46" t="s">
        <v>3</v>
      </c>
      <c r="B4" s="46"/>
      <c r="C4" s="46" t="s">
        <v>40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6"/>
      <c r="M5" s="38"/>
      <c r="N5" s="38"/>
    </row>
    <row r="6" spans="1:14" ht="42" customHeight="1" x14ac:dyDescent="0.25">
      <c r="A6" s="50" t="s">
        <v>5</v>
      </c>
      <c r="B6" s="56" t="s">
        <v>6</v>
      </c>
      <c r="C6" s="56" t="s">
        <v>30</v>
      </c>
      <c r="D6" s="56" t="s">
        <v>8</v>
      </c>
      <c r="E6" s="56" t="s">
        <v>9</v>
      </c>
      <c r="F6" s="56"/>
      <c r="G6" s="56"/>
      <c r="H6" s="47" t="s">
        <v>10</v>
      </c>
      <c r="I6" s="48"/>
      <c r="J6" s="49"/>
      <c r="K6" s="50" t="s">
        <v>11</v>
      </c>
      <c r="L6" s="51"/>
      <c r="M6" s="51"/>
      <c r="N6" s="52"/>
    </row>
    <row r="7" spans="1:14" ht="105.75" customHeight="1" x14ac:dyDescent="0.25">
      <c r="A7" s="50"/>
      <c r="B7" s="56"/>
      <c r="C7" s="56"/>
      <c r="D7" s="56"/>
      <c r="E7" s="7" t="s">
        <v>37</v>
      </c>
      <c r="F7" s="7" t="s">
        <v>38</v>
      </c>
      <c r="G7" s="7" t="s">
        <v>39</v>
      </c>
      <c r="H7" s="6" t="s">
        <v>15</v>
      </c>
      <c r="I7" s="6" t="s">
        <v>16</v>
      </c>
      <c r="J7" s="6" t="s">
        <v>17</v>
      </c>
      <c r="K7" s="8" t="s">
        <v>18</v>
      </c>
      <c r="L7" s="6" t="s">
        <v>19</v>
      </c>
      <c r="M7" s="6" t="s">
        <v>20</v>
      </c>
      <c r="N7" s="6" t="s">
        <v>21</v>
      </c>
    </row>
    <row r="8" spans="1:14" ht="93" customHeight="1" x14ac:dyDescent="0.25">
      <c r="A8" s="5">
        <v>1</v>
      </c>
      <c r="B8" s="39" t="s">
        <v>33</v>
      </c>
      <c r="C8" s="21" t="s">
        <v>32</v>
      </c>
      <c r="D8" s="22">
        <v>1</v>
      </c>
      <c r="E8" s="23">
        <v>2500</v>
      </c>
      <c r="F8" s="23">
        <v>3150</v>
      </c>
      <c r="G8" s="23">
        <v>2000</v>
      </c>
      <c r="H8" s="24">
        <f>AVERAGE(E8:G8)</f>
        <v>2550</v>
      </c>
      <c r="I8" s="25">
        <f>SQRT(((SUM((POWER(E8-H8,2)),(POWER(F8-H8,2)),(POWER(G8-H8,2)))/(COLUMNS(E8:G8)-1))))</f>
        <v>576.62812973353982</v>
      </c>
      <c r="J8" s="25">
        <f>I8/H8*100</f>
        <v>22.612867832687837</v>
      </c>
      <c r="K8" s="26">
        <f>((D8/3)*(SUM(E8:G8)))</f>
        <v>2550</v>
      </c>
      <c r="L8" s="27">
        <f>K8/D8</f>
        <v>2550</v>
      </c>
      <c r="M8" s="26">
        <f>ROUND(L8,2)</f>
        <v>2550</v>
      </c>
      <c r="N8" s="26">
        <f>M8*D8</f>
        <v>2550</v>
      </c>
    </row>
    <row r="9" spans="1:14" x14ac:dyDescent="0.25">
      <c r="A9" s="53" t="s">
        <v>31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28">
        <f>SUM(N8:N8)</f>
        <v>2550</v>
      </c>
    </row>
    <row r="10" spans="1:14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30"/>
      <c r="L10" s="31"/>
      <c r="M10" s="31"/>
      <c r="N10" s="32"/>
    </row>
    <row r="11" spans="1:14" x14ac:dyDescent="0.25">
      <c r="A11" s="54" t="s">
        <v>27</v>
      </c>
      <c r="B11" s="54"/>
      <c r="C11" s="54"/>
      <c r="D11" s="54"/>
      <c r="E11" s="54"/>
      <c r="F11" s="54"/>
      <c r="G11" s="33">
        <v>2000</v>
      </c>
      <c r="H11" s="34" t="s">
        <v>28</v>
      </c>
      <c r="I11" s="35"/>
      <c r="J11" s="35"/>
      <c r="K11" s="30"/>
      <c r="L11" s="31"/>
      <c r="M11" s="31"/>
      <c r="N11" s="32"/>
    </row>
    <row r="12" spans="1:14" x14ac:dyDescent="0.25">
      <c r="A12" s="61" t="s">
        <v>29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36"/>
      <c r="M12" s="36"/>
      <c r="N12" s="36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6"/>
      <c r="M13" s="36"/>
      <c r="N13" s="36"/>
    </row>
    <row r="14" spans="1:14" x14ac:dyDescent="0.25">
      <c r="B14" s="59" t="s">
        <v>34</v>
      </c>
      <c r="C14" s="59"/>
      <c r="D14" s="59"/>
      <c r="E14" s="59"/>
      <c r="F14" s="42"/>
      <c r="G14" s="62"/>
      <c r="H14" s="62"/>
      <c r="I14" s="62"/>
      <c r="J14" s="59" t="s">
        <v>35</v>
      </c>
      <c r="K14" s="60"/>
      <c r="L14" s="60"/>
    </row>
    <row r="15" spans="1:14" x14ac:dyDescent="0.25">
      <c r="B15" s="41" t="s">
        <v>41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</row>
  </sheetData>
  <mergeCells count="18">
    <mergeCell ref="C6:C7"/>
    <mergeCell ref="D6:D7"/>
    <mergeCell ref="E6:G6"/>
    <mergeCell ref="B14:E14"/>
    <mergeCell ref="J14:L14"/>
    <mergeCell ref="H6:J6"/>
    <mergeCell ref="K6:N6"/>
    <mergeCell ref="A9:M9"/>
    <mergeCell ref="A11:F11"/>
    <mergeCell ref="A12:K12"/>
    <mergeCell ref="A6:A7"/>
    <mergeCell ref="B6:B7"/>
    <mergeCell ref="G14:I14"/>
    <mergeCell ref="A1:N1"/>
    <mergeCell ref="A2:N2"/>
    <mergeCell ref="C3:N3"/>
    <mergeCell ref="A4:B4"/>
    <mergeCell ref="C4:N4"/>
  </mergeCells>
  <pageMargins left="0.51181102362204722" right="0.31496062992125984" top="0.55118110236220474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1</cp:revision>
  <cp:lastPrinted>2026-08-13T08:25:34Z</cp:lastPrinted>
  <dcterms:created xsi:type="dcterms:W3CDTF">2006-09-28T05:33:49Z</dcterms:created>
  <dcterms:modified xsi:type="dcterms:W3CDTF">2026-08-13T08:25:46Z</dcterms:modified>
</cp:coreProperties>
</file>