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360" windowWidth="24240" windowHeight="12075"/>
  </bookViews>
  <sheets>
    <sheet name="ОНМЦ" sheetId="1" r:id="rId1"/>
    <sheet name="Расчет" sheetId="2" r:id="rId2"/>
  </sheets>
  <calcPr calcId="145621" fullPrecision="0"/>
</workbook>
</file>

<file path=xl/calcChain.xml><?xml version="1.0" encoding="utf-8"?>
<calcChain xmlns="http://schemas.openxmlformats.org/spreadsheetml/2006/main">
  <c r="J20" i="1" l="1"/>
  <c r="K20" i="1" s="1"/>
  <c r="L20" i="1" s="1"/>
  <c r="Q20" i="1"/>
  <c r="O20" i="1" l="1"/>
  <c r="P20" i="1" s="1"/>
  <c r="N20" i="1"/>
  <c r="M20" i="1"/>
  <c r="J23" i="1"/>
  <c r="K23" i="1" s="1"/>
  <c r="L23" i="1" s="1"/>
  <c r="Q23" i="1"/>
  <c r="J22" i="1"/>
  <c r="K22" i="1" s="1"/>
  <c r="L22" i="1" s="1"/>
  <c r="Q22" i="1"/>
  <c r="J21" i="1"/>
  <c r="K21" i="1" s="1"/>
  <c r="L21" i="1" s="1"/>
  <c r="Q21" i="1"/>
  <c r="N21" i="1" l="1"/>
  <c r="O21" i="1"/>
  <c r="P21" i="1" s="1"/>
  <c r="M21" i="1"/>
  <c r="M23" i="1"/>
  <c r="N23" i="1"/>
  <c r="O23" i="1"/>
  <c r="P23" i="1" s="1"/>
  <c r="M22" i="1"/>
  <c r="N22" i="1"/>
  <c r="O22" i="1"/>
  <c r="P22" i="1" s="1"/>
  <c r="Q19" i="1"/>
  <c r="Q11" i="1" l="1"/>
  <c r="Q12" i="1"/>
  <c r="Q13" i="1"/>
  <c r="Q14" i="1"/>
  <c r="Q15" i="1"/>
  <c r="Q16" i="1"/>
  <c r="Q17" i="1"/>
  <c r="Q18" i="1"/>
  <c r="Q10" i="1"/>
  <c r="J16" i="1"/>
  <c r="K16" i="1" s="1"/>
  <c r="L16" i="1" s="1"/>
  <c r="J14" i="1"/>
  <c r="K14" i="1" s="1"/>
  <c r="L14" i="1" s="1"/>
  <c r="Q24" i="1" l="1"/>
  <c r="M16" i="1"/>
  <c r="N16" i="1"/>
  <c r="O16" i="1"/>
  <c r="P16" i="1" s="1"/>
  <c r="N14" i="1"/>
  <c r="M14" i="1"/>
  <c r="O14" i="1"/>
  <c r="P14" i="1" s="1"/>
  <c r="J19" i="1"/>
  <c r="K19" i="1" s="1"/>
  <c r="L19" i="1" s="1"/>
  <c r="J18" i="1"/>
  <c r="K18" i="1" s="1"/>
  <c r="L18" i="1" s="1"/>
  <c r="J17" i="1"/>
  <c r="K17" i="1" s="1"/>
  <c r="L17" i="1" s="1"/>
  <c r="N17" i="1" l="1"/>
  <c r="O17" i="1"/>
  <c r="P17" i="1" s="1"/>
  <c r="N19" i="1"/>
  <c r="M19" i="1"/>
  <c r="O19" i="1"/>
  <c r="P19" i="1" s="1"/>
  <c r="M18" i="1"/>
  <c r="N18" i="1"/>
  <c r="O18" i="1"/>
  <c r="P18" i="1" s="1"/>
  <c r="M17" i="1"/>
  <c r="J15" i="1"/>
  <c r="K15" i="1" s="1"/>
  <c r="L15" i="1" s="1"/>
  <c r="N15" i="1" l="1"/>
  <c r="M15" i="1"/>
  <c r="O15" i="1"/>
  <c r="P15" i="1" s="1"/>
  <c r="J11" i="1"/>
  <c r="K11" i="1" s="1"/>
  <c r="L11" i="1" s="1"/>
  <c r="J12" i="1"/>
  <c r="K12" i="1" s="1"/>
  <c r="L12" i="1" s="1"/>
  <c r="J13" i="1"/>
  <c r="K13" i="1" s="1"/>
  <c r="L13" i="1" s="1"/>
  <c r="N11" i="1" l="1"/>
  <c r="N13" i="1"/>
  <c r="N12" i="1"/>
  <c r="M11" i="1"/>
  <c r="M13" i="1"/>
  <c r="M12" i="1"/>
  <c r="O13" i="1"/>
  <c r="P13" i="1" s="1"/>
  <c r="O12" i="1"/>
  <c r="P12" i="1" s="1"/>
  <c r="O11" i="1"/>
  <c r="P11" i="1" s="1"/>
  <c r="E15" i="2" l="1"/>
  <c r="J4" i="2" l="1"/>
  <c r="J8" i="2" l="1"/>
  <c r="J9" i="2"/>
  <c r="J10" i="2"/>
  <c r="J11" i="2"/>
  <c r="J7" i="2"/>
  <c r="E14" i="2" l="1"/>
  <c r="K12" i="2"/>
  <c r="J10" i="1"/>
  <c r="K10" i="1" l="1"/>
  <c r="L10" i="1" s="1"/>
  <c r="O10" i="1"/>
  <c r="N10" i="1"/>
  <c r="M10" i="1"/>
  <c r="P10" i="1" l="1"/>
  <c r="P24" i="1" s="1"/>
</calcChain>
</file>

<file path=xl/sharedStrings.xml><?xml version="1.0" encoding="utf-8"?>
<sst xmlns="http://schemas.openxmlformats.org/spreadsheetml/2006/main" count="127" uniqueCount="91">
  <si>
    <t>Существенные условия исполнения контракта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</si>
  <si>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</si>
  <si>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</si>
  <si>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</si>
  <si>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Коммерческие предложения (руб.)</t>
  </si>
  <si>
    <t xml:space="preserve"> 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</si>
  <si>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НМЦК контракта с учетом округления цены за единицу (руб.)</t>
  </si>
  <si>
    <t>Однородность совокупности значений выявленных цен, используемых в расчете НМЦК</t>
  </si>
  <si>
    <t xml:space="preserve">Средняя арифметическая цена за единицу                      &lt;ц&gt; </t>
  </si>
  <si>
    <t>НМЦК, определяемая методом сопоставимых рыночных цен (анализа рынка)*</t>
  </si>
  <si>
    <t>Ед.изм.</t>
  </si>
  <si>
    <t>№ п/п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</si>
  <si>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</si>
  <si>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НМЦК по формуле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</si>
  <si>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Наименование товара </t>
  </si>
  <si>
    <t>Таблица № 2</t>
  </si>
  <si>
    <t>Итого:</t>
  </si>
  <si>
    <t>Н.Г. Хоршева</t>
  </si>
  <si>
    <t>№ 1</t>
  </si>
  <si>
    <t>№ 2</t>
  </si>
  <si>
    <t>№ 3</t>
  </si>
  <si>
    <t>Главный специалист-эксперт финансово-хозяйственного отдела</t>
  </si>
  <si>
    <t>Предмет закупки</t>
  </si>
  <si>
    <t>ОКПД 2</t>
  </si>
  <si>
    <t>Основные характеристики объекта закупки</t>
  </si>
  <si>
    <t>В соответствии с техническим заданием</t>
  </si>
  <si>
    <t>Используемый метод определения НМЦК с обоснованием</t>
  </si>
  <si>
    <t>Метод сопоставимых рыночных цен (анализ рынка). В соответствии с пунктом 6 статьи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исполнителем).</t>
  </si>
  <si>
    <t>Расчет начальной (максимальной) цены контракта (НМЦК)</t>
  </si>
  <si>
    <t>Обоснование НМЦК подготовил:</t>
  </si>
  <si>
    <t>Марка авто</t>
  </si>
  <si>
    <t>Рег.номер</t>
  </si>
  <si>
    <t>Водитель</t>
  </si>
  <si>
    <t>Закреплен авто</t>
  </si>
  <si>
    <t>Кол-во мед.осмотров в месяц</t>
  </si>
  <si>
    <t xml:space="preserve">АУДИ </t>
  </si>
  <si>
    <t>А 146 АА</t>
  </si>
  <si>
    <t>Зотов С.В.</t>
  </si>
  <si>
    <t>Филимонов А.Ю.</t>
  </si>
  <si>
    <t>Н.Новгород</t>
  </si>
  <si>
    <t>Лада Гранта</t>
  </si>
  <si>
    <t>Т 005 ХХ</t>
  </si>
  <si>
    <t>Тованцев С. Н.</t>
  </si>
  <si>
    <t>Т 111 ХХ</t>
  </si>
  <si>
    <t>Шилин  М.А.</t>
  </si>
  <si>
    <t>Панченко Е. Д.</t>
  </si>
  <si>
    <t>Т222 ХХ</t>
  </si>
  <si>
    <t>Макаров Н. А.</t>
  </si>
  <si>
    <t>Борисов В.Ю.</t>
  </si>
  <si>
    <t>Т 333 ХХ</t>
  </si>
  <si>
    <t>Шиленков А.Г.</t>
  </si>
  <si>
    <t>Т 777 ХХ</t>
  </si>
  <si>
    <t>Рябова О. Н.</t>
  </si>
  <si>
    <t>Т 002 ХХ</t>
  </si>
  <si>
    <t>Еремин Е.А.</t>
  </si>
  <si>
    <t>Бажанов В.Л.</t>
  </si>
  <si>
    <t>Арзамас</t>
  </si>
  <si>
    <t>Т 008 ХХ</t>
  </si>
  <si>
    <t>Рогачев Е. Л.</t>
  </si>
  <si>
    <t>Саранск</t>
  </si>
  <si>
    <t>Т 009 ХХ</t>
  </si>
  <si>
    <t>Жуин И. Н.</t>
  </si>
  <si>
    <t>полный</t>
  </si>
  <si>
    <t>Кол-во месяцев</t>
  </si>
  <si>
    <t>Кол-во рабочих дней в 2024 году</t>
  </si>
  <si>
    <t>Кол-во осмотров 2024 год</t>
  </si>
  <si>
    <t>Итого</t>
  </si>
  <si>
    <t>Отпуск, ремонт, больничный</t>
  </si>
  <si>
    <t>Кол-во</t>
  </si>
  <si>
    <t>шт.</t>
  </si>
  <si>
    <t>Обоснование начальной (максимальной) цены контрата (НМЦК), цены контракта, заключаемого с единственным поставщиком (подрядчиком, исполнителем) на поставку канцелярских товаров  для нужд  Волжско-Окского управления Федеральной службы по экологическому, технологическому и атомному надзору</t>
  </si>
  <si>
    <t>46.49.23.000</t>
  </si>
  <si>
    <t>Карандаш механический</t>
  </si>
  <si>
    <t>Корректирующая лента, 8м</t>
  </si>
  <si>
    <t>Ластик</t>
  </si>
  <si>
    <t>Линейка</t>
  </si>
  <si>
    <t>Ножницы</t>
  </si>
  <si>
    <t>Ручка шариковая 1</t>
  </si>
  <si>
    <t>Ручка шариковая 2</t>
  </si>
  <si>
    <t>Ручка шариковая 3</t>
  </si>
  <si>
    <t>компл.</t>
  </si>
  <si>
    <t>Нож канцелярский</t>
  </si>
  <si>
    <t>Ручка гелевая</t>
  </si>
  <si>
    <t>НМЦК контракта с учетом округления цены за единицу, п. 4 ч. 1 ст. 93 Федерального закона № 44-ФЗ (руб.)</t>
  </si>
  <si>
    <t>Поставка канцелярских товаров (прочие)</t>
  </si>
  <si>
    <t>Маркер перманентный белый</t>
  </si>
  <si>
    <t>,</t>
  </si>
  <si>
    <t>Набор цветных ручек 4 шт.</t>
  </si>
  <si>
    <t>Салфетки для чистки оргтехники</t>
  </si>
  <si>
    <t>Ручка шариковая 4</t>
  </si>
  <si>
    <t xml:space="preserve">Совокупность значений, используемых в расчете, при определении НМЦК является  однородной, т.к. коэффициент вариации цены не превышает 33%. 
Заказчиком установлена начальная (максимальная) цена в размере 24266 (двадцать четыре тысячи двести шестьдесят шесть) руб. 10 коп.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</si>
</sst>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32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8" fillId="0" borderId="0"/>
  </cellStyleXfs>
  <cellXfs count="78">
    <xf numFmtId="0" fontId="0" fillId="0" borderId="0" xfId="0"/>
    <xf numFmtId="0" fontId="20" fillId="0" borderId="0" xfId="0" applyFont="1" applyAlignment="1">
      <alignment horizontal="left"/>
    </xf>
    <xf numFmtId="0" fontId="21" fillId="0" borderId="0" xfId="0" applyFont="1"/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0" xfId="0" applyFont="1" applyAlignment="1">
      <alignment horizontal="right" vertical="center"/>
    </xf>
    <xf numFmtId="0" fontId="23" fillId="0" borderId="11" xfId="0" applyFont="1" applyFill="1" applyBorder="1" applyAlignment="1">
      <alignment horizontal="center" vertical="center"/>
    </xf>
    <xf numFmtId="164" fontId="21" fillId="0" borderId="11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0" xfId="0" applyNumberFormat="1" applyFont="1"/>
    <xf numFmtId="0" fontId="19" fillId="0" borderId="11" xfId="0" applyFont="1" applyBorder="1" applyAlignment="1" applyProtection="1">
      <alignment vertical="top" wrapText="1"/>
      <protection locked="0"/>
    </xf>
    <xf numFmtId="1" fontId="21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0" fontId="21" fillId="0" borderId="12" xfId="0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 applyProtection="1">
      <alignment horizontal="right" vertical="top" wrapText="1"/>
      <protection locked="0"/>
    </xf>
    <xf numFmtId="0" fontId="19" fillId="0" borderId="11" xfId="0" applyFont="1" applyFill="1" applyBorder="1" applyAlignment="1" applyProtection="1">
      <alignment vertical="top" wrapText="1"/>
      <protection locked="0"/>
    </xf>
    <xf numFmtId="0" fontId="19" fillId="0" borderId="12" xfId="0" applyFont="1" applyFill="1" applyBorder="1" applyAlignment="1" applyProtection="1">
      <alignment vertical="top" wrapText="1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2" fontId="19" fillId="0" borderId="12" xfId="0" applyNumberFormat="1" applyFont="1" applyFill="1" applyBorder="1" applyAlignment="1" applyProtection="1">
      <alignment vertical="top"/>
      <protection locked="0"/>
    </xf>
    <xf numFmtId="2" fontId="19" fillId="0" borderId="12" xfId="0" applyNumberFormat="1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6" fillId="15" borderId="11" xfId="0" applyFont="1" applyFill="1" applyBorder="1" applyAlignment="1">
      <alignment horizontal="center" wrapText="1"/>
    </xf>
    <xf numFmtId="0" fontId="27" fillId="0" borderId="11" xfId="0" applyFont="1" applyFill="1" applyBorder="1"/>
    <xf numFmtId="0" fontId="29" fillId="0" borderId="11" xfId="24" applyFont="1" applyBorder="1" applyAlignment="1">
      <alignment horizontal="left"/>
    </xf>
    <xf numFmtId="0" fontId="29" fillId="0" borderId="11" xfId="24" applyFont="1" applyFill="1" applyBorder="1" applyAlignment="1">
      <alignment horizontal="left"/>
    </xf>
    <xf numFmtId="0" fontId="27" fillId="0" borderId="11" xfId="0" applyFont="1" applyFill="1" applyBorder="1" applyAlignment="1">
      <alignment horizontal="left"/>
    </xf>
    <xf numFmtId="0" fontId="0" fillId="0" borderId="11" xfId="0" applyBorder="1"/>
    <xf numFmtId="0" fontId="0" fillId="0" borderId="0" xfId="0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30" fillId="0" borderId="0" xfId="0" applyFont="1" applyFill="1"/>
    <xf numFmtId="0" fontId="30" fillId="0" borderId="0" xfId="0" applyFont="1" applyFill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1" fillId="0" borderId="11" xfId="0" applyFont="1" applyBorder="1"/>
    <xf numFmtId="0" fontId="23" fillId="0" borderId="11" xfId="0" quotePrefix="1" applyFont="1" applyFill="1" applyBorder="1" applyAlignment="1">
      <alignment horizontal="left" wrapText="1"/>
    </xf>
    <xf numFmtId="2" fontId="24" fillId="0" borderId="12" xfId="0" applyNumberFormat="1" applyFont="1" applyFill="1" applyBorder="1" applyAlignment="1" applyProtection="1">
      <alignment horizontal="center" vertical="center"/>
      <protection locked="0"/>
    </xf>
    <xf numFmtId="164" fontId="21" fillId="0" borderId="12" xfId="0" applyNumberFormat="1" applyFont="1" applyFill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/>
    </xf>
    <xf numFmtId="2" fontId="21" fillId="0" borderId="12" xfId="0" applyNumberFormat="1" applyFont="1" applyFill="1" applyBorder="1" applyAlignment="1">
      <alignment horizontal="center" vertical="center" wrapText="1"/>
    </xf>
    <xf numFmtId="1" fontId="21" fillId="0" borderId="12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1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19" fillId="0" borderId="18" xfId="0" applyNumberFormat="1" applyFont="1" applyBorder="1" applyAlignment="1">
      <alignment horizontal="left" wrapText="1"/>
    </xf>
    <xf numFmtId="0" fontId="25" fillId="0" borderId="18" xfId="0" applyNumberFormat="1" applyFont="1" applyBorder="1" applyAlignment="1">
      <alignment horizontal="left" wrapText="1"/>
    </xf>
    <xf numFmtId="0" fontId="20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21" fillId="0" borderId="0" xfId="0" applyFont="1" applyAlignment="1">
      <alignment horizontal="center"/>
    </xf>
    <xf numFmtId="2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6" fillId="0" borderId="17" xfId="0" applyFont="1" applyFill="1" applyBorder="1" applyAlignment="1">
      <alignment horizontal="right"/>
    </xf>
    <xf numFmtId="0" fontId="26" fillId="0" borderId="13" xfId="0" applyFont="1" applyFill="1" applyBorder="1" applyAlignment="1">
      <alignment horizontal="right"/>
    </xf>
    <xf numFmtId="0" fontId="26" fillId="0" borderId="14" xfId="0" applyFont="1" applyFill="1" applyBorder="1" applyAlignment="1">
      <alignment horizontal="right"/>
    </xf>
    <xf numFmtId="0" fontId="19" fillId="0" borderId="11" xfId="0" applyFont="1" applyFill="1" applyBorder="1" applyAlignment="1" applyProtection="1">
      <alignment vertical="center"/>
      <protection locked="0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24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8</xdr:row>
      <xdr:rowOff>1238250</xdr:rowOff>
    </xdr:from>
    <xdr:to>
      <xdr:col>12</xdr:col>
      <xdr:colOff>19050</xdr:colOff>
      <xdr:row>8</xdr:row>
      <xdr:rowOff>1590675</xdr:rowOff>
    </xdr:to>
    <xdr:pic>
      <xdr:nvPicPr>
        <xdr:cNvPr id="1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3171825"/>
          <a:ext cx="10763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8</xdr:row>
      <xdr:rowOff>923925</xdr:rowOff>
    </xdr:from>
    <xdr:to>
      <xdr:col>11</xdr:col>
      <xdr:colOff>0</xdr:colOff>
      <xdr:row>8</xdr:row>
      <xdr:rowOff>1362075</xdr:rowOff>
    </xdr:to>
    <xdr:pic>
      <xdr:nvPicPr>
        <xdr:cNvPr id="1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2857500"/>
          <a:ext cx="10096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247650</xdr:colOff>
      <xdr:row>8</xdr:row>
      <xdr:rowOff>2000250</xdr:rowOff>
    </xdr:from>
    <xdr:to>
      <xdr:col>12</xdr:col>
      <xdr:colOff>1771650</xdr:colOff>
      <xdr:row>8</xdr:row>
      <xdr:rowOff>2371725</xdr:rowOff>
    </xdr:to>
    <xdr:pic>
      <xdr:nvPicPr>
        <xdr:cNvPr id="11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3933825"/>
          <a:ext cx="1524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314325</xdr:colOff>
      <xdr:row>8</xdr:row>
      <xdr:rowOff>1400175</xdr:rowOff>
    </xdr:from>
    <xdr:to>
      <xdr:col>12</xdr:col>
      <xdr:colOff>438150</xdr:colOff>
      <xdr:row>8</xdr:row>
      <xdr:rowOff>1628775</xdr:rowOff>
    </xdr:to>
    <xdr:pic>
      <xdr:nvPicPr>
        <xdr:cNvPr id="119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3337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tabSelected="1" topLeftCell="A16" zoomScale="84" zoomScaleNormal="84" workbookViewId="0">
      <selection activeCell="T31" sqref="T31"/>
    </sheetView>
  </sheetViews>
  <sheetFormatPr defaultRowHeight="15" x14ac:dyDescent="0.25"/>
  <cols>
    <col min="1" max="1" width="2.5703125" style="2" customWidth="1"/>
    <col min="2" max="2" width="6.85546875" style="2" customWidth="1"/>
    <col min="3" max="3" width="33.28515625" style="2" customWidth="1"/>
    <col min="4" max="4" width="20.28515625" style="2" hidden="1" customWidth="1"/>
    <col min="5" max="5" width="9.7109375" style="2" customWidth="1"/>
    <col min="6" max="6" width="8.5703125" style="2" customWidth="1"/>
    <col min="7" max="7" width="14" style="2" customWidth="1"/>
    <col min="8" max="8" width="13" style="2" customWidth="1"/>
    <col min="9" max="9" width="12.7109375" style="2" customWidth="1"/>
    <col min="10" max="10" width="18" style="2" customWidth="1"/>
    <col min="11" max="11" width="15.42578125" style="2" customWidth="1"/>
    <col min="12" max="12" width="16.5703125" style="2" customWidth="1"/>
    <col min="13" max="13" width="26.85546875" style="2" customWidth="1"/>
    <col min="14" max="14" width="15" style="2" customWidth="1"/>
    <col min="15" max="15" width="15.28515625" style="2" customWidth="1"/>
    <col min="16" max="16" width="14.5703125" style="2" customWidth="1"/>
    <col min="17" max="17" width="16.5703125" style="2" customWidth="1"/>
    <col min="18" max="16384" width="9.140625" style="2"/>
  </cols>
  <sheetData>
    <row r="1" spans="2:17" ht="24.6" customHeight="1" x14ac:dyDescent="0.25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 t="s">
        <v>15</v>
      </c>
    </row>
    <row r="2" spans="2:17" ht="35.25" customHeight="1" x14ac:dyDescent="0.25">
      <c r="B2" s="37"/>
      <c r="C2" s="48" t="s">
        <v>70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2:17" ht="19.5" customHeight="1" x14ac:dyDescent="0.25">
      <c r="B3" s="57" t="s">
        <v>22</v>
      </c>
      <c r="C3" s="57"/>
      <c r="D3" s="38"/>
      <c r="E3" s="57" t="s">
        <v>84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2:17" ht="16.5" customHeight="1" x14ac:dyDescent="0.25">
      <c r="B4" s="59" t="s">
        <v>23</v>
      </c>
      <c r="C4" s="59"/>
      <c r="D4" s="26"/>
      <c r="E4" s="58" t="s">
        <v>71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2:17" ht="21.75" customHeight="1" x14ac:dyDescent="0.25">
      <c r="B5" s="59" t="s">
        <v>24</v>
      </c>
      <c r="C5" s="59"/>
      <c r="D5" s="25"/>
      <c r="E5" s="59" t="s">
        <v>25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2:17" ht="50.25" customHeight="1" x14ac:dyDescent="0.25">
      <c r="B6" s="59" t="s">
        <v>26</v>
      </c>
      <c r="C6" s="59"/>
      <c r="D6" s="25"/>
      <c r="E6" s="59" t="s">
        <v>27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2:17" ht="27" customHeight="1" x14ac:dyDescent="0.25">
      <c r="C7" s="65" t="s">
        <v>28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24"/>
    </row>
    <row r="8" spans="2:17" ht="45.6" customHeight="1" x14ac:dyDescent="0.25">
      <c r="B8" s="67" t="s">
        <v>11</v>
      </c>
      <c r="C8" s="50" t="s">
        <v>14</v>
      </c>
      <c r="D8" s="51" t="s">
        <v>0</v>
      </c>
      <c r="E8" s="51" t="s">
        <v>10</v>
      </c>
      <c r="F8" s="51" t="s">
        <v>68</v>
      </c>
      <c r="G8" s="54" t="s">
        <v>4</v>
      </c>
      <c r="H8" s="55"/>
      <c r="I8" s="56"/>
      <c r="J8" s="70" t="s">
        <v>7</v>
      </c>
      <c r="K8" s="70"/>
      <c r="L8" s="70"/>
      <c r="M8" s="71" t="s">
        <v>9</v>
      </c>
      <c r="N8" s="72"/>
      <c r="O8" s="72"/>
      <c r="P8" s="73"/>
      <c r="Q8" s="41"/>
    </row>
    <row r="9" spans="2:17" ht="193.9" customHeight="1" x14ac:dyDescent="0.25">
      <c r="B9" s="67"/>
      <c r="C9" s="51"/>
      <c r="D9" s="52"/>
      <c r="E9" s="52"/>
      <c r="F9" s="53"/>
      <c r="G9" s="3" t="s">
        <v>18</v>
      </c>
      <c r="H9" s="3" t="s">
        <v>19</v>
      </c>
      <c r="I9" s="3" t="s">
        <v>20</v>
      </c>
      <c r="J9" s="4" t="s">
        <v>8</v>
      </c>
      <c r="K9" s="4" t="s">
        <v>1</v>
      </c>
      <c r="L9" s="5" t="s">
        <v>12</v>
      </c>
      <c r="M9" s="6" t="s">
        <v>13</v>
      </c>
      <c r="N9" s="4" t="s">
        <v>2</v>
      </c>
      <c r="O9" s="4" t="s">
        <v>3</v>
      </c>
      <c r="P9" s="4" t="s">
        <v>6</v>
      </c>
      <c r="Q9" s="40" t="s">
        <v>83</v>
      </c>
    </row>
    <row r="10" spans="2:17" ht="30" customHeight="1" x14ac:dyDescent="0.25">
      <c r="B10" s="8">
        <v>1</v>
      </c>
      <c r="C10" s="42" t="s">
        <v>72</v>
      </c>
      <c r="D10" s="16"/>
      <c r="E10" s="16" t="s">
        <v>69</v>
      </c>
      <c r="F10" s="8">
        <v>20</v>
      </c>
      <c r="G10" s="17">
        <v>77.2</v>
      </c>
      <c r="H10" s="17">
        <v>78.23</v>
      </c>
      <c r="I10" s="17">
        <v>79</v>
      </c>
      <c r="J10" s="9">
        <f t="shared" ref="J10" si="0">SUM(G10:I10)/3</f>
        <v>78.143330000000006</v>
      </c>
      <c r="K10" s="10">
        <f t="shared" ref="K10" si="1">SQRT(((G10-J10)*(G10-J10)+(H10-J10)*(H10-J10)+(I10-J10)*(I10-J10))/2)</f>
        <v>0.9</v>
      </c>
      <c r="L10" s="10">
        <f t="shared" ref="L10" si="2">K10/J10*100</f>
        <v>1.1499999999999999</v>
      </c>
      <c r="M10" s="11">
        <f>F10*J10</f>
        <v>1562.87</v>
      </c>
      <c r="N10" s="14">
        <f t="shared" ref="N10" si="3">J10</f>
        <v>78</v>
      </c>
      <c r="O10" s="11">
        <f t="shared" ref="O10" si="4">J10</f>
        <v>78.14</v>
      </c>
      <c r="P10" s="11">
        <f t="shared" ref="P10" si="5">F10*O10</f>
        <v>1562.8</v>
      </c>
      <c r="Q10" s="11">
        <f>F10*G10</f>
        <v>1544</v>
      </c>
    </row>
    <row r="11" spans="2:17" ht="33.75" customHeight="1" x14ac:dyDescent="0.25">
      <c r="B11" s="8">
        <v>2</v>
      </c>
      <c r="C11" s="42" t="s">
        <v>73</v>
      </c>
      <c r="D11" s="16"/>
      <c r="E11" s="16" t="s">
        <v>69</v>
      </c>
      <c r="F11" s="8">
        <v>30</v>
      </c>
      <c r="G11" s="17">
        <v>147.94</v>
      </c>
      <c r="H11" s="17">
        <v>190</v>
      </c>
      <c r="I11" s="17">
        <v>189</v>
      </c>
      <c r="J11" s="9">
        <f t="shared" ref="J11:J14" si="6">SUM(G11:I11)/3</f>
        <v>175.64667</v>
      </c>
      <c r="K11" s="10">
        <f t="shared" ref="K11:K14" si="7">SQRT(((G11-J11)*(G11-J11)+(H11-J11)*(H11-J11)+(I11-J11)*(I11-J11))/2)</f>
        <v>24</v>
      </c>
      <c r="L11" s="10">
        <f t="shared" ref="L11:L14" si="8">K11/J11*100</f>
        <v>13.66</v>
      </c>
      <c r="M11" s="11">
        <f t="shared" ref="M11:M14" si="9">F11*J11</f>
        <v>5269.4</v>
      </c>
      <c r="N11" s="14">
        <f t="shared" ref="N11:N14" si="10">J11</f>
        <v>176</v>
      </c>
      <c r="O11" s="11">
        <f t="shared" ref="O11:O14" si="11">J11</f>
        <v>175.65</v>
      </c>
      <c r="P11" s="11">
        <f t="shared" ref="P11:P14" si="12">F11*O11</f>
        <v>5269.5</v>
      </c>
      <c r="Q11" s="11">
        <f t="shared" ref="Q11:Q18" si="13">F11*G11</f>
        <v>4438.2</v>
      </c>
    </row>
    <row r="12" spans="2:17" ht="37.5" customHeight="1" x14ac:dyDescent="0.25">
      <c r="B12" s="8">
        <v>3</v>
      </c>
      <c r="C12" s="42" t="s">
        <v>74</v>
      </c>
      <c r="D12" s="16"/>
      <c r="E12" s="16" t="s">
        <v>69</v>
      </c>
      <c r="F12" s="8">
        <v>20</v>
      </c>
      <c r="G12" s="17">
        <v>43</v>
      </c>
      <c r="H12" s="17">
        <v>52</v>
      </c>
      <c r="I12" s="17">
        <v>50.4</v>
      </c>
      <c r="J12" s="9">
        <f t="shared" si="6"/>
        <v>48.466670000000001</v>
      </c>
      <c r="K12" s="10">
        <f t="shared" si="7"/>
        <v>4.8</v>
      </c>
      <c r="L12" s="10">
        <f t="shared" si="8"/>
        <v>9.9</v>
      </c>
      <c r="M12" s="11">
        <f t="shared" si="9"/>
        <v>969.33</v>
      </c>
      <c r="N12" s="14">
        <f t="shared" si="10"/>
        <v>48</v>
      </c>
      <c r="O12" s="11">
        <f t="shared" si="11"/>
        <v>48.47</v>
      </c>
      <c r="P12" s="11">
        <f t="shared" si="12"/>
        <v>969.4</v>
      </c>
      <c r="Q12" s="11">
        <f t="shared" si="13"/>
        <v>860</v>
      </c>
    </row>
    <row r="13" spans="2:17" ht="33.75" customHeight="1" x14ac:dyDescent="0.25">
      <c r="B13" s="8">
        <v>4</v>
      </c>
      <c r="C13" s="42" t="s">
        <v>75</v>
      </c>
      <c r="D13" s="16"/>
      <c r="E13" s="16" t="s">
        <v>69</v>
      </c>
      <c r="F13" s="8">
        <v>20</v>
      </c>
      <c r="G13" s="17">
        <v>26.5</v>
      </c>
      <c r="H13" s="17">
        <v>43</v>
      </c>
      <c r="I13" s="17">
        <v>31.37</v>
      </c>
      <c r="J13" s="9">
        <f t="shared" si="6"/>
        <v>33.623330000000003</v>
      </c>
      <c r="K13" s="10">
        <f t="shared" si="7"/>
        <v>8.48</v>
      </c>
      <c r="L13" s="10">
        <f t="shared" si="8"/>
        <v>25.22</v>
      </c>
      <c r="M13" s="11">
        <f t="shared" si="9"/>
        <v>672.47</v>
      </c>
      <c r="N13" s="14">
        <f t="shared" si="10"/>
        <v>34</v>
      </c>
      <c r="O13" s="11">
        <f t="shared" si="11"/>
        <v>33.619999999999997</v>
      </c>
      <c r="P13" s="11">
        <f t="shared" si="12"/>
        <v>672.4</v>
      </c>
      <c r="Q13" s="11">
        <f t="shared" si="13"/>
        <v>530</v>
      </c>
    </row>
    <row r="14" spans="2:17" ht="31.5" customHeight="1" x14ac:dyDescent="0.25">
      <c r="B14" s="8">
        <v>5</v>
      </c>
      <c r="C14" s="42" t="s">
        <v>81</v>
      </c>
      <c r="D14" s="16"/>
      <c r="E14" s="16" t="s">
        <v>69</v>
      </c>
      <c r="F14" s="8">
        <v>5</v>
      </c>
      <c r="G14" s="17">
        <v>92</v>
      </c>
      <c r="H14" s="17">
        <v>95.15</v>
      </c>
      <c r="I14" s="17">
        <v>93.97</v>
      </c>
      <c r="J14" s="9">
        <f t="shared" si="6"/>
        <v>93.706670000000003</v>
      </c>
      <c r="K14" s="10">
        <f t="shared" si="7"/>
        <v>1.59</v>
      </c>
      <c r="L14" s="10">
        <f t="shared" si="8"/>
        <v>1.7</v>
      </c>
      <c r="M14" s="11">
        <f t="shared" si="9"/>
        <v>468.53</v>
      </c>
      <c r="N14" s="14">
        <f t="shared" si="10"/>
        <v>94</v>
      </c>
      <c r="O14" s="11">
        <f t="shared" si="11"/>
        <v>93.71</v>
      </c>
      <c r="P14" s="11">
        <f t="shared" si="12"/>
        <v>468.55</v>
      </c>
      <c r="Q14" s="11">
        <f t="shared" si="13"/>
        <v>460</v>
      </c>
    </row>
    <row r="15" spans="2:17" ht="31.5" customHeight="1" x14ac:dyDescent="0.25">
      <c r="B15" s="8">
        <v>6</v>
      </c>
      <c r="C15" s="42" t="s">
        <v>76</v>
      </c>
      <c r="D15" s="16"/>
      <c r="E15" s="16" t="s">
        <v>69</v>
      </c>
      <c r="F15" s="8">
        <v>10</v>
      </c>
      <c r="G15" s="17">
        <v>260.22000000000003</v>
      </c>
      <c r="H15" s="17">
        <v>282</v>
      </c>
      <c r="I15" s="17">
        <v>286.16000000000003</v>
      </c>
      <c r="J15" s="9">
        <f t="shared" ref="J15:J23" si="14">SUM(G15:I15)/3</f>
        <v>276.12666999999999</v>
      </c>
      <c r="K15" s="10">
        <f t="shared" ref="K15:K23" si="15">SQRT(((G15-J15)*(G15-J15)+(H15-J15)*(H15-J15)+(I15-J15)*(I15-J15))/2)</f>
        <v>13.93</v>
      </c>
      <c r="L15" s="10">
        <f t="shared" ref="L15:L23" si="16">K15/J15*100</f>
        <v>5.04</v>
      </c>
      <c r="M15" s="11">
        <f t="shared" ref="M15:M23" si="17">F15*J15</f>
        <v>2761.27</v>
      </c>
      <c r="N15" s="14">
        <f t="shared" ref="N15:N23" si="18">J15</f>
        <v>276</v>
      </c>
      <c r="O15" s="11">
        <f t="shared" ref="O15:O23" si="19">J15</f>
        <v>276.13</v>
      </c>
      <c r="P15" s="11">
        <f t="shared" ref="P15:P23" si="20">F15*O15</f>
        <v>2761.3</v>
      </c>
      <c r="Q15" s="11">
        <f t="shared" si="13"/>
        <v>2602.1999999999998</v>
      </c>
    </row>
    <row r="16" spans="2:17" ht="32.25" customHeight="1" x14ac:dyDescent="0.25">
      <c r="B16" s="8">
        <v>7</v>
      </c>
      <c r="C16" s="42" t="s">
        <v>82</v>
      </c>
      <c r="D16" s="16"/>
      <c r="E16" s="16" t="s">
        <v>69</v>
      </c>
      <c r="F16" s="8">
        <v>20</v>
      </c>
      <c r="G16" s="17">
        <v>57.42</v>
      </c>
      <c r="H16" s="17">
        <v>57.42</v>
      </c>
      <c r="I16" s="17">
        <v>57.42</v>
      </c>
      <c r="J16" s="9">
        <f t="shared" si="14"/>
        <v>57.42</v>
      </c>
      <c r="K16" s="10">
        <f t="shared" si="15"/>
        <v>0</v>
      </c>
      <c r="L16" s="10">
        <f t="shared" si="16"/>
        <v>0</v>
      </c>
      <c r="M16" s="11">
        <f t="shared" si="17"/>
        <v>1148.4000000000001</v>
      </c>
      <c r="N16" s="14">
        <f t="shared" si="18"/>
        <v>57</v>
      </c>
      <c r="O16" s="11">
        <f t="shared" si="19"/>
        <v>57.42</v>
      </c>
      <c r="P16" s="11">
        <f t="shared" si="20"/>
        <v>1148.4000000000001</v>
      </c>
      <c r="Q16" s="11">
        <f t="shared" si="13"/>
        <v>1148.4000000000001</v>
      </c>
    </row>
    <row r="17" spans="2:17" ht="32.25" customHeight="1" x14ac:dyDescent="0.25">
      <c r="B17" s="8">
        <v>8</v>
      </c>
      <c r="C17" s="42" t="s">
        <v>77</v>
      </c>
      <c r="D17" s="16"/>
      <c r="E17" s="16" t="s">
        <v>69</v>
      </c>
      <c r="F17" s="8">
        <v>50</v>
      </c>
      <c r="G17" s="17">
        <v>34</v>
      </c>
      <c r="H17" s="17">
        <v>36.31</v>
      </c>
      <c r="I17" s="17">
        <v>37</v>
      </c>
      <c r="J17" s="9">
        <f t="shared" si="14"/>
        <v>35.770000000000003</v>
      </c>
      <c r="K17" s="10">
        <f t="shared" si="15"/>
        <v>1.57</v>
      </c>
      <c r="L17" s="10">
        <f t="shared" si="16"/>
        <v>4.3899999999999997</v>
      </c>
      <c r="M17" s="11">
        <f t="shared" si="17"/>
        <v>1788.5</v>
      </c>
      <c r="N17" s="14">
        <f t="shared" si="18"/>
        <v>36</v>
      </c>
      <c r="O17" s="11">
        <f t="shared" si="19"/>
        <v>35.770000000000003</v>
      </c>
      <c r="P17" s="11">
        <f t="shared" si="20"/>
        <v>1788.5</v>
      </c>
      <c r="Q17" s="11">
        <f t="shared" si="13"/>
        <v>1700</v>
      </c>
    </row>
    <row r="18" spans="2:17" ht="39" customHeight="1" x14ac:dyDescent="0.25">
      <c r="B18" s="8">
        <v>9</v>
      </c>
      <c r="C18" s="42" t="s">
        <v>78</v>
      </c>
      <c r="D18" s="16"/>
      <c r="E18" s="16" t="s">
        <v>69</v>
      </c>
      <c r="F18" s="8">
        <v>50</v>
      </c>
      <c r="G18" s="17">
        <v>53.69</v>
      </c>
      <c r="H18" s="17">
        <v>54.09</v>
      </c>
      <c r="I18" s="17">
        <v>54.09</v>
      </c>
      <c r="J18" s="9">
        <f t="shared" si="14"/>
        <v>53.956670000000003</v>
      </c>
      <c r="K18" s="10">
        <f t="shared" si="15"/>
        <v>0.23</v>
      </c>
      <c r="L18" s="10">
        <f t="shared" si="16"/>
        <v>0.43</v>
      </c>
      <c r="M18" s="11">
        <f t="shared" si="17"/>
        <v>2697.83</v>
      </c>
      <c r="N18" s="14">
        <f t="shared" si="18"/>
        <v>54</v>
      </c>
      <c r="O18" s="11">
        <f t="shared" si="19"/>
        <v>53.96</v>
      </c>
      <c r="P18" s="11">
        <f t="shared" si="20"/>
        <v>2698</v>
      </c>
      <c r="Q18" s="11">
        <f t="shared" si="13"/>
        <v>2684.5</v>
      </c>
    </row>
    <row r="19" spans="2:17" ht="33.75" customHeight="1" x14ac:dyDescent="0.25">
      <c r="B19" s="8">
        <v>10</v>
      </c>
      <c r="C19" s="42" t="s">
        <v>79</v>
      </c>
      <c r="D19" s="16"/>
      <c r="E19" s="16" t="s">
        <v>69</v>
      </c>
      <c r="F19" s="8">
        <v>50</v>
      </c>
      <c r="G19" s="17">
        <v>43.19</v>
      </c>
      <c r="H19" s="17">
        <v>51.66</v>
      </c>
      <c r="I19" s="17">
        <v>51.91</v>
      </c>
      <c r="J19" s="9">
        <f t="shared" si="14"/>
        <v>48.92</v>
      </c>
      <c r="K19" s="10">
        <f t="shared" si="15"/>
        <v>4.96</v>
      </c>
      <c r="L19" s="10">
        <f t="shared" si="16"/>
        <v>10.14</v>
      </c>
      <c r="M19" s="11">
        <f t="shared" si="17"/>
        <v>2446</v>
      </c>
      <c r="N19" s="14">
        <f t="shared" si="18"/>
        <v>49</v>
      </c>
      <c r="O19" s="11">
        <f t="shared" si="19"/>
        <v>48.92</v>
      </c>
      <c r="P19" s="11">
        <f t="shared" si="20"/>
        <v>2446</v>
      </c>
      <c r="Q19" s="11">
        <f>F19*G19</f>
        <v>2159.5</v>
      </c>
    </row>
    <row r="20" spans="2:17" ht="33.75" customHeight="1" x14ac:dyDescent="0.25">
      <c r="B20" s="8">
        <v>11</v>
      </c>
      <c r="C20" s="42" t="s">
        <v>89</v>
      </c>
      <c r="D20" s="16"/>
      <c r="E20" s="16" t="s">
        <v>69</v>
      </c>
      <c r="F20" s="8">
        <v>50</v>
      </c>
      <c r="G20" s="17">
        <v>46</v>
      </c>
      <c r="H20" s="17">
        <v>47</v>
      </c>
      <c r="I20" s="17">
        <v>57.29</v>
      </c>
      <c r="J20" s="44">
        <f t="shared" si="14"/>
        <v>50.096670000000003</v>
      </c>
      <c r="K20" s="45">
        <f t="shared" si="15"/>
        <v>6.25</v>
      </c>
      <c r="L20" s="10">
        <f t="shared" si="16"/>
        <v>12.48</v>
      </c>
      <c r="M20" s="46">
        <f t="shared" si="17"/>
        <v>2504.83</v>
      </c>
      <c r="N20" s="47">
        <f t="shared" si="18"/>
        <v>50</v>
      </c>
      <c r="O20" s="46">
        <f t="shared" si="19"/>
        <v>50.1</v>
      </c>
      <c r="P20" s="46">
        <f t="shared" si="20"/>
        <v>2505</v>
      </c>
      <c r="Q20" s="46">
        <f>F20*G20</f>
        <v>2300</v>
      </c>
    </row>
    <row r="21" spans="2:17" ht="33.75" customHeight="1" x14ac:dyDescent="0.25">
      <c r="B21" s="8">
        <v>12</v>
      </c>
      <c r="C21" s="42" t="s">
        <v>85</v>
      </c>
      <c r="D21" s="16"/>
      <c r="E21" s="16" t="s">
        <v>69</v>
      </c>
      <c r="F21" s="8">
        <v>5</v>
      </c>
      <c r="G21" s="17">
        <v>73</v>
      </c>
      <c r="H21" s="17">
        <v>74.22</v>
      </c>
      <c r="I21" s="17">
        <v>76.58</v>
      </c>
      <c r="J21" s="44">
        <f t="shared" si="14"/>
        <v>74.599999999999994</v>
      </c>
      <c r="K21" s="45">
        <f t="shared" si="15"/>
        <v>1.82</v>
      </c>
      <c r="L21" s="10">
        <f t="shared" si="16"/>
        <v>2.44</v>
      </c>
      <c r="M21" s="46">
        <f t="shared" si="17"/>
        <v>373</v>
      </c>
      <c r="N21" s="47">
        <f t="shared" si="18"/>
        <v>75</v>
      </c>
      <c r="O21" s="46">
        <f t="shared" si="19"/>
        <v>74.599999999999994</v>
      </c>
      <c r="P21" s="46">
        <f t="shared" si="20"/>
        <v>373</v>
      </c>
      <c r="Q21" s="46">
        <f>F21*G21</f>
        <v>365</v>
      </c>
    </row>
    <row r="22" spans="2:17" ht="33.75" customHeight="1" x14ac:dyDescent="0.25">
      <c r="B22" s="8">
        <v>13</v>
      </c>
      <c r="C22" s="42" t="s">
        <v>87</v>
      </c>
      <c r="D22" s="16"/>
      <c r="E22" s="16" t="s">
        <v>80</v>
      </c>
      <c r="F22" s="8">
        <v>10</v>
      </c>
      <c r="G22" s="17">
        <v>127.99</v>
      </c>
      <c r="H22" s="17">
        <v>173.18</v>
      </c>
      <c r="I22" s="17">
        <v>172</v>
      </c>
      <c r="J22" s="44">
        <f t="shared" si="14"/>
        <v>157.72333</v>
      </c>
      <c r="K22" s="45">
        <f t="shared" si="15"/>
        <v>25.76</v>
      </c>
      <c r="L22" s="10">
        <f t="shared" si="16"/>
        <v>16.329999999999998</v>
      </c>
      <c r="M22" s="46">
        <f t="shared" si="17"/>
        <v>1577.23</v>
      </c>
      <c r="N22" s="47">
        <f t="shared" si="18"/>
        <v>158</v>
      </c>
      <c r="O22" s="46">
        <f t="shared" si="19"/>
        <v>157.72</v>
      </c>
      <c r="P22" s="46">
        <f t="shared" si="20"/>
        <v>1577.2</v>
      </c>
      <c r="Q22" s="46">
        <f>F22*G22</f>
        <v>1279.9000000000001</v>
      </c>
    </row>
    <row r="23" spans="2:17" ht="33.75" customHeight="1" x14ac:dyDescent="0.25">
      <c r="B23" s="8">
        <v>14</v>
      </c>
      <c r="C23" s="42" t="s">
        <v>88</v>
      </c>
      <c r="D23" s="16"/>
      <c r="E23" s="16" t="s">
        <v>69</v>
      </c>
      <c r="F23" s="8">
        <v>10</v>
      </c>
      <c r="G23" s="17">
        <v>219.44</v>
      </c>
      <c r="H23" s="17">
        <v>246.76</v>
      </c>
      <c r="I23" s="17">
        <v>241.23</v>
      </c>
      <c r="J23" s="44">
        <f t="shared" si="14"/>
        <v>235.81</v>
      </c>
      <c r="K23" s="45">
        <f t="shared" si="15"/>
        <v>14.44</v>
      </c>
      <c r="L23" s="10">
        <f t="shared" si="16"/>
        <v>6.12</v>
      </c>
      <c r="M23" s="46">
        <f t="shared" si="17"/>
        <v>2358.1</v>
      </c>
      <c r="N23" s="47">
        <f t="shared" si="18"/>
        <v>236</v>
      </c>
      <c r="O23" s="46">
        <f t="shared" si="19"/>
        <v>235.81</v>
      </c>
      <c r="P23" s="46">
        <f t="shared" si="20"/>
        <v>2358.1</v>
      </c>
      <c r="Q23" s="46">
        <f>F23*G23</f>
        <v>2194.4</v>
      </c>
    </row>
    <row r="24" spans="2:17" ht="15.75" x14ac:dyDescent="0.25">
      <c r="B24" s="13"/>
      <c r="C24" s="18" t="s">
        <v>16</v>
      </c>
      <c r="D24" s="19"/>
      <c r="E24" s="19"/>
      <c r="F24" s="19"/>
      <c r="G24" s="19"/>
      <c r="H24" s="19"/>
      <c r="I24" s="19" t="s">
        <v>86</v>
      </c>
      <c r="J24" s="20"/>
      <c r="K24" s="20"/>
      <c r="L24" s="77"/>
      <c r="M24" s="21"/>
      <c r="N24" s="22"/>
      <c r="O24" s="22"/>
      <c r="P24" s="23">
        <f>SUM(P10:P23)</f>
        <v>26598.15</v>
      </c>
      <c r="Q24" s="43">
        <f>SUM(Q10:Q23)</f>
        <v>24266.1</v>
      </c>
    </row>
    <row r="25" spans="2:17" ht="32.25" customHeight="1" x14ac:dyDescent="0.25">
      <c r="B25" s="62" t="s">
        <v>5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39"/>
    </row>
    <row r="26" spans="2:17" ht="35.25" customHeight="1" x14ac:dyDescent="0.25">
      <c r="B26" s="63" t="s">
        <v>90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2:17" x14ac:dyDescent="0.25">
      <c r="C27" s="1"/>
      <c r="D27" s="1"/>
    </row>
    <row r="28" spans="2:17" x14ac:dyDescent="0.25">
      <c r="B28" s="64" t="s">
        <v>29</v>
      </c>
      <c r="C28" s="64"/>
      <c r="D28" s="64"/>
      <c r="E28" s="64"/>
      <c r="F28" s="64"/>
    </row>
    <row r="29" spans="2:17" x14ac:dyDescent="0.25">
      <c r="B29" s="61" t="s">
        <v>21</v>
      </c>
      <c r="C29" s="61"/>
      <c r="D29" s="61"/>
      <c r="E29" s="61"/>
      <c r="F29" s="61"/>
      <c r="G29" s="61"/>
      <c r="P29" s="12"/>
    </row>
    <row r="30" spans="2:17" ht="32.25" customHeight="1" x14ac:dyDescent="0.25">
      <c r="B30" s="68"/>
      <c r="C30" s="68"/>
      <c r="D30" s="15" t="s">
        <v>17</v>
      </c>
      <c r="E30" s="69" t="s">
        <v>17</v>
      </c>
      <c r="F30" s="69"/>
    </row>
    <row r="31" spans="2:17" x14ac:dyDescent="0.25">
      <c r="B31" s="60">
        <v>46169</v>
      </c>
      <c r="C31" s="61"/>
      <c r="D31" s="61"/>
      <c r="E31" s="61"/>
    </row>
  </sheetData>
  <mergeCells count="25">
    <mergeCell ref="B31:E31"/>
    <mergeCell ref="B25:P25"/>
    <mergeCell ref="B26:P26"/>
    <mergeCell ref="B28:F28"/>
    <mergeCell ref="C7:O7"/>
    <mergeCell ref="B8:B9"/>
    <mergeCell ref="B29:G29"/>
    <mergeCell ref="B30:C30"/>
    <mergeCell ref="E30:F30"/>
    <mergeCell ref="J8:L8"/>
    <mergeCell ref="M8:P8"/>
    <mergeCell ref="C2:P2"/>
    <mergeCell ref="C8:C9"/>
    <mergeCell ref="D8:D9"/>
    <mergeCell ref="E8:E9"/>
    <mergeCell ref="F8:F9"/>
    <mergeCell ref="G8:I8"/>
    <mergeCell ref="E3:P3"/>
    <mergeCell ref="E4:P4"/>
    <mergeCell ref="E5:P5"/>
    <mergeCell ref="B3:C3"/>
    <mergeCell ref="B4:C4"/>
    <mergeCell ref="B5:C5"/>
    <mergeCell ref="B6:C6"/>
    <mergeCell ref="E6:P6"/>
  </mergeCells>
  <phoneticPr fontId="18" type="noConversion"/>
  <pageMargins left="0.25" right="0.25" top="0.75" bottom="0.75" header="0.3" footer="0.3"/>
  <pageSetup paperSize="9" scale="5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"/>
  <sheetViews>
    <sheetView workbookViewId="0">
      <selection activeCell="J19" sqref="J19"/>
    </sheetView>
  </sheetViews>
  <sheetFormatPr defaultRowHeight="15" x14ac:dyDescent="0.25"/>
  <cols>
    <col min="2" max="2" width="18.5703125" customWidth="1"/>
    <col min="3" max="3" width="12.140625" customWidth="1"/>
    <col min="4" max="4" width="18.5703125" customWidth="1"/>
    <col min="5" max="5" width="15.5703125" customWidth="1"/>
    <col min="6" max="6" width="13" customWidth="1"/>
    <col min="7" max="9" width="9.140625" style="33"/>
    <col min="10" max="10" width="11" customWidth="1"/>
    <col min="11" max="11" width="11.140625" customWidth="1"/>
  </cols>
  <sheetData>
    <row r="2" spans="1:11" ht="51.75" x14ac:dyDescent="0.25">
      <c r="A2" s="27" t="s">
        <v>11</v>
      </c>
      <c r="B2" s="27" t="s">
        <v>30</v>
      </c>
      <c r="C2" s="27" t="s">
        <v>31</v>
      </c>
      <c r="D2" s="27" t="s">
        <v>32</v>
      </c>
      <c r="E2" s="27" t="s">
        <v>33</v>
      </c>
      <c r="F2" s="27"/>
      <c r="G2" s="27" t="s">
        <v>34</v>
      </c>
      <c r="H2" s="27" t="s">
        <v>63</v>
      </c>
      <c r="I2" s="27" t="s">
        <v>67</v>
      </c>
      <c r="J2" s="27" t="s">
        <v>64</v>
      </c>
      <c r="K2" s="27" t="s">
        <v>65</v>
      </c>
    </row>
    <row r="3" spans="1:11" x14ac:dyDescent="0.25">
      <c r="A3" s="28">
        <v>1</v>
      </c>
      <c r="B3" s="29" t="s">
        <v>35</v>
      </c>
      <c r="C3" s="30" t="s">
        <v>36</v>
      </c>
      <c r="D3" s="31" t="s">
        <v>37</v>
      </c>
      <c r="E3" s="31" t="s">
        <v>38</v>
      </c>
      <c r="F3" s="31" t="s">
        <v>39</v>
      </c>
      <c r="G3" s="34" t="s">
        <v>62</v>
      </c>
      <c r="H3" s="34">
        <v>12</v>
      </c>
      <c r="I3" s="35">
        <v>35</v>
      </c>
      <c r="J3" s="35">
        <v>248</v>
      </c>
      <c r="K3" s="35">
        <v>210</v>
      </c>
    </row>
    <row r="4" spans="1:11" x14ac:dyDescent="0.25">
      <c r="A4" s="28">
        <v>2</v>
      </c>
      <c r="B4" s="29" t="s">
        <v>40</v>
      </c>
      <c r="C4" s="30" t="s">
        <v>41</v>
      </c>
      <c r="D4" s="31" t="s">
        <v>42</v>
      </c>
      <c r="E4" s="31" t="s">
        <v>42</v>
      </c>
      <c r="F4" s="31" t="s">
        <v>39</v>
      </c>
      <c r="G4" s="34">
        <v>20</v>
      </c>
      <c r="H4" s="34">
        <v>12</v>
      </c>
      <c r="I4" s="35">
        <v>50</v>
      </c>
      <c r="J4" s="35">
        <f>G4*H4</f>
        <v>240</v>
      </c>
      <c r="K4" s="35">
        <v>190</v>
      </c>
    </row>
    <row r="5" spans="1:11" x14ac:dyDescent="0.25">
      <c r="A5" s="28">
        <v>3</v>
      </c>
      <c r="B5" s="29" t="s">
        <v>40</v>
      </c>
      <c r="C5" s="30" t="s">
        <v>43</v>
      </c>
      <c r="D5" s="31" t="s">
        <v>44</v>
      </c>
      <c r="E5" s="31" t="s">
        <v>45</v>
      </c>
      <c r="F5" s="31" t="s">
        <v>39</v>
      </c>
      <c r="G5" s="34" t="s">
        <v>62</v>
      </c>
      <c r="H5" s="34">
        <v>12</v>
      </c>
      <c r="I5" s="35">
        <v>35</v>
      </c>
      <c r="J5" s="35">
        <v>248</v>
      </c>
      <c r="K5" s="35">
        <v>210</v>
      </c>
    </row>
    <row r="6" spans="1:11" x14ac:dyDescent="0.25">
      <c r="A6" s="28">
        <v>4</v>
      </c>
      <c r="B6" s="29" t="s">
        <v>40</v>
      </c>
      <c r="C6" s="30" t="s">
        <v>46</v>
      </c>
      <c r="D6" s="31" t="s">
        <v>47</v>
      </c>
      <c r="E6" s="31" t="s">
        <v>48</v>
      </c>
      <c r="F6" s="31" t="s">
        <v>39</v>
      </c>
      <c r="G6" s="34" t="s">
        <v>62</v>
      </c>
      <c r="H6" s="34">
        <v>12</v>
      </c>
      <c r="I6" s="35">
        <v>35</v>
      </c>
      <c r="J6" s="35">
        <v>248</v>
      </c>
      <c r="K6" s="35">
        <v>210</v>
      </c>
    </row>
    <row r="7" spans="1:11" x14ac:dyDescent="0.25">
      <c r="A7" s="28">
        <v>5</v>
      </c>
      <c r="B7" s="29" t="s">
        <v>40</v>
      </c>
      <c r="C7" s="30" t="s">
        <v>49</v>
      </c>
      <c r="D7" s="31" t="s">
        <v>50</v>
      </c>
      <c r="E7" s="31" t="s">
        <v>50</v>
      </c>
      <c r="F7" s="31" t="s">
        <v>39</v>
      </c>
      <c r="G7" s="34">
        <v>8</v>
      </c>
      <c r="H7" s="34">
        <v>12</v>
      </c>
      <c r="I7" s="35">
        <v>50</v>
      </c>
      <c r="J7" s="35">
        <f>G7*H7</f>
        <v>96</v>
      </c>
      <c r="K7" s="35">
        <v>75</v>
      </c>
    </row>
    <row r="8" spans="1:11" x14ac:dyDescent="0.25">
      <c r="A8" s="28">
        <v>6</v>
      </c>
      <c r="B8" s="29" t="s">
        <v>40</v>
      </c>
      <c r="C8" s="30" t="s">
        <v>51</v>
      </c>
      <c r="D8" s="31" t="s">
        <v>52</v>
      </c>
      <c r="E8" s="31" t="s">
        <v>52</v>
      </c>
      <c r="F8" s="31" t="s">
        <v>39</v>
      </c>
      <c r="G8" s="34">
        <v>15</v>
      </c>
      <c r="H8" s="34">
        <v>12</v>
      </c>
      <c r="I8" s="35">
        <v>50</v>
      </c>
      <c r="J8" s="35">
        <f t="shared" ref="J8:J11" si="0">G8*H8</f>
        <v>180</v>
      </c>
      <c r="K8" s="35">
        <v>120</v>
      </c>
    </row>
    <row r="9" spans="1:11" x14ac:dyDescent="0.25">
      <c r="A9" s="28">
        <v>7</v>
      </c>
      <c r="B9" s="29" t="s">
        <v>40</v>
      </c>
      <c r="C9" s="30" t="s">
        <v>53</v>
      </c>
      <c r="D9" s="31" t="s">
        <v>54</v>
      </c>
      <c r="E9" s="31" t="s">
        <v>55</v>
      </c>
      <c r="F9" s="31" t="s">
        <v>56</v>
      </c>
      <c r="G9" s="34">
        <v>15</v>
      </c>
      <c r="H9" s="34">
        <v>12</v>
      </c>
      <c r="I9" s="35">
        <v>35</v>
      </c>
      <c r="J9" s="35">
        <f t="shared" si="0"/>
        <v>180</v>
      </c>
      <c r="K9" s="35">
        <v>130</v>
      </c>
    </row>
    <row r="10" spans="1:11" x14ac:dyDescent="0.25">
      <c r="A10" s="28">
        <v>8</v>
      </c>
      <c r="B10" s="29" t="s">
        <v>40</v>
      </c>
      <c r="C10" s="30" t="s">
        <v>57</v>
      </c>
      <c r="D10" s="31" t="s">
        <v>58</v>
      </c>
      <c r="E10" s="31" t="s">
        <v>58</v>
      </c>
      <c r="F10" s="31" t="s">
        <v>59</v>
      </c>
      <c r="G10" s="34">
        <v>10</v>
      </c>
      <c r="H10" s="34">
        <v>12</v>
      </c>
      <c r="I10" s="35">
        <v>50</v>
      </c>
      <c r="J10" s="35">
        <f t="shared" si="0"/>
        <v>120</v>
      </c>
      <c r="K10" s="35">
        <v>100</v>
      </c>
    </row>
    <row r="11" spans="1:11" x14ac:dyDescent="0.25">
      <c r="A11" s="28">
        <v>9</v>
      </c>
      <c r="B11" s="29" t="s">
        <v>40</v>
      </c>
      <c r="C11" s="30" t="s">
        <v>60</v>
      </c>
      <c r="D11" s="31" t="s">
        <v>61</v>
      </c>
      <c r="E11" s="31" t="s">
        <v>61</v>
      </c>
      <c r="F11" s="31" t="s">
        <v>59</v>
      </c>
      <c r="G11" s="34">
        <v>10</v>
      </c>
      <c r="H11" s="34">
        <v>12</v>
      </c>
      <c r="I11" s="35">
        <v>50</v>
      </c>
      <c r="J11" s="35">
        <f t="shared" si="0"/>
        <v>120</v>
      </c>
      <c r="K11" s="35">
        <v>100</v>
      </c>
    </row>
    <row r="12" spans="1:11" x14ac:dyDescent="0.25">
      <c r="A12" s="74" t="s">
        <v>66</v>
      </c>
      <c r="B12" s="75"/>
      <c r="C12" s="75"/>
      <c r="D12" s="75"/>
      <c r="E12" s="75"/>
      <c r="F12" s="75"/>
      <c r="G12" s="75"/>
      <c r="H12" s="75"/>
      <c r="I12" s="75"/>
      <c r="J12" s="76"/>
      <c r="K12" s="36">
        <f>SUM(K3:K11)</f>
        <v>1345</v>
      </c>
    </row>
    <row r="14" spans="1:11" x14ac:dyDescent="0.25">
      <c r="D14" s="31" t="s">
        <v>39</v>
      </c>
      <c r="E14" s="32">
        <f>K3+K4+K5+K6+K7+K8+K9</f>
        <v>1145</v>
      </c>
    </row>
    <row r="15" spans="1:11" x14ac:dyDescent="0.25">
      <c r="D15" s="31" t="s">
        <v>59</v>
      </c>
      <c r="E15" s="32">
        <f>K10+K11</f>
        <v>200</v>
      </c>
    </row>
  </sheetData>
  <mergeCells count="1">
    <mergeCell ref="A12:J12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ОНМЦ</vt:lpstr>
      <vt:lpstr>Расчет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Николаевна Табашева</cp:lastModifiedBy>
  <cp:lastPrinted>2026-05-27T06:19:01Z</cp:lastPrinted>
  <dcterms:created xsi:type="dcterms:W3CDTF">2014-10-12T23:54:07Z</dcterms:created>
  <dcterms:modified xsi:type="dcterms:W3CDTF">2026-05-27T06:19:25Z</dcterms:modified>
</cp:coreProperties>
</file>