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7" i="1" l="1"/>
  <c r="L7" i="1" s="1"/>
  <c r="M7" i="1" s="1"/>
  <c r="N7" i="1" s="1"/>
  <c r="H7" i="1"/>
  <c r="I7" i="1" s="1"/>
  <c r="J7" i="1" s="1"/>
  <c r="K8" i="1" l="1"/>
  <c r="L8" i="1" s="1"/>
  <c r="M8" i="1" s="1"/>
  <c r="N8" i="1" s="1"/>
  <c r="N9" i="1" s="1"/>
  <c r="H8" i="1"/>
  <c r="I8" i="1" s="1"/>
  <c r="J8" i="1" s="1"/>
</calcChain>
</file>

<file path=xl/sharedStrings.xml><?xml version="1.0" encoding="utf-8"?>
<sst xmlns="http://schemas.openxmlformats.org/spreadsheetml/2006/main" count="30" uniqueCount="29">
  <si>
    <t>Обоснование начальной (максимальной) цены контракта при размещении заказов на поставку товаров, работ, услуг для обеспечения государственных и муниципальных нужд</t>
  </si>
  <si>
    <t>Основные характеристики объекта закупки</t>
  </si>
  <si>
    <t xml:space="preserve">Приобритение работ, услуг, товаров товаров </t>
  </si>
  <si>
    <t>Используемый метод определения НМЦК с обоснованием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</si>
  <si>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</si>
  <si>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</si>
  <si>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</si>
  <si>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</si>
  <si>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</si>
  <si>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</si>
  <si>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</si>
  <si>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</si>
  <si>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</si>
  <si>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</si>
  <si>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НМЦК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</si>
  <si>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</si>
  <si>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</si>
  <si>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(руб.)**</t>
  </si>
  <si>
    <t xml:space="preserve">* Определение НМЦК произведено Заказчиком в соответствии с  ч. 5, ч. 6. статьи 22 Федерального закона "О контрактной системе в сфере закупок товаров, работ, услуг для обеспечения государственных и муниципальных нужд" от 05.04.2013 N 44-ФЗ </t>
  </si>
  <si>
    <t>Т. Р. Камалов</t>
  </si>
  <si>
    <t>Начальник АХО</t>
  </si>
  <si>
    <t>Услуги по сопровождению программы для ЭВМ "Контур.Отель" (техническая поддержка в виде абонентского обслуживания)" по тарифному плану "ФМС.Стандарт" сроком действия не менее 12 месяцев, от 61 до 100 номеров или эквивалент</t>
  </si>
  <si>
    <t>Право использования программы для ЭВМ "Контур.Отель" по тарифному плану "ФМС.Стандарт" сроком действия не менее 12 месяцев, от 61 до 100 номеров или эквивалент</t>
  </si>
  <si>
    <t>у.е.</t>
  </si>
  <si>
    <t xml:space="preserve">Коммерческое предложение 
№01-07/391 от 16.03.26г.
</t>
  </si>
  <si>
    <t xml:space="preserve">Коммерческое предложение    №01-07/392 от 16.03.26г.     </t>
  </si>
  <si>
    <t>Коммерческое предложение            №01-07/393 от 16.03.26г.</t>
  </si>
  <si>
    <r>
      <t xml:space="preserve"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</t>
    </r>
    <r>
      <rPr>
        <sz val="8"/>
        <color rgb="FFFF0000"/>
        <rFont val="Times New Roman"/>
        <family val="1"/>
        <charset val="204"/>
      </rPr>
      <t>Для определения НМЦК использовано минимальное предложение, что составило 29000,00 руб.</t>
    </r>
  </si>
  <si>
    <t xml:space="preserve">На основании проведенного анализа рынка и расчета по наименьшей стоимости за единицу, НМЦК составляет –  29000,00руб. Для определения НМЦК использовано минимальное предложение.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</si>
</sst>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11"/>
      <color theme="1"/>
      <name val="Calibri"/>
      <scheme val="minor"/>
    </font>
    <font>
      <sz val="8"/>
      <color indexed="64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Fill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Fill="1"/>
    <xf numFmtId="0" fontId="9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2" fillId="3" borderId="0" xfId="1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2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3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25050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050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4765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790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5" workbookViewId="0">
      <selection activeCell="K11" sqref="K11"/>
    </sheetView>
  </sheetViews>
  <sheetFormatPr defaultRowHeight="14.4" x14ac:dyDescent="0.3"/>
  <cols>
    <col min="1" max="1" width="3.6640625" customWidth="1"/>
    <col min="2" max="2" width="31" customWidth="1"/>
    <col min="3" max="3" width="5.109375" customWidth="1"/>
    <col min="4" max="4" width="4.109375" customWidth="1"/>
    <col min="5" max="6" width="7.44140625" customWidth="1"/>
    <col min="7" max="7" width="8.88671875" customWidth="1"/>
    <col min="8" max="8" width="9" customWidth="1"/>
    <col min="10" max="10" width="7.33203125" customWidth="1"/>
    <col min="13" max="13" width="10" customWidth="1"/>
    <col min="14" max="14" width="12.33203125" customWidth="1"/>
    <col min="15" max="15" width="12.109375" customWidth="1"/>
  </cols>
  <sheetData>
    <row r="1" spans="1:14" ht="23.2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3">
      <c r="A2" s="1" t="s">
        <v>1</v>
      </c>
      <c r="B2" s="1"/>
      <c r="C2" s="40" t="s">
        <v>2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46.5" customHeight="1" x14ac:dyDescent="0.3">
      <c r="A3" s="40" t="s">
        <v>3</v>
      </c>
      <c r="B3" s="40"/>
      <c r="C3" s="32" t="s">
        <v>27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4"/>
    </row>
    <row r="5" spans="1:14" x14ac:dyDescent="0.3">
      <c r="A5" s="41" t="s">
        <v>4</v>
      </c>
      <c r="B5" s="42" t="s">
        <v>5</v>
      </c>
      <c r="C5" s="42" t="s">
        <v>6</v>
      </c>
      <c r="D5" s="42" t="s">
        <v>7</v>
      </c>
      <c r="E5" s="43" t="s">
        <v>8</v>
      </c>
      <c r="F5" s="43"/>
      <c r="G5" s="43"/>
      <c r="H5" s="44" t="s">
        <v>9</v>
      </c>
      <c r="I5" s="45"/>
      <c r="J5" s="46"/>
      <c r="K5" s="33" t="s">
        <v>10</v>
      </c>
      <c r="L5" s="34"/>
      <c r="M5" s="34"/>
      <c r="N5" s="35"/>
    </row>
    <row r="6" spans="1:14" ht="132.6" x14ac:dyDescent="0.3">
      <c r="A6" s="41"/>
      <c r="B6" s="42"/>
      <c r="C6" s="42"/>
      <c r="D6" s="42"/>
      <c r="E6" s="29" t="s">
        <v>24</v>
      </c>
      <c r="F6" s="29" t="s">
        <v>25</v>
      </c>
      <c r="G6" s="30" t="s">
        <v>26</v>
      </c>
      <c r="H6" s="5" t="s">
        <v>11</v>
      </c>
      <c r="I6" s="31" t="s">
        <v>12</v>
      </c>
      <c r="J6" s="6" t="s">
        <v>13</v>
      </c>
      <c r="K6" s="7" t="s">
        <v>14</v>
      </c>
      <c r="L6" s="5" t="s">
        <v>15</v>
      </c>
      <c r="M6" s="31" t="s">
        <v>16</v>
      </c>
      <c r="N6" s="8" t="s">
        <v>17</v>
      </c>
    </row>
    <row r="7" spans="1:14" ht="64.5" customHeight="1" x14ac:dyDescent="0.3">
      <c r="A7" s="28">
        <v>1</v>
      </c>
      <c r="B7" s="10" t="s">
        <v>22</v>
      </c>
      <c r="C7" s="11" t="s">
        <v>23</v>
      </c>
      <c r="D7" s="11">
        <v>1</v>
      </c>
      <c r="E7" s="12">
        <v>25111.11</v>
      </c>
      <c r="F7" s="12">
        <v>24444.44</v>
      </c>
      <c r="G7" s="27">
        <v>22222.22</v>
      </c>
      <c r="H7" s="13">
        <f t="shared" ref="H7" si="0">AVERAGE(E7:G7)</f>
        <v>23925.923333333336</v>
      </c>
      <c r="I7" s="14">
        <f t="shared" ref="I7" si="1">SQRT(((SUM((POWER(E7-H7,2)),(POWER(F7-H7,2)),(POWER(G7-H7,2)))/(COLUMNS(E7:G7)-1))))</f>
        <v>1512.6354512020837</v>
      </c>
      <c r="J7" s="14">
        <f t="shared" ref="J7" si="2">I7/H7*100</f>
        <v>6.3221612396237026</v>
      </c>
      <c r="K7" s="15">
        <f t="shared" ref="K7" si="3">((D7/3)*(SUM(E7:G7)))</f>
        <v>23925.923333333332</v>
      </c>
      <c r="L7" s="16">
        <f t="shared" ref="L7" si="4">K7/D7</f>
        <v>23925.923333333332</v>
      </c>
      <c r="M7" s="15">
        <f t="shared" ref="M7" si="5">ROUND(L7,2)</f>
        <v>23925.919999999998</v>
      </c>
      <c r="N7" s="15">
        <f t="shared" ref="N7" si="6">M7*D7</f>
        <v>23925.919999999998</v>
      </c>
    </row>
    <row r="8" spans="1:14" ht="84" customHeight="1" x14ac:dyDescent="0.3">
      <c r="A8" s="9">
        <v>2</v>
      </c>
      <c r="B8" s="10" t="s">
        <v>21</v>
      </c>
      <c r="C8" s="11" t="s">
        <v>23</v>
      </c>
      <c r="D8" s="11">
        <v>1</v>
      </c>
      <c r="E8" s="12">
        <v>7658.89</v>
      </c>
      <c r="F8" s="12">
        <v>7455.57</v>
      </c>
      <c r="G8" s="27">
        <v>6777.78</v>
      </c>
      <c r="H8" s="13">
        <f t="shared" ref="H8" si="7">AVERAGE(E8:G8)</f>
        <v>7297.413333333333</v>
      </c>
      <c r="I8" s="14">
        <f t="shared" ref="I8" si="8">SQRT(((SUM((POWER(E8-H8,2)),(POWER(F8-H8,2)),(POWER(G8-H8,2)))/(COLUMNS(E8:G8)-1))))</f>
        <v>461.35545562324666</v>
      </c>
      <c r="J8" s="14">
        <f t="shared" ref="J8" si="9">I8/H8*100</f>
        <v>6.3221779355138636</v>
      </c>
      <c r="K8" s="15">
        <f t="shared" ref="K8" si="10">((D8/3)*(SUM(E8:G8)))</f>
        <v>7297.413333333332</v>
      </c>
      <c r="L8" s="16">
        <f t="shared" ref="L8" si="11">K8/D8</f>
        <v>7297.413333333332</v>
      </c>
      <c r="M8" s="15">
        <f t="shared" ref="M8" si="12">ROUND(L8,2)</f>
        <v>7297.41</v>
      </c>
      <c r="N8" s="15">
        <f t="shared" ref="N8" si="13">M8*D8</f>
        <v>7297.41</v>
      </c>
    </row>
    <row r="9" spans="1:14" ht="1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17">
        <f>SUM(N7:N8)</f>
        <v>31223.329999999998</v>
      </c>
    </row>
    <row r="10" spans="1:14" ht="4.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20"/>
      <c r="M10" s="21"/>
      <c r="N10" s="22"/>
    </row>
    <row r="11" spans="1:14" ht="38.4" customHeight="1" x14ac:dyDescent="0.3">
      <c r="A11" s="37" t="s">
        <v>28</v>
      </c>
      <c r="B11" s="37"/>
      <c r="C11" s="37"/>
      <c r="D11" s="37"/>
      <c r="E11" s="37"/>
      <c r="F11" s="37"/>
      <c r="G11" s="23"/>
      <c r="H11" s="24"/>
      <c r="I11" s="25"/>
      <c r="J11" s="25"/>
      <c r="K11" s="19"/>
      <c r="L11" s="20"/>
      <c r="M11" s="21"/>
      <c r="N11" s="22"/>
    </row>
    <row r="12" spans="1:14" ht="26.25" customHeight="1" x14ac:dyDescent="0.3">
      <c r="A12" s="38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"/>
      <c r="M12" s="26"/>
      <c r="N12" s="26"/>
    </row>
    <row r="13" spans="1:14" x14ac:dyDescent="0.3">
      <c r="B13" t="s">
        <v>20</v>
      </c>
      <c r="E13" t="s">
        <v>19</v>
      </c>
    </row>
  </sheetData>
  <mergeCells count="14">
    <mergeCell ref="A1:N1"/>
    <mergeCell ref="C2:N2"/>
    <mergeCell ref="A3:B3"/>
    <mergeCell ref="A5:A6"/>
    <mergeCell ref="B5:B6"/>
    <mergeCell ref="C5:C6"/>
    <mergeCell ref="D5:D6"/>
    <mergeCell ref="E5:G5"/>
    <mergeCell ref="H5:J5"/>
    <mergeCell ref="C3:N3"/>
    <mergeCell ref="K5:N5"/>
    <mergeCell ref="A9:M9"/>
    <mergeCell ref="A11:F11"/>
    <mergeCell ref="A12:K12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2026-03-23T06:26:25Z</dcterms:modified>
</cp:coreProperties>
</file>