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170" windowHeight="61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H5" i="1"/>
  <c r="I5" i="1" s="1"/>
  <c r="J5" i="1" s="1"/>
  <c r="H4" i="1"/>
  <c r="K4" i="1"/>
  <c r="L4" i="1" s="1"/>
  <c r="M4" i="1" s="1"/>
  <c r="N4" i="1" s="1"/>
  <c r="I4" i="1"/>
  <c r="J4" i="1" s="1"/>
  <c r="I6" i="1" l="1"/>
</calcChain>
</file>

<file path=xl/sharedStrings.xml><?xml version="1.0" encoding="utf-8"?>
<sst xmlns="http://schemas.openxmlformats.org/spreadsheetml/2006/main" count="27" uniqueCount="27">
  <si>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</si>
  <si>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</si>
  <si>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</si>
  <si>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</si>
  <si>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</si>
  <si>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</si>
  <si>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</si>
  <si>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</si>
  <si>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</si>
  <si>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</si>
  <si>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Н(М)ЦК определяемая методом сопоставимых рыночных цен (анализа рынка)*</t>
  </si>
  <si>
    <t>Н(М)ЦК контракта с учетом округления цены за единицу (руб.)</t>
  </si>
  <si>
    <t xml:space="preserve">Обоснование начальной (максимальной) цены контракта.
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</si>
  <si>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</si>
  <si>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ИТОГО: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</si>
  <si>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</si>
  <si>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среднее арифметическое значение</t>
  </si>
  <si>
    <t>Крнтрактный управляющий</t>
  </si>
  <si>
    <t>Н.В. Касимова</t>
  </si>
  <si>
    <t>шт.</t>
  </si>
  <si>
    <t>Керамогранит матовый Уральский УФ002МР светло-серый 600*600*9</t>
  </si>
  <si>
    <t>м. кв.</t>
  </si>
  <si>
    <t>Клей для плитки и керамогранита Церезит CM14 (25 кг)</t>
  </si>
  <si>
    <t xml:space="preserve"> </t>
  </si>
  <si>
    <r>
      <t>Поставщик № 2                   исх. № 76/44/6-</t>
    </r>
    <r>
      <rPr>
        <b/>
        <sz val="9"/>
        <rFont val="Times New Roman"/>
        <family val="1"/>
        <charset val="204"/>
      </rPr>
      <t xml:space="preserve">5 </t>
    </r>
    <r>
      <rPr>
        <b/>
        <sz val="9"/>
        <color theme="1"/>
        <rFont val="Times New Roman"/>
        <family val="1"/>
        <charset val="204"/>
      </rPr>
      <t xml:space="preserve">                 от 17.08.2026                     Вход. № 13              от 17.08.2026</t>
    </r>
  </si>
  <si>
    <r>
      <t>Поставщик № 1                   исх. № 76/44/6-</t>
    </r>
    <r>
      <rPr>
        <b/>
        <sz val="9"/>
        <rFont val="Times New Roman"/>
        <family val="1"/>
        <charset val="204"/>
      </rPr>
      <t>5</t>
    </r>
    <r>
      <rPr>
        <b/>
        <sz val="9"/>
        <color theme="1"/>
        <rFont val="Times New Roman"/>
        <family val="1"/>
        <charset val="204"/>
      </rPr>
      <t xml:space="preserve">                  от 17.08.2026                     Вход. № 15                 от 17.08.2026</t>
    </r>
  </si>
  <si>
    <r>
      <t>Поставщик № 3                   исх. № 76/44/6-</t>
    </r>
    <r>
      <rPr>
        <b/>
        <sz val="9"/>
        <rFont val="Times New Roman"/>
        <family val="1"/>
        <charset val="204"/>
      </rPr>
      <t xml:space="preserve">5 </t>
    </r>
    <r>
      <rPr>
        <b/>
        <sz val="9"/>
        <color theme="1"/>
        <rFont val="Times New Roman"/>
        <family val="1"/>
        <charset val="204"/>
      </rPr>
      <t xml:space="preserve">               от 17.08.2026                   Вход. № 14               от 17.08.2026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</si>
</sst>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3" fillId="0" borderId="3" xfId="0" applyFont="1" applyBorder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2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19431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34350" y="19145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27709</xdr:colOff>
      <xdr:row>2</xdr:row>
      <xdr:rowOff>2015836</xdr:rowOff>
    </xdr:from>
    <xdr:to>
      <xdr:col>11</xdr:col>
      <xdr:colOff>12123</xdr:colOff>
      <xdr:row>2</xdr:row>
      <xdr:rowOff>2377786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18414" y="2578677"/>
          <a:ext cx="13525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197427</xdr:colOff>
      <xdr:row>2</xdr:row>
      <xdr:rowOff>1443471</xdr:rowOff>
    </xdr:from>
    <xdr:to>
      <xdr:col>10</xdr:col>
      <xdr:colOff>349827</xdr:colOff>
      <xdr:row>2</xdr:row>
      <xdr:rowOff>1672071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88132" y="200631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urgan.skladremonta.ru/catalog/sukhie_stroitelnye_smesi/kley/kley_dlya_plitki_i_keramogranita_tserezit_cm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80" zoomScaleNormal="80" workbookViewId="0">
      <selection activeCell="G3" sqref="G3"/>
    </sheetView>
  </sheetViews>
  <sheetFormatPr defaultColWidth="9.140625" defaultRowHeight="12.75" x14ac:dyDescent="0.2"/>
  <cols>
    <col min="1" max="1" width="4" style="1" customWidth="1"/>
    <col min="2" max="2" width="13.7109375" style="1" customWidth="1"/>
    <col min="3" max="3" width="4.5703125" style="1" customWidth="1"/>
    <col min="4" max="4" width="6.5703125" style="1" customWidth="1"/>
    <col min="5" max="5" width="16.28515625" style="1" customWidth="1"/>
    <col min="6" max="6" width="16" style="1" customWidth="1"/>
    <col min="7" max="7" width="16.7109375" style="1" customWidth="1"/>
    <col min="8" max="9" width="12.7109375" style="1" customWidth="1"/>
    <col min="10" max="10" width="14.7109375" style="1" customWidth="1"/>
    <col min="11" max="11" width="24.85546875" style="1" customWidth="1"/>
    <col min="12" max="12" width="18" style="1" customWidth="1"/>
    <col min="13" max="13" width="21.42578125" style="1" customWidth="1"/>
    <col min="14" max="14" width="30.7109375" style="1" customWidth="1"/>
    <col min="15" max="16384" width="9.140625" style="1"/>
  </cols>
  <sheetData>
    <row r="1" spans="1:14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34.5" customHeight="1" x14ac:dyDescent="0.2">
      <c r="A2" s="28" t="s">
        <v>0</v>
      </c>
      <c r="B2" s="28" t="s">
        <v>1</v>
      </c>
      <c r="C2" s="28" t="s">
        <v>2</v>
      </c>
      <c r="D2" s="28" t="s">
        <v>3</v>
      </c>
      <c r="E2" s="29" t="s">
        <v>4</v>
      </c>
      <c r="F2" s="29"/>
      <c r="G2" s="29"/>
      <c r="H2" s="30" t="s">
        <v>5</v>
      </c>
      <c r="I2" s="30"/>
      <c r="J2" s="30"/>
      <c r="K2" s="26" t="s">
        <v>10</v>
      </c>
      <c r="L2" s="26"/>
      <c r="M2" s="26"/>
      <c r="N2" s="26"/>
    </row>
    <row r="3" spans="1:14" ht="281.25" customHeight="1" x14ac:dyDescent="0.2">
      <c r="A3" s="28"/>
      <c r="B3" s="28"/>
      <c r="C3" s="28"/>
      <c r="D3" s="28"/>
      <c r="E3" s="23" t="s">
        <v>25</v>
      </c>
      <c r="F3" s="23" t="s">
        <v>24</v>
      </c>
      <c r="G3" s="23" t="s">
        <v>26</v>
      </c>
      <c r="H3" s="6" t="s">
        <v>6</v>
      </c>
      <c r="I3" s="6" t="s">
        <v>23</v>
      </c>
      <c r="J3" s="7" t="s">
        <v>15</v>
      </c>
      <c r="K3" s="20" t="s">
        <v>16</v>
      </c>
      <c r="L3" s="8" t="s">
        <v>7</v>
      </c>
      <c r="M3" s="8" t="s">
        <v>8</v>
      </c>
      <c r="N3" s="8" t="s">
        <v>11</v>
      </c>
    </row>
    <row r="4" spans="1:14" ht="97.15" customHeight="1" x14ac:dyDescent="0.2">
      <c r="A4" s="7">
        <v>1</v>
      </c>
      <c r="B4" s="21" t="s">
        <v>20</v>
      </c>
      <c r="C4" s="9" t="s">
        <v>21</v>
      </c>
      <c r="D4" s="9">
        <v>50.4</v>
      </c>
      <c r="E4" s="10">
        <v>1162</v>
      </c>
      <c r="F4" s="11">
        <v>1150</v>
      </c>
      <c r="G4" s="22">
        <v>1065</v>
      </c>
      <c r="H4" s="12">
        <f>AVERAGE(E4:G4)</f>
        <v>1125.6666666666667</v>
      </c>
      <c r="I4" s="13">
        <f t="shared" ref="I4" si="0">SQRT(((SUM((POWER(G4-H4,2)),(POWER(F4-H4,2)),(POWER(E4-H4,2)))/(COLUMNS(E4:G4)-1))))</f>
        <v>52.880368127815956</v>
      </c>
      <c r="J4" s="13">
        <f t="shared" ref="J4" si="1">I4/H4*100</f>
        <v>4.6976933486363004</v>
      </c>
      <c r="K4" s="14">
        <f>((D4/3)*(SUM(E4:G4)))</f>
        <v>56733.600000000006</v>
      </c>
      <c r="L4" s="15">
        <f t="shared" ref="L4" si="2">K4/D4</f>
        <v>1125.6666666666667</v>
      </c>
      <c r="M4" s="14">
        <f t="shared" ref="M4" si="3">ROUNDDOWN(L4,2)</f>
        <v>1125.6600000000001</v>
      </c>
      <c r="N4" s="14">
        <f t="shared" ref="N4" si="4">M4*D4</f>
        <v>56733.264000000003</v>
      </c>
    </row>
    <row r="5" spans="1:14" ht="100.9" customHeight="1" x14ac:dyDescent="0.2">
      <c r="A5" s="7">
        <v>2</v>
      </c>
      <c r="B5" s="24" t="s">
        <v>22</v>
      </c>
      <c r="C5" s="9" t="s">
        <v>19</v>
      </c>
      <c r="D5" s="9">
        <v>9</v>
      </c>
      <c r="E5" s="10">
        <v>1067</v>
      </c>
      <c r="F5" s="11">
        <v>1074</v>
      </c>
      <c r="G5" s="22">
        <v>1038</v>
      </c>
      <c r="H5" s="12">
        <f>AVERAGE(E5:G5)</f>
        <v>1059.6666666666667</v>
      </c>
      <c r="I5" s="13">
        <f t="shared" ref="I5" si="5">SQRT(((SUM((POWER(G5-H5,2)),(POWER(F5-H5,2)),(POWER(E5-H5,2)))/(COLUMNS(E5:G5)-1))))</f>
        <v>19.087517736293879</v>
      </c>
      <c r="J5" s="13">
        <f t="shared" ref="J5" si="6">I5/H5*100</f>
        <v>1.8012756592916526</v>
      </c>
      <c r="K5" s="14">
        <f>((D5/3)*(SUM(E5:G5)))</f>
        <v>9537</v>
      </c>
      <c r="L5" s="15">
        <f t="shared" ref="L5" si="7">K5/D5</f>
        <v>1059.6666666666667</v>
      </c>
      <c r="M5" s="14">
        <f t="shared" ref="M5" si="8">ROUNDDOWN(L5,2)</f>
        <v>1059.6600000000001</v>
      </c>
      <c r="N5" s="14">
        <f t="shared" ref="N5" si="9">M5*D5</f>
        <v>9536.94</v>
      </c>
    </row>
    <row r="6" spans="1:14" s="2" customFormat="1" ht="19.5" customHeight="1" x14ac:dyDescent="0.2">
      <c r="A6" s="16"/>
      <c r="B6" s="4"/>
      <c r="C6" s="4"/>
      <c r="D6" s="4"/>
      <c r="E6" s="4"/>
      <c r="F6" s="4"/>
      <c r="G6" s="4"/>
      <c r="H6" s="5" t="s">
        <v>14</v>
      </c>
      <c r="I6" s="17">
        <f>SUM(N4:N5)</f>
        <v>66270.203999999998</v>
      </c>
      <c r="J6" s="18" t="s">
        <v>9</v>
      </c>
      <c r="K6" s="18"/>
      <c r="L6" s="18"/>
      <c r="M6" s="18"/>
      <c r="N6" s="19"/>
    </row>
    <row r="7" spans="1:14" x14ac:dyDescent="0.2">
      <c r="A7" s="25" t="s">
        <v>13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s="3" customFormat="1" ht="15.7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s="3" customFormat="1" ht="15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s="3" customFormat="1" ht="15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3" spans="1:14" s="3" customFormat="1" ht="15.75" customHeight="1" x14ac:dyDescent="0.25"/>
    <row r="16" spans="1:14" x14ac:dyDescent="0.2">
      <c r="B16" s="1" t="s">
        <v>17</v>
      </c>
      <c r="F16" s="1" t="s">
        <v>18</v>
      </c>
    </row>
  </sheetData>
  <mergeCells count="9">
    <mergeCell ref="A7:N11"/>
    <mergeCell ref="K2:N2"/>
    <mergeCell ref="A1:N1"/>
    <mergeCell ref="A2:A3"/>
    <mergeCell ref="B2:B3"/>
    <mergeCell ref="C2:C3"/>
    <mergeCell ref="D2:D3"/>
    <mergeCell ref="E2:G2"/>
    <mergeCell ref="H2:J2"/>
  </mergeCells>
  <hyperlinks>
    <hyperlink ref="B5" r:id="rId1" display="https://kurgan.skladremonta.ru/catalog/sukhie_stroitelnye_smesi/kley/kley_dlya_plitki_i_keramogranita_tserezit_cm14/"/>
  </hyperlinks>
  <pageMargins left="0.7" right="0.7" top="0.75" bottom="0.75" header="0.3" footer="0.3"/>
  <pageSetup paperSize="9" scale="61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gz1</dc:creator>
  <cp:lastModifiedBy>Admin</cp:lastModifiedBy>
  <cp:lastPrinted>2025-01-21T08:57:37Z</cp:lastPrinted>
  <dcterms:created xsi:type="dcterms:W3CDTF">2014-01-20T13:52:40Z</dcterms:created>
  <dcterms:modified xsi:type="dcterms:W3CDTF">2026-08-19T08:31:45Z</dcterms:modified>
</cp:coreProperties>
</file>