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levinaiv\Desktop\Березка Маски анестезиологические ,Стилет для интубации\"/>
    </mc:Choice>
  </mc:AlternateContent>
  <bookViews>
    <workbookView xWindow="0" yWindow="60" windowWidth="20730" windowHeight="11475" tabRatio="715"/>
  </bookViews>
  <sheets>
    <sheet name="НМЦК АА" sheetId="32" r:id="rId1"/>
  </sheets>
  <externalReferences>
    <externalReference r:id="rId2"/>
  </externalReferences>
  <definedNames>
    <definedName name="dict3ca883d2eb224ae7b9ac0023a7b4e7b6">[1]!Ед.изм.[Ед.изм.]</definedName>
  </definedNames>
  <calcPr calcId="162913" refMode="R1C1" fullPrecision="0"/>
</workbook>
</file>

<file path=xl/calcChain.xml><?xml version="1.0" encoding="utf-8"?>
<calcChain xmlns="http://schemas.openxmlformats.org/spreadsheetml/2006/main">
  <c r="Z15" i="32" l="1"/>
  <c r="AA15" i="32" s="1"/>
  <c r="AB15" i="32" s="1"/>
  <c r="Z16" i="32"/>
  <c r="AA16" i="32" s="1"/>
  <c r="AB16" i="32" s="1"/>
  <c r="Y15" i="32"/>
  <c r="Y16" i="32"/>
  <c r="U15" i="32"/>
  <c r="U16" i="32"/>
  <c r="T15" i="32"/>
  <c r="T16" i="32"/>
  <c r="S15" i="32"/>
  <c r="S16" i="32"/>
  <c r="P15" i="32"/>
  <c r="Q15" i="32" s="1"/>
  <c r="R15" i="32" s="1"/>
  <c r="P16" i="32"/>
  <c r="Q16" i="32" s="1"/>
  <c r="R16" i="32" s="1"/>
  <c r="O15" i="32"/>
  <c r="O16" i="32"/>
  <c r="L15" i="32"/>
  <c r="L16" i="32"/>
  <c r="I15" i="32"/>
  <c r="I16" i="32"/>
  <c r="V16" i="32" l="1"/>
  <c r="V15" i="32"/>
  <c r="W15" i="32" s="1"/>
  <c r="AC16" i="32"/>
  <c r="AD16" i="32" s="1"/>
  <c r="AE16" i="32" s="1"/>
  <c r="W16" i="32"/>
  <c r="AC15" i="32" l="1"/>
  <c r="AD15" i="32" s="1"/>
  <c r="AE15" i="32" s="1"/>
  <c r="F17" i="32"/>
  <c r="M17" i="32"/>
  <c r="J17" i="32"/>
  <c r="G17" i="32"/>
  <c r="P17" i="32" l="1"/>
  <c r="Q17" i="32" s="1"/>
  <c r="R17" i="32" s="1"/>
  <c r="AE17" i="32" l="1"/>
  <c r="B21" i="32" s="1"/>
  <c r="C21" i="32" l="1"/>
</calcChain>
</file>

<file path=xl/sharedStrings.xml><?xml version="1.0" encoding="utf-8"?>
<sst xmlns="http://schemas.openxmlformats.org/spreadsheetml/2006/main" count="64" uniqueCount="56">
  <si>
    <t>№ п/п</t>
  </si>
  <si>
    <t xml:space="preserve">Наименование объекта закупки: </t>
  </si>
  <si>
    <t>ЕИ</t>
  </si>
  <si>
    <t>Кол-во ЕИ</t>
  </si>
  <si>
    <t xml:space="preserve">Среднее квадратичное отклонение </t>
  </si>
  <si>
    <t xml:space="preserve">Коэффициент вариации цен V, %    </t>
  </si>
  <si>
    <t>Средняя арифметическая цена за единицу &lt;ц&gt;, руб.</t>
  </si>
  <si>
    <t>Наименование, характеристики</t>
  </si>
  <si>
    <t>Цена за ЕИ минимальная, руб. Без НДС</t>
  </si>
  <si>
    <t>Итого</t>
  </si>
  <si>
    <t>Ставка НДС в отношении МИ*, %</t>
  </si>
  <si>
    <t xml:space="preserve">Средне взвешенная цена за единицу &lt;ц&gt;, руб. без НДС </t>
  </si>
  <si>
    <t>Н(М)ЦК , руб.</t>
  </si>
  <si>
    <t>Средне взвешенная цена за единицу &lt;ц&gt;, руб/  с НДС</t>
  </si>
  <si>
    <t>по источнику 1</t>
  </si>
  <si>
    <t>по источнику 2</t>
  </si>
  <si>
    <t>по источнику 3</t>
  </si>
  <si>
    <t>цена за ЕИ, в т.ч. НДС</t>
  </si>
  <si>
    <t>Контроль однородности совокупности значений в соответствии с п.11 Приказа 450н</t>
  </si>
  <si>
    <t>Расчетная цена за ЕИ, без учета НДС</t>
  </si>
  <si>
    <t xml:space="preserve">Расчет Н(М)ЦК с НДС, руб                                                                                                         </t>
  </si>
  <si>
    <t>тарифный  
метод в соответствии с п. 5 Приказа 450н</t>
  </si>
  <si>
    <t>Расчет НМЦК в соответствии с Приказом 450н</t>
  </si>
  <si>
    <t>Цена за ЕИ  руб. Без НДС</t>
  </si>
  <si>
    <t>Цена за ЕИ  руб. с НДС</t>
  </si>
  <si>
    <t>Начальная (максимальная) цена контракта сформирована в соответствии с приказом Минздрава России  от 15 мая 2020 г. № 450н «Об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и начальной цены единицы товара, работы, услуги при осуществлении закупок медицинских изделий».</t>
  </si>
  <si>
    <t>Обоснование начальной (максимальной) цены контракта</t>
  </si>
  <si>
    <t>Цена за ЕИ, согласно информации, полученной заказчиком, с учетом НДС,  руб.</t>
  </si>
  <si>
    <t>Ставка НДС в отношении МИ, %</t>
  </si>
  <si>
    <t>*ставка НДС принята в отношении медицинского изделия в соответствии с НК РФ</t>
  </si>
  <si>
    <t xml:space="preserve">**ставка НДС для расчета цены по п. 9 подп а) принята в размере ставки НДС по Постановлению Правительства РФ  в соответствии с НК РФ (ввиду отсутствия данных о размере НДС в ценовой информации) </t>
  </si>
  <si>
    <t xml:space="preserve">Минимальное значение, предложенное заказчиком, исходя из имеющегося у заказчика объема финансового обеспечения для осуществления закупки </t>
  </si>
  <si>
    <t>Цена за ЕИ минимальная, руб. c НДС</t>
  </si>
  <si>
    <t xml:space="preserve">Расчет Н(М)ЦК с НДС, руб                                                                                                                    </t>
  </si>
  <si>
    <t>Заказчик принял решение в целях повышения эффективности бюджетных расходов, на основании ст. 34 Бюджетного кодекса РФ, Приказа МЗ РФ № 450н от 15.05.2020г. установить начальную сумму цен единиц товара контракта в размере:</t>
  </si>
  <si>
    <t>код ОКПД2 / КТРУ</t>
  </si>
  <si>
    <t>Коммерческое предложение №1</t>
  </si>
  <si>
    <t>Коммерческое предложение №2</t>
  </si>
  <si>
    <t>Коммерческое предложение №3</t>
  </si>
  <si>
    <t xml:space="preserve">Предмет закупки: </t>
  </si>
  <si>
    <t xml:space="preserve">Код по ОКПД2: </t>
  </si>
  <si>
    <t>Цена итого, в т.ч. НДС</t>
  </si>
  <si>
    <t>метод сопоставимых рыночных цен (анализа рынка) в соответствии с подп. "А" п.9 Приказа 450н</t>
  </si>
  <si>
    <t>Поставка медицинских ихделий</t>
  </si>
  <si>
    <t>штука</t>
  </si>
  <si>
    <t>32.50.21.121</t>
  </si>
  <si>
    <t>32.50.13.190</t>
  </si>
  <si>
    <t>Маска лицевая анестезиологическая для однократного применения</t>
  </si>
  <si>
    <t>вх. № 920</t>
  </si>
  <si>
    <t>вх. № 930</t>
  </si>
  <si>
    <t>от 22.05.2026 г.</t>
  </si>
  <si>
    <t>от 26..05.2026 г.</t>
  </si>
  <si>
    <t>от 26.05.2026  г.</t>
  </si>
  <si>
    <t>32.50.21.121, 32.50.13.190</t>
  </si>
  <si>
    <t>Стилет для воздуховода однократного применения</t>
  </si>
  <si>
    <t>вх. № 932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</si>
</sst>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₽_-;\-* #,##0.00\ _₽_-;_-* &quot;-&quot;??\ _₽_-;_-@_-"/>
    <numFmt numFmtId="165" formatCode="#,##0.00_р_."/>
    <numFmt numFmtId="166" formatCode="#,##0.00_ ;\-#,##0.00\ "/>
  </numFmts>
  <fonts count="16" x14ac:knownFonts="1"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Arial"/>
      <family val="2"/>
    </font>
    <font>
      <sz val="14"/>
      <color rgb="FF000000"/>
      <name val="Times New Roman"/>
      <family val="1"/>
      <charset val="204"/>
    </font>
    <font>
      <sz val="18"/>
      <color indexed="8"/>
      <name val="Times New Roman"/>
      <family val="1"/>
      <charset val="204"/>
    </font>
    <font>
      <b/>
      <sz val="18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" fillId="0" borderId="0"/>
    <xf numFmtId="9" fontId="1" fillId="0" borderId="0" applyFill="0" applyBorder="0" applyAlignment="0" applyProtection="0"/>
    <xf numFmtId="0" fontId="3" fillId="0" borderId="0"/>
    <xf numFmtId="0" fontId="3" fillId="0" borderId="0"/>
    <xf numFmtId="164" fontId="2" fillId="0" borderId="0" applyFont="0" applyFill="0" applyBorder="0" applyAlignment="0" applyProtection="0"/>
  </cellStyleXfs>
  <cellXfs count="107">
    <xf numFmtId="0" fontId="0" fillId="0" borderId="0" xfId="0"/>
    <xf numFmtId="0" fontId="4" fillId="0" borderId="0" xfId="0" applyFont="1" applyFill="1" applyAlignment="1">
      <alignment horizontal="center" vertical="center" wrapText="1"/>
    </xf>
    <xf numFmtId="165" fontId="4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165" fontId="6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165" fontId="6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164" fontId="5" fillId="0" borderId="0" xfId="0" applyNumberFormat="1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165" fontId="5" fillId="0" borderId="0" xfId="0" applyNumberFormat="1" applyFont="1" applyFill="1" applyAlignment="1">
      <alignment vertical="center" wrapText="1"/>
    </xf>
    <xf numFmtId="0" fontId="6" fillId="0" borderId="0" xfId="0" applyFont="1" applyFill="1" applyBorder="1" applyAlignment="1">
      <alignment horizontal="left" vertical="center"/>
    </xf>
    <xf numFmtId="165" fontId="5" fillId="0" borderId="0" xfId="0" applyNumberFormat="1" applyFont="1" applyFill="1" applyAlignment="1">
      <alignment horizontal="center" vertical="center" wrapText="1"/>
    </xf>
    <xf numFmtId="164" fontId="4" fillId="0" borderId="0" xfId="0" applyNumberFormat="1" applyFont="1" applyFill="1" applyAlignment="1">
      <alignment horizontal="center" vertical="center" wrapText="1"/>
    </xf>
    <xf numFmtId="164" fontId="6" fillId="0" borderId="6" xfId="2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165" fontId="5" fillId="0" borderId="0" xfId="0" applyNumberFormat="1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right" vertical="center" wrapText="1"/>
    </xf>
    <xf numFmtId="4" fontId="6" fillId="0" borderId="7" xfId="0" applyNumberFormat="1" applyFont="1" applyFill="1" applyBorder="1" applyAlignment="1">
      <alignment horizontal="center" vertical="center" wrapText="1"/>
    </xf>
    <xf numFmtId="164" fontId="6" fillId="0" borderId="7" xfId="5" applyNumberFormat="1" applyFont="1" applyFill="1" applyBorder="1" applyAlignment="1">
      <alignment horizontal="center" vertical="center" wrapText="1"/>
    </xf>
    <xf numFmtId="164" fontId="5" fillId="0" borderId="6" xfId="0" applyNumberFormat="1" applyFont="1" applyFill="1" applyBorder="1" applyAlignment="1">
      <alignment horizontal="center" vertical="center" wrapText="1"/>
    </xf>
    <xf numFmtId="166" fontId="6" fillId="0" borderId="1" xfId="0" applyNumberFormat="1" applyFont="1" applyFill="1" applyBorder="1" applyAlignment="1">
      <alignment horizontal="center" vertical="center" wrapText="1"/>
    </xf>
    <xf numFmtId="164" fontId="6" fillId="0" borderId="7" xfId="0" applyNumberFormat="1" applyFont="1" applyFill="1" applyBorder="1" applyAlignment="1">
      <alignment horizontal="center" vertical="center" wrapText="1"/>
    </xf>
    <xf numFmtId="166" fontId="6" fillId="0" borderId="6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2" borderId="7" xfId="0" applyNumberFormat="1" applyFont="1" applyFill="1" applyBorder="1" applyAlignment="1">
      <alignment horizontal="center" vertical="center" wrapText="1"/>
    </xf>
    <xf numFmtId="0" fontId="6" fillId="2" borderId="6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3" fontId="11" fillId="2" borderId="2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left" vertical="center" wrapText="1"/>
    </xf>
    <xf numFmtId="4" fontId="10" fillId="0" borderId="2" xfId="0" applyNumberFormat="1" applyFont="1" applyFill="1" applyBorder="1" applyAlignment="1">
      <alignment horizontal="center" vertical="center" wrapText="1"/>
    </xf>
    <xf numFmtId="4" fontId="11" fillId="2" borderId="7" xfId="0" applyNumberFormat="1" applyFont="1" applyFill="1" applyBorder="1" applyAlignment="1">
      <alignment horizontal="center" vertical="center" wrapText="1"/>
    </xf>
    <xf numFmtId="9" fontId="6" fillId="2" borderId="1" xfId="0" applyNumberFormat="1" applyFont="1" applyFill="1" applyBorder="1" applyAlignment="1">
      <alignment horizontal="center" vertical="center" wrapText="1"/>
    </xf>
    <xf numFmtId="4" fontId="10" fillId="2" borderId="1" xfId="0" applyNumberFormat="1" applyFont="1" applyFill="1" applyBorder="1" applyAlignment="1">
      <alignment horizontal="center" vertical="center" wrapText="1"/>
    </xf>
    <xf numFmtId="4" fontId="11" fillId="2" borderId="1" xfId="0" applyNumberFormat="1" applyFont="1" applyFill="1" applyBorder="1" applyAlignment="1">
      <alignment horizontal="center" vertical="center" wrapText="1"/>
    </xf>
    <xf numFmtId="9" fontId="10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164" fontId="15" fillId="3" borderId="0" xfId="0" applyNumberFormat="1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3" fontId="10" fillId="3" borderId="2" xfId="0" applyNumberFormat="1" applyFont="1" applyFill="1" applyBorder="1" applyAlignment="1">
      <alignment horizontal="center" vertical="center" wrapText="1"/>
    </xf>
    <xf numFmtId="164" fontId="10" fillId="3" borderId="8" xfId="0" applyNumberFormat="1" applyFont="1" applyFill="1" applyBorder="1" applyAlignment="1">
      <alignment horizontal="center" vertical="center" wrapText="1"/>
    </xf>
    <xf numFmtId="164" fontId="10" fillId="3" borderId="9" xfId="0" applyNumberFormat="1" applyFont="1" applyFill="1" applyBorder="1" applyAlignment="1">
      <alignment horizontal="center" vertical="center" wrapText="1"/>
    </xf>
    <xf numFmtId="164" fontId="10" fillId="3" borderId="10" xfId="2" applyNumberFormat="1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vertical="center" wrapText="1"/>
    </xf>
    <xf numFmtId="0" fontId="10" fillId="0" borderId="10" xfId="0" applyFont="1" applyFill="1" applyBorder="1" applyAlignment="1">
      <alignment vertical="center" wrapText="1"/>
    </xf>
    <xf numFmtId="0" fontId="10" fillId="0" borderId="9" xfId="0" applyFont="1" applyFill="1" applyBorder="1" applyAlignment="1">
      <alignment vertical="center" wrapText="1"/>
    </xf>
    <xf numFmtId="164" fontId="9" fillId="3" borderId="10" xfId="0" applyNumberFormat="1" applyFont="1" applyFill="1" applyBorder="1" applyAlignment="1">
      <alignment vertical="center" wrapText="1"/>
    </xf>
    <xf numFmtId="4" fontId="10" fillId="3" borderId="23" xfId="0" applyNumberFormat="1" applyFont="1" applyFill="1" applyBorder="1" applyAlignment="1">
      <alignment horizontal="center" vertical="center" wrapText="1"/>
    </xf>
    <xf numFmtId="4" fontId="10" fillId="3" borderId="24" xfId="0" applyNumberFormat="1" applyFont="1" applyFill="1" applyBorder="1" applyAlignment="1">
      <alignment horizontal="center" vertical="center" wrapText="1"/>
    </xf>
    <xf numFmtId="4" fontId="10" fillId="3" borderId="25" xfId="0" applyNumberFormat="1" applyFont="1" applyFill="1" applyBorder="1" applyAlignment="1">
      <alignment horizontal="center" vertical="center" wrapText="1"/>
    </xf>
    <xf numFmtId="4" fontId="10" fillId="3" borderId="26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165" fontId="7" fillId="2" borderId="18" xfId="0" applyNumberFormat="1" applyFont="1" applyFill="1" applyBorder="1" applyAlignment="1">
      <alignment horizontal="center" vertical="center" wrapText="1"/>
    </xf>
    <xf numFmtId="165" fontId="7" fillId="2" borderId="19" xfId="0" applyNumberFormat="1" applyFont="1" applyFill="1" applyBorder="1" applyAlignment="1">
      <alignment horizontal="center" vertical="center" wrapText="1"/>
    </xf>
    <xf numFmtId="165" fontId="7" fillId="2" borderId="17" xfId="0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65" fontId="7" fillId="2" borderId="2" xfId="0" applyNumberFormat="1" applyFont="1" applyFill="1" applyBorder="1" applyAlignment="1">
      <alignment horizontal="center" vertical="center" wrapText="1"/>
    </xf>
    <xf numFmtId="165" fontId="7" fillId="2" borderId="20" xfId="0" applyNumberFormat="1" applyFont="1" applyFill="1" applyBorder="1" applyAlignment="1">
      <alignment horizontal="center" vertical="center" wrapText="1"/>
    </xf>
    <xf numFmtId="165" fontId="15" fillId="3" borderId="0" xfId="0" applyNumberFormat="1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165" fontId="5" fillId="0" borderId="0" xfId="0" applyNumberFormat="1" applyFont="1" applyFill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65" fontId="6" fillId="0" borderId="6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165" fontId="7" fillId="0" borderId="21" xfId="0" applyNumberFormat="1" applyFont="1" applyFill="1" applyBorder="1" applyAlignment="1">
      <alignment horizontal="center" vertical="center" wrapText="1"/>
    </xf>
    <xf numFmtId="165" fontId="7" fillId="0" borderId="2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</cellXfs>
  <cellStyles count="6">
    <cellStyle name="TableStyleLight1" xfId="1"/>
    <cellStyle name="Обычный" xfId="0" builtinId="0"/>
    <cellStyle name="Обычный 2" xfId="3"/>
    <cellStyle name="Обычный 4" xfId="4"/>
    <cellStyle name="Процентный" xfId="2" builtinId="5"/>
    <cellStyle name="Финансовый" xfId="5" builtinId="3"/>
  </cellStyles>
  <dxfs count="2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3399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B2B2B2"/>
      <rgbColor rgb="00993366"/>
      <rgbColor rgb="00FFFFCC"/>
      <rgbColor rgb="00CCFFFF"/>
      <rgbColor rgb="00660066"/>
      <rgbColor rgb="00FF9999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FF66CC"/>
      <rgbColor rgb="00FFCC99"/>
      <rgbColor rgb="003366FF"/>
      <rgbColor rgb="0033CCCC"/>
      <rgbColor rgb="0099CC00"/>
      <rgbColor rgb="00FFCC00"/>
      <rgbColor rgb="00FF9900"/>
      <rgbColor rgb="00FF3333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-data\Users\1\Desktop\&#1064;&#1072;&#1073;&#1083;&#1086;&#1085;&#1099;\19-05-2016_16-52-43\grid-a11c3693-0918-40d3-a614-87a485f9c27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_1"/>
      <sheetName val="Код_ОКПД"/>
      <sheetName val="Ед.изм."/>
      <sheetName val="ОКВЭД"/>
      <sheetName val="Ведомства"/>
      <sheetName val="Раздел_подраздел"/>
      <sheetName val="КОСГУ"/>
      <sheetName val="ЦСт"/>
      <sheetName val="Расх"/>
      <sheetName val="Код_цели"/>
      <sheetName val="РегКласс"/>
      <sheetName val="Программа"/>
      <sheetName val="Номер_позиции_каталога__ID"/>
      <sheetName val="grid-a11c3693-0918-40d3-a614-87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H22"/>
  <sheetViews>
    <sheetView tabSelected="1" zoomScale="60" zoomScaleNormal="60" workbookViewId="0">
      <selection activeCell="N38" sqref="N38"/>
    </sheetView>
  </sheetViews>
  <sheetFormatPr defaultRowHeight="15" x14ac:dyDescent="0.25"/>
  <cols>
    <col min="1" max="1" width="6" style="1" customWidth="1"/>
    <col min="2" max="2" width="39.5703125" style="15" customWidth="1"/>
    <col min="3" max="3" width="15.85546875" style="15" customWidth="1"/>
    <col min="4" max="4" width="7.85546875" style="15" customWidth="1"/>
    <col min="5" max="5" width="8.140625" style="1" customWidth="1"/>
    <col min="6" max="6" width="11.28515625" style="1" customWidth="1"/>
    <col min="7" max="7" width="14.7109375" style="2" customWidth="1"/>
    <col min="8" max="8" width="12" style="2" customWidth="1"/>
    <col min="9" max="9" width="18.5703125" style="2" customWidth="1"/>
    <col min="10" max="10" width="14.5703125" style="2" customWidth="1"/>
    <col min="11" max="11" width="10" style="2" customWidth="1"/>
    <col min="12" max="12" width="18.42578125" style="2" customWidth="1"/>
    <col min="13" max="13" width="15" style="2" customWidth="1"/>
    <col min="14" max="14" width="11.5703125" style="2" customWidth="1"/>
    <col min="15" max="15" width="17.5703125" style="2" customWidth="1"/>
    <col min="16" max="16" width="20.28515625" style="1" customWidth="1"/>
    <col min="17" max="17" width="18.7109375" style="2" customWidth="1"/>
    <col min="18" max="18" width="15.28515625" style="1" customWidth="1"/>
    <col min="19" max="19" width="14.5703125" style="1" customWidth="1"/>
    <col min="20" max="20" width="15" style="1" customWidth="1"/>
    <col min="21" max="21" width="14.28515625" style="1" customWidth="1"/>
    <col min="22" max="22" width="15.5703125" style="1" customWidth="1"/>
    <col min="23" max="23" width="14" style="1" customWidth="1"/>
    <col min="24" max="24" width="9.28515625" style="2" customWidth="1"/>
    <col min="25" max="25" width="10" style="2" customWidth="1"/>
    <col min="26" max="26" width="16" style="2" customWidth="1"/>
    <col min="27" max="27" width="14.5703125" style="2" customWidth="1"/>
    <col min="28" max="28" width="19" style="2" customWidth="1"/>
    <col min="29" max="29" width="16.85546875" style="3" customWidth="1"/>
    <col min="30" max="30" width="13.85546875" style="3" customWidth="1"/>
    <col min="31" max="31" width="18" style="3" customWidth="1"/>
    <col min="32" max="33" width="9.140625" style="1"/>
    <col min="34" max="34" width="20.85546875" style="1" customWidth="1"/>
    <col min="35" max="16384" width="9.140625" style="1"/>
  </cols>
  <sheetData>
    <row r="1" spans="1:34" ht="20.25" x14ac:dyDescent="0.25"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</row>
    <row r="2" spans="1:34" ht="24" customHeight="1" x14ac:dyDescent="0.25">
      <c r="F2" s="96" t="s">
        <v>26</v>
      </c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</row>
    <row r="3" spans="1:34" ht="15.75" customHeight="1" x14ac:dyDescent="0.25">
      <c r="B3" s="21"/>
      <c r="C3" s="21"/>
      <c r="D3" s="21"/>
      <c r="F3" s="22"/>
      <c r="G3" s="22"/>
      <c r="H3" s="22"/>
      <c r="I3" s="24"/>
      <c r="J3" s="22"/>
      <c r="K3" s="22"/>
      <c r="L3" s="24"/>
      <c r="M3" s="22"/>
      <c r="N3" s="22"/>
      <c r="O3" s="24"/>
      <c r="P3" s="22"/>
      <c r="Q3" s="22"/>
      <c r="R3" s="22"/>
    </row>
    <row r="4" spans="1:34" ht="15.75" customHeight="1" x14ac:dyDescent="0.25">
      <c r="B4" s="25" t="s">
        <v>39</v>
      </c>
      <c r="C4" s="97" t="s">
        <v>43</v>
      </c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</row>
    <row r="5" spans="1:34" ht="15.75" customHeight="1" x14ac:dyDescent="0.25">
      <c r="B5" s="25" t="s">
        <v>40</v>
      </c>
      <c r="C5" s="97" t="s">
        <v>53</v>
      </c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</row>
    <row r="7" spans="1:34" ht="36" customHeight="1" x14ac:dyDescent="0.25">
      <c r="B7" s="68" t="s">
        <v>25</v>
      </c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</row>
    <row r="8" spans="1:34" ht="16.5" customHeight="1" thickBot="1" x14ac:dyDescent="0.3">
      <c r="A8" s="8"/>
      <c r="B8" s="14"/>
      <c r="C8" s="14"/>
      <c r="D8" s="14"/>
      <c r="E8" s="8"/>
      <c r="F8" s="8"/>
      <c r="G8" s="9"/>
      <c r="H8" s="9"/>
      <c r="I8" s="9"/>
      <c r="J8" s="9"/>
      <c r="K8" s="9"/>
      <c r="L8" s="9"/>
      <c r="M8" s="9"/>
      <c r="N8" s="9"/>
      <c r="O8" s="9"/>
      <c r="P8" s="8"/>
      <c r="Q8" s="9"/>
      <c r="R8" s="8"/>
      <c r="S8" s="8"/>
      <c r="T8" s="8"/>
      <c r="U8" s="8"/>
      <c r="V8" s="8"/>
      <c r="W8" s="8"/>
      <c r="X8" s="9"/>
      <c r="Y8" s="9"/>
      <c r="Z8" s="9"/>
      <c r="AA8" s="9"/>
      <c r="AB8" s="9"/>
      <c r="AC8" s="10"/>
      <c r="AD8" s="10"/>
      <c r="AE8" s="10"/>
    </row>
    <row r="9" spans="1:34" ht="53.25" customHeight="1" x14ac:dyDescent="0.25">
      <c r="A9" s="74" t="s">
        <v>0</v>
      </c>
      <c r="B9" s="74" t="s">
        <v>1</v>
      </c>
      <c r="C9" s="74"/>
      <c r="D9" s="74"/>
      <c r="E9" s="74" t="s">
        <v>2</v>
      </c>
      <c r="F9" s="100" t="s">
        <v>3</v>
      </c>
      <c r="G9" s="98" t="s">
        <v>27</v>
      </c>
      <c r="H9" s="99"/>
      <c r="I9" s="99"/>
      <c r="J9" s="99"/>
      <c r="K9" s="99"/>
      <c r="L9" s="99"/>
      <c r="M9" s="99"/>
      <c r="N9" s="99"/>
      <c r="O9" s="99"/>
      <c r="P9" s="85" t="s">
        <v>18</v>
      </c>
      <c r="Q9" s="86"/>
      <c r="R9" s="87"/>
      <c r="S9" s="85" t="s">
        <v>42</v>
      </c>
      <c r="T9" s="86"/>
      <c r="U9" s="86"/>
      <c r="V9" s="86"/>
      <c r="W9" s="87"/>
      <c r="X9" s="93" t="s">
        <v>21</v>
      </c>
      <c r="Y9" s="95"/>
      <c r="Z9" s="93" t="s">
        <v>31</v>
      </c>
      <c r="AA9" s="94"/>
      <c r="AB9" s="95"/>
      <c r="AC9" s="93" t="s">
        <v>22</v>
      </c>
      <c r="AD9" s="94"/>
      <c r="AE9" s="95"/>
    </row>
    <row r="10" spans="1:34" ht="17.25" customHeight="1" x14ac:dyDescent="0.25">
      <c r="A10" s="74"/>
      <c r="B10" s="74" t="s">
        <v>7</v>
      </c>
      <c r="C10" s="74" t="s">
        <v>35</v>
      </c>
      <c r="D10" s="90" t="s">
        <v>10</v>
      </c>
      <c r="E10" s="74"/>
      <c r="F10" s="100"/>
      <c r="G10" s="70" t="s">
        <v>36</v>
      </c>
      <c r="H10" s="71"/>
      <c r="I10" s="72"/>
      <c r="J10" s="75" t="s">
        <v>37</v>
      </c>
      <c r="K10" s="71"/>
      <c r="L10" s="72"/>
      <c r="M10" s="75" t="s">
        <v>38</v>
      </c>
      <c r="N10" s="71"/>
      <c r="O10" s="71"/>
      <c r="P10" s="73" t="s">
        <v>6</v>
      </c>
      <c r="Q10" s="74" t="s">
        <v>4</v>
      </c>
      <c r="R10" s="69" t="s">
        <v>5</v>
      </c>
      <c r="S10" s="88" t="s">
        <v>19</v>
      </c>
      <c r="T10" s="89"/>
      <c r="U10" s="89"/>
      <c r="V10" s="74" t="s">
        <v>11</v>
      </c>
      <c r="W10" s="80" t="s">
        <v>13</v>
      </c>
      <c r="X10" s="81" t="s">
        <v>8</v>
      </c>
      <c r="Y10" s="83" t="s">
        <v>20</v>
      </c>
      <c r="Z10" s="81" t="s">
        <v>8</v>
      </c>
      <c r="AA10" s="82" t="s">
        <v>32</v>
      </c>
      <c r="AB10" s="83" t="s">
        <v>33</v>
      </c>
      <c r="AC10" s="81" t="s">
        <v>23</v>
      </c>
      <c r="AD10" s="82" t="s">
        <v>24</v>
      </c>
      <c r="AE10" s="83" t="s">
        <v>12</v>
      </c>
    </row>
    <row r="11" spans="1:34" ht="19.5" customHeight="1" x14ac:dyDescent="0.25">
      <c r="A11" s="74"/>
      <c r="B11" s="74"/>
      <c r="C11" s="74"/>
      <c r="D11" s="91"/>
      <c r="E11" s="74"/>
      <c r="F11" s="100"/>
      <c r="G11" s="70" t="s">
        <v>48</v>
      </c>
      <c r="H11" s="71"/>
      <c r="I11" s="76"/>
      <c r="J11" s="70" t="s">
        <v>49</v>
      </c>
      <c r="K11" s="71"/>
      <c r="L11" s="76"/>
      <c r="M11" s="70" t="s">
        <v>55</v>
      </c>
      <c r="N11" s="71"/>
      <c r="O11" s="76"/>
      <c r="P11" s="73"/>
      <c r="Q11" s="74"/>
      <c r="R11" s="69"/>
      <c r="S11" s="101" t="s">
        <v>14</v>
      </c>
      <c r="T11" s="104" t="s">
        <v>15</v>
      </c>
      <c r="U11" s="104" t="s">
        <v>16</v>
      </c>
      <c r="V11" s="74"/>
      <c r="W11" s="80"/>
      <c r="X11" s="81"/>
      <c r="Y11" s="83"/>
      <c r="Z11" s="81"/>
      <c r="AA11" s="82"/>
      <c r="AB11" s="83"/>
      <c r="AC11" s="81"/>
      <c r="AD11" s="82"/>
      <c r="AE11" s="83"/>
    </row>
    <row r="12" spans="1:34" ht="22.5" customHeight="1" x14ac:dyDescent="0.25">
      <c r="A12" s="74"/>
      <c r="B12" s="74"/>
      <c r="C12" s="74"/>
      <c r="D12" s="91"/>
      <c r="E12" s="74"/>
      <c r="F12" s="100"/>
      <c r="G12" s="70" t="s">
        <v>50</v>
      </c>
      <c r="H12" s="71"/>
      <c r="I12" s="72"/>
      <c r="J12" s="70" t="s">
        <v>51</v>
      </c>
      <c r="K12" s="71"/>
      <c r="L12" s="72"/>
      <c r="M12" s="70" t="s">
        <v>52</v>
      </c>
      <c r="N12" s="71"/>
      <c r="O12" s="72"/>
      <c r="P12" s="73"/>
      <c r="Q12" s="74"/>
      <c r="R12" s="69"/>
      <c r="S12" s="102"/>
      <c r="T12" s="105"/>
      <c r="U12" s="105"/>
      <c r="V12" s="74"/>
      <c r="W12" s="80"/>
      <c r="X12" s="81"/>
      <c r="Y12" s="83"/>
      <c r="Z12" s="81"/>
      <c r="AA12" s="82"/>
      <c r="AB12" s="83"/>
      <c r="AC12" s="81"/>
      <c r="AD12" s="82"/>
      <c r="AE12" s="83"/>
    </row>
    <row r="13" spans="1:34" ht="68.25" customHeight="1" x14ac:dyDescent="0.25">
      <c r="A13" s="74"/>
      <c r="B13" s="74"/>
      <c r="C13" s="74"/>
      <c r="D13" s="92"/>
      <c r="E13" s="74"/>
      <c r="F13" s="100"/>
      <c r="G13" s="33" t="s">
        <v>17</v>
      </c>
      <c r="H13" s="34" t="s">
        <v>28</v>
      </c>
      <c r="I13" s="34" t="s">
        <v>41</v>
      </c>
      <c r="J13" s="34" t="s">
        <v>17</v>
      </c>
      <c r="K13" s="34" t="s">
        <v>28</v>
      </c>
      <c r="L13" s="34" t="s">
        <v>41</v>
      </c>
      <c r="M13" s="34" t="s">
        <v>17</v>
      </c>
      <c r="N13" s="34" t="s">
        <v>28</v>
      </c>
      <c r="O13" s="35" t="s">
        <v>41</v>
      </c>
      <c r="P13" s="73"/>
      <c r="Q13" s="74"/>
      <c r="R13" s="69"/>
      <c r="S13" s="103"/>
      <c r="T13" s="106"/>
      <c r="U13" s="106"/>
      <c r="V13" s="74"/>
      <c r="W13" s="80"/>
      <c r="X13" s="81"/>
      <c r="Y13" s="83"/>
      <c r="Z13" s="81"/>
      <c r="AA13" s="82"/>
      <c r="AB13" s="83"/>
      <c r="AC13" s="81"/>
      <c r="AD13" s="82"/>
      <c r="AE13" s="83"/>
    </row>
    <row r="14" spans="1:34" ht="16.5" customHeight="1" x14ac:dyDescent="0.25">
      <c r="A14" s="13">
        <v>1</v>
      </c>
      <c r="B14" s="34">
        <v>2</v>
      </c>
      <c r="C14" s="34">
        <v>3</v>
      </c>
      <c r="D14" s="34">
        <v>4</v>
      </c>
      <c r="E14" s="34">
        <v>5</v>
      </c>
      <c r="F14" s="35">
        <v>6</v>
      </c>
      <c r="G14" s="33">
        <v>7</v>
      </c>
      <c r="H14" s="34">
        <v>8</v>
      </c>
      <c r="I14" s="34">
        <v>9</v>
      </c>
      <c r="J14" s="34">
        <v>10</v>
      </c>
      <c r="K14" s="34">
        <v>11</v>
      </c>
      <c r="L14" s="34">
        <v>12</v>
      </c>
      <c r="M14" s="34">
        <v>13</v>
      </c>
      <c r="N14" s="34">
        <v>14</v>
      </c>
      <c r="O14" s="35">
        <v>15</v>
      </c>
      <c r="P14" s="33">
        <v>16</v>
      </c>
      <c r="Q14" s="34">
        <v>17</v>
      </c>
      <c r="R14" s="32">
        <v>18</v>
      </c>
      <c r="S14" s="33">
        <v>19</v>
      </c>
      <c r="T14" s="34">
        <v>20</v>
      </c>
      <c r="U14" s="34">
        <v>21</v>
      </c>
      <c r="V14" s="34">
        <v>22</v>
      </c>
      <c r="W14" s="32">
        <v>23</v>
      </c>
      <c r="X14" s="33">
        <v>24</v>
      </c>
      <c r="Y14" s="32">
        <v>25</v>
      </c>
      <c r="Z14" s="33">
        <v>26</v>
      </c>
      <c r="AA14" s="34">
        <v>27</v>
      </c>
      <c r="AB14" s="32">
        <v>28</v>
      </c>
      <c r="AC14" s="33">
        <v>29</v>
      </c>
      <c r="AD14" s="34">
        <v>30</v>
      </c>
      <c r="AE14" s="32">
        <v>31</v>
      </c>
    </row>
    <row r="15" spans="1:34" ht="72.75" customHeight="1" x14ac:dyDescent="0.25">
      <c r="A15" s="38">
        <v>9</v>
      </c>
      <c r="B15" s="41" t="s">
        <v>47</v>
      </c>
      <c r="C15" s="48" t="s">
        <v>45</v>
      </c>
      <c r="D15" s="44">
        <v>0</v>
      </c>
      <c r="E15" s="40" t="s">
        <v>44</v>
      </c>
      <c r="F15" s="39">
        <v>100</v>
      </c>
      <c r="G15" s="43">
        <v>143.1</v>
      </c>
      <c r="H15" s="44"/>
      <c r="I15" s="45">
        <f t="shared" ref="I15:I16" si="0">G15*F15</f>
        <v>14310</v>
      </c>
      <c r="J15" s="46">
        <v>145.33000000000001</v>
      </c>
      <c r="K15" s="44"/>
      <c r="L15" s="45">
        <f t="shared" ref="L15:L16" si="1">J15*F15</f>
        <v>14533</v>
      </c>
      <c r="M15" s="46">
        <v>154.55000000000001</v>
      </c>
      <c r="N15" s="47"/>
      <c r="O15" s="42">
        <f t="shared" ref="O15:O16" si="2">M15*F15</f>
        <v>15455</v>
      </c>
      <c r="P15" s="30">
        <f t="shared" ref="P15:P16" si="3">AVERAGE(G15,J15,M15)</f>
        <v>147.66</v>
      </c>
      <c r="Q15" s="11">
        <f t="shared" ref="Q15:Q16" si="4">SQRT((POWER(G15-P15,2)+POWER(J15-P15,2)+POWER(M15-P15,2))/2)</f>
        <v>6.07</v>
      </c>
      <c r="R15" s="20">
        <f t="shared" ref="R15:R16" si="5">Q15/P15*100</f>
        <v>4.1100000000000003</v>
      </c>
      <c r="S15" s="26">
        <f t="shared" ref="S15:S16" si="6">G15/(1+H15)</f>
        <v>143.1</v>
      </c>
      <c r="T15" s="7">
        <f t="shared" ref="T15:T16" si="7">J15/(1+K15)</f>
        <v>145.33000000000001</v>
      </c>
      <c r="U15" s="7">
        <f t="shared" ref="U15:U16" si="8">M15/(1+N15)</f>
        <v>154.55000000000001</v>
      </c>
      <c r="V15" s="11">
        <f t="shared" ref="V15:V16" si="9">(S15+T15+U15)/3</f>
        <v>147.66</v>
      </c>
      <c r="W15" s="31">
        <f t="shared" ref="W15:W16" si="10">ROUND(V15*(1+D15),2)</f>
        <v>147.66</v>
      </c>
      <c r="X15" s="36"/>
      <c r="Y15" s="37">
        <f t="shared" ref="Y15:Y16" si="11">ROUND(X15*(1+D15),2)</f>
        <v>0</v>
      </c>
      <c r="Z15" s="27">
        <f t="shared" ref="Z15:Z16" si="12">ROUND(MIN(G15/(1+H15),J15/(1+K15),M15/(1+N15)),2)</f>
        <v>143.1</v>
      </c>
      <c r="AA15" s="29">
        <f t="shared" ref="AA15:AA16" si="13">ROUND(Z15*(1+D15),2)</f>
        <v>143.1</v>
      </c>
      <c r="AB15" s="28">
        <f t="shared" ref="AB15:AB16" si="14">F15*AA15</f>
        <v>14310</v>
      </c>
      <c r="AC15" s="30">
        <f t="shared" ref="AC15:AC16" si="15">MIN(V15,X15,Z15)</f>
        <v>143.1</v>
      </c>
      <c r="AD15" s="29">
        <f t="shared" ref="AD15:AD16" si="16">ROUND(AC15*(1+D15),2)</f>
        <v>143.1</v>
      </c>
      <c r="AE15" s="28">
        <f t="shared" ref="AE15:AE16" si="17">AD15*F15</f>
        <v>14310</v>
      </c>
      <c r="AH15" s="19"/>
    </row>
    <row r="16" spans="1:34" ht="72.75" customHeight="1" x14ac:dyDescent="0.25">
      <c r="A16" s="38">
        <v>10</v>
      </c>
      <c r="B16" s="41" t="s">
        <v>54</v>
      </c>
      <c r="C16" s="48" t="s">
        <v>46</v>
      </c>
      <c r="D16" s="44">
        <v>0</v>
      </c>
      <c r="E16" s="40" t="s">
        <v>44</v>
      </c>
      <c r="F16" s="39">
        <v>100</v>
      </c>
      <c r="G16" s="43">
        <v>195</v>
      </c>
      <c r="H16" s="44"/>
      <c r="I16" s="45">
        <f t="shared" si="0"/>
        <v>19500</v>
      </c>
      <c r="J16" s="46">
        <v>224.25</v>
      </c>
      <c r="K16" s="44"/>
      <c r="L16" s="45">
        <f t="shared" si="1"/>
        <v>22425</v>
      </c>
      <c r="M16" s="46">
        <v>208.65</v>
      </c>
      <c r="N16" s="47"/>
      <c r="O16" s="42">
        <f t="shared" si="2"/>
        <v>20865</v>
      </c>
      <c r="P16" s="30">
        <f t="shared" si="3"/>
        <v>209.3</v>
      </c>
      <c r="Q16" s="11">
        <f t="shared" si="4"/>
        <v>14.64</v>
      </c>
      <c r="R16" s="20">
        <f t="shared" si="5"/>
        <v>6.99</v>
      </c>
      <c r="S16" s="26">
        <f t="shared" si="6"/>
        <v>195</v>
      </c>
      <c r="T16" s="7">
        <f t="shared" si="7"/>
        <v>224.25</v>
      </c>
      <c r="U16" s="7">
        <f t="shared" si="8"/>
        <v>208.65</v>
      </c>
      <c r="V16" s="11">
        <f t="shared" si="9"/>
        <v>209.3</v>
      </c>
      <c r="W16" s="31">
        <f t="shared" si="10"/>
        <v>209.3</v>
      </c>
      <c r="X16" s="36"/>
      <c r="Y16" s="37">
        <f t="shared" si="11"/>
        <v>0</v>
      </c>
      <c r="Z16" s="27">
        <f t="shared" si="12"/>
        <v>195</v>
      </c>
      <c r="AA16" s="29">
        <f t="shared" si="13"/>
        <v>195</v>
      </c>
      <c r="AB16" s="28">
        <f t="shared" si="14"/>
        <v>19500</v>
      </c>
      <c r="AC16" s="30">
        <f t="shared" si="15"/>
        <v>195</v>
      </c>
      <c r="AD16" s="29">
        <f t="shared" si="16"/>
        <v>195</v>
      </c>
      <c r="AE16" s="28">
        <f t="shared" si="17"/>
        <v>19500</v>
      </c>
      <c r="AH16" s="19"/>
    </row>
    <row r="17" spans="1:34" ht="24.75" customHeight="1" thickBot="1" x14ac:dyDescent="0.3">
      <c r="A17" s="84" t="s">
        <v>9</v>
      </c>
      <c r="B17" s="84"/>
      <c r="C17" s="51"/>
      <c r="D17" s="51"/>
      <c r="E17" s="52"/>
      <c r="F17" s="53">
        <f>SUM(F15:F16)</f>
        <v>200</v>
      </c>
      <c r="G17" s="64">
        <f>SUM(I15:I16)</f>
        <v>33810</v>
      </c>
      <c r="H17" s="65"/>
      <c r="I17" s="66"/>
      <c r="J17" s="67">
        <f>SUM(L15:L16)</f>
        <v>36958</v>
      </c>
      <c r="K17" s="65"/>
      <c r="L17" s="66"/>
      <c r="M17" s="67">
        <f>SUM(O15:O16)</f>
        <v>36320</v>
      </c>
      <c r="N17" s="65"/>
      <c r="O17" s="65"/>
      <c r="P17" s="54">
        <f>AVERAGE(G17,J17,M17)</f>
        <v>35696</v>
      </c>
      <c r="Q17" s="55">
        <f>SQRT((POWER(G17-P17,2)+POWER(J17-P17,2)+POWER(M17-P17,2))/2)</f>
        <v>1664.18</v>
      </c>
      <c r="R17" s="56">
        <f>Q17/P17*100</f>
        <v>4.66</v>
      </c>
      <c r="S17" s="57"/>
      <c r="T17" s="58"/>
      <c r="U17" s="58"/>
      <c r="V17" s="58"/>
      <c r="W17" s="59"/>
      <c r="X17" s="60"/>
      <c r="Y17" s="61"/>
      <c r="Z17" s="60"/>
      <c r="AA17" s="62"/>
      <c r="AB17" s="61"/>
      <c r="AC17" s="60"/>
      <c r="AD17" s="62"/>
      <c r="AE17" s="63">
        <f>SUM(AE15:AE16)</f>
        <v>33810</v>
      </c>
      <c r="AH17" s="19"/>
    </row>
    <row r="18" spans="1:34" ht="24.75" customHeight="1" x14ac:dyDescent="0.25">
      <c r="A18" s="17" t="s">
        <v>29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4"/>
      <c r="R18" s="5"/>
      <c r="S18" s="5"/>
      <c r="T18" s="5"/>
      <c r="U18" s="5"/>
      <c r="V18" s="5"/>
      <c r="W18" s="5"/>
      <c r="X18" s="6"/>
      <c r="Y18" s="6"/>
      <c r="Z18" s="6"/>
      <c r="AA18" s="6"/>
      <c r="AB18" s="6"/>
      <c r="AC18" s="6"/>
      <c r="AD18" s="6"/>
      <c r="AE18" s="6"/>
    </row>
    <row r="19" spans="1:34" ht="24.75" customHeight="1" x14ac:dyDescent="0.25">
      <c r="A19" s="17" t="s">
        <v>30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4"/>
      <c r="R19" s="5"/>
      <c r="S19" s="5"/>
      <c r="T19" s="5"/>
      <c r="U19" s="5"/>
      <c r="V19" s="5"/>
      <c r="W19" s="5"/>
      <c r="X19" s="6"/>
      <c r="Y19" s="6"/>
      <c r="Z19" s="6"/>
      <c r="AA19" s="6"/>
      <c r="AB19" s="6"/>
      <c r="AC19" s="6"/>
      <c r="AD19" s="6"/>
      <c r="AE19" s="6"/>
    </row>
    <row r="20" spans="1:34" ht="51.75" customHeight="1" x14ac:dyDescent="0.25">
      <c r="A20" s="78" t="s">
        <v>34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12"/>
      <c r="R20" s="14"/>
      <c r="S20" s="16"/>
      <c r="T20" s="16"/>
      <c r="U20" s="16"/>
      <c r="V20" s="16"/>
      <c r="W20" s="16"/>
      <c r="X20" s="79"/>
      <c r="Y20" s="79"/>
      <c r="Z20" s="79"/>
      <c r="AA20" s="79"/>
      <c r="AB20" s="79"/>
      <c r="AC20" s="79"/>
      <c r="AD20" s="79"/>
      <c r="AE20" s="79"/>
    </row>
    <row r="21" spans="1:34" ht="23.25" x14ac:dyDescent="0.25">
      <c r="A21" s="49"/>
      <c r="B21" s="50">
        <f>AE17</f>
        <v>33810</v>
      </c>
      <c r="C21" s="77" t="str">
        <f>INDEX({"","сто ","двести ","триста ","четыреста ","пятьсот ","шестьсот ","семьсот ","восемьсот ","девятьсот "},MOD(TRUNC(B21/10^8),10)+1)&amp;CHOOSE(MOD(TRUNC(B21/10^7),10)+1,"",INDEX({"десять ","одиннадцать ","двенадцать ","тринадцать ","четырнадцать ","пятнадцать ","шестнадцать ","семнадцать ","восемнадцать ","девятнадцать "},MOD(TRUNC(B21/10^6),10)+1),"двадцать ","тридцать ","сорок ","пятьдесят ","шестьдесят ","семьдесят ","восемьдесят ","девяносто ")&amp;IF(MOD(TRUNC(B21/10^7),10)&lt;&gt;1,INDEX({"","один ","два ","три ","четыре ","пять ","шесть ","семь ","восемь ","девять "},MOD(TRUNC(B21/10^6),10)+1),"")&amp;IF(MOD(TRUNC(B21/10^6),1000),"миллион"&amp;IF(MOD(TRUNC(B21/10^7),10)=1,"ов ",VLOOKUP(MOD(TRUNC(B21/10^6),10),{0,"ов ";1," ";2,"а ";5,"ов "},2)),"")&amp;INDEX({"","сто ","двести ","триста ","четыреста ","пятьсот ","шестьсот ","семьсот ","восемьсот ","девятьсот "},MOD(TRUNC(B21/10^5),10)+1)&amp;CHOOSE(MOD(TRUNC(B21/10^4),10)+1,"",INDEX({"десять ","одиннадцать ","двенадцать ","тринадцать ","четырнадцать ","пятнадцать ","шестнадцать ","семнадцать ","восемнадцать ","девятнадцать "},MOD(TRUNC(B21/1000),10)+1),"двадцать ","тридцать ","сорок ","пятьдесят ","шестьдесят ","семьдесят ","восемьдесят ","девяносто ")&amp;IF(MOD(TRUNC(B21/10^4),10)&lt;&gt;1,INDEX({"","одна ","две ","три ","четыре ","пять ","шесть ","семь ","восемь ","девять "},MOD(TRUNC(B21/1000),10)+1),"")&amp;IF(MOD(TRUNC(B21/1000),1000),"тысяч"&amp;IF(MOD(TRUNC(B21/10^4),10)=1," ",VLOOKUP(MOD(TRUNC(B21/1000),10),{0," ";1,"а ";2,"и ";5," "},2)),"")&amp;INDEX({"","сто ","двести ","триста ","четыреста ","пятьсот ","шестьсот ","семьсот ","восемьсот ","девятьсот "},MOD(TRUNC(B21/100),10)+1)&amp;CHOOSE(MOD(TRUNC(B21/10),10)+1,"",INDEX({"десять ","одиннадцать ","двенадцать ","тринадцать ","четырнадцать ","пятнадцать ","шестнадцать ","семнадцать ","восемнадцать ","девятнадцать "},MOD(TRUNC(B21),10)+1),"двадцать ","тридцать ","сорок ","пятьдесят ","шестьдесят ","семьдесят ","восемьдесят ","девяносто ")&amp;IF(TRUNC(B21)=0,"ноль ",IF(MOD(TRUNC(B21/10),10)&lt;&gt;1,INDEX({"","один ","два ","три ","четыре ","пять ","шесть ","семь ","восемь ","девять "},MOD(TRUNC(B21),10)+1),""))&amp;"рубл"&amp;IF(MOD(TRUNC(B21/10),10)=1,"ей",VLOOKUP(MOD(TRUNC(B21),10),{0,"ей";1,"ь";2,"я";5,"ей"},2))&amp;TEXT(TRUNC((B21-TRUNC(B21)+0.00001)*100)," 00\ коп.;;")</f>
        <v>тридцать три тысячи восемьсот десять рублей</v>
      </c>
      <c r="D21" s="77"/>
      <c r="E21" s="77"/>
      <c r="F21" s="77"/>
      <c r="G21" s="77"/>
      <c r="H21" s="77"/>
      <c r="I21" s="77"/>
      <c r="J21" s="77"/>
      <c r="K21" s="77"/>
      <c r="L21" s="23"/>
      <c r="M21" s="9"/>
      <c r="N21" s="9"/>
      <c r="O21" s="9"/>
      <c r="P21" s="8"/>
      <c r="Q21" s="9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</row>
    <row r="22" spans="1:34" ht="15.75" x14ac:dyDescent="0.25">
      <c r="A22" s="8"/>
      <c r="B22" s="12"/>
      <c r="C22" s="18"/>
      <c r="D22" s="18"/>
      <c r="E22" s="18"/>
      <c r="F22" s="18"/>
      <c r="G22" s="18"/>
      <c r="H22" s="18"/>
      <c r="I22" s="23"/>
      <c r="J22" s="18"/>
      <c r="K22" s="18"/>
      <c r="L22" s="23"/>
      <c r="M22" s="9"/>
      <c r="N22" s="9"/>
      <c r="O22" s="9"/>
      <c r="P22" s="8"/>
      <c r="Q22" s="9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</row>
  </sheetData>
  <mergeCells count="51">
    <mergeCell ref="Y10:Y13"/>
    <mergeCell ref="F1:R1"/>
    <mergeCell ref="C4:R4"/>
    <mergeCell ref="AC9:AE9"/>
    <mergeCell ref="Z9:AB9"/>
    <mergeCell ref="F2:R2"/>
    <mergeCell ref="C5:R5"/>
    <mergeCell ref="G9:O9"/>
    <mergeCell ref="E9:E13"/>
    <mergeCell ref="F9:F13"/>
    <mergeCell ref="B9:D9"/>
    <mergeCell ref="X9:Y9"/>
    <mergeCell ref="P9:R9"/>
    <mergeCell ref="AD10:AD13"/>
    <mergeCell ref="AE10:AE13"/>
    <mergeCell ref="S11:S13"/>
    <mergeCell ref="T11:T13"/>
    <mergeCell ref="U11:U13"/>
    <mergeCell ref="V10:V13"/>
    <mergeCell ref="C21:K21"/>
    <mergeCell ref="A20:P20"/>
    <mergeCell ref="X20:AE20"/>
    <mergeCell ref="W10:W13"/>
    <mergeCell ref="X10:X13"/>
    <mergeCell ref="AC10:AC13"/>
    <mergeCell ref="Z10:Z13"/>
    <mergeCell ref="AA10:AA13"/>
    <mergeCell ref="AB10:AB13"/>
    <mergeCell ref="A17:B17"/>
    <mergeCell ref="A9:A13"/>
    <mergeCell ref="B10:B13"/>
    <mergeCell ref="S9:W9"/>
    <mergeCell ref="S10:U10"/>
    <mergeCell ref="G11:I11"/>
    <mergeCell ref="D10:D13"/>
    <mergeCell ref="G17:I17"/>
    <mergeCell ref="J17:L17"/>
    <mergeCell ref="M17:O17"/>
    <mergeCell ref="B7:AE7"/>
    <mergeCell ref="R10:R13"/>
    <mergeCell ref="G10:I10"/>
    <mergeCell ref="G12:I12"/>
    <mergeCell ref="P10:P13"/>
    <mergeCell ref="Q10:Q13"/>
    <mergeCell ref="J10:L10"/>
    <mergeCell ref="M10:O10"/>
    <mergeCell ref="M11:O11"/>
    <mergeCell ref="J11:L11"/>
    <mergeCell ref="J12:L12"/>
    <mergeCell ref="M12:O12"/>
    <mergeCell ref="C10:C13"/>
  </mergeCells>
  <conditionalFormatting sqref="R15:R17">
    <cfRule type="cellIs" dxfId="1" priority="6" operator="greaterThan">
      <formula>33</formula>
    </cfRule>
  </conditionalFormatting>
  <conditionalFormatting sqref="C4:R5 C15:C16 E15:G16 J15:J16 M15:M16">
    <cfRule type="containsBlanks" dxfId="0" priority="5">
      <formula>LEN(TRIM(C4))=0</formula>
    </cfRule>
  </conditionalFormatting>
  <pageMargins left="0.15748031496062992" right="0.15748031496062992" top="0" bottom="0" header="0.31496062992125984" footer="0.31496062992125984"/>
  <pageSetup paperSize="9" scale="3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НМЦК АА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Петросова Светлана Евгеньевна</dc:creator>
  <cp:lastModifiedBy>Левина Ирина Викторовна</cp:lastModifiedBy>
  <cp:lastPrinted>2026-05-26T06:51:38Z</cp:lastPrinted>
  <dcterms:created xsi:type="dcterms:W3CDTF">2014-05-05T14:17:43Z</dcterms:created>
  <dcterms:modified xsi:type="dcterms:W3CDTF">2026-05-26T07:05:45Z</dcterms:modified>
</cp:coreProperties>
</file>