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ыл\Desktop\котировки 2026 ГОЗ\Поверка весов\"/>
    </mc:Choice>
  </mc:AlternateContent>
  <xr:revisionPtr revIDLastSave="0" documentId="13_ncr:1_{A34AB2DA-810C-40D9-BC28-44A237FEFDEF}" xr6:coauthVersionLast="36" xr6:coauthVersionMax="36" xr10:uidLastSave="{00000000-0000-0000-0000-000000000000}"/>
  <bookViews>
    <workbookView xWindow="120" yWindow="225" windowWidth="18975" windowHeight="114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Лист1!$A$1:$Q$28</definedName>
  </definedNames>
  <calcPr calcId="191029"/>
</workbook>
</file>

<file path=xl/calcChain.xml><?xml version="1.0" encoding="utf-8"?>
<calcChain xmlns="http://schemas.openxmlformats.org/spreadsheetml/2006/main">
  <c r="J12" i="1" l="1"/>
  <c r="J7" i="1"/>
  <c r="P7" i="1" s="1"/>
  <c r="G13" i="1" l="1"/>
  <c r="F13" i="1"/>
  <c r="E13" i="1"/>
  <c r="M11" i="1"/>
  <c r="N11" i="1" s="1"/>
  <c r="O11" i="1" s="1"/>
  <c r="J11" i="1"/>
  <c r="K11" i="1" s="1"/>
  <c r="L11" i="1" s="1"/>
  <c r="M10" i="1"/>
  <c r="N10" i="1" s="1"/>
  <c r="O10" i="1" s="1"/>
  <c r="J10" i="1"/>
  <c r="P10" i="1" s="1"/>
  <c r="M9" i="1"/>
  <c r="N9" i="1" s="1"/>
  <c r="O9" i="1" s="1"/>
  <c r="J9" i="1"/>
  <c r="K9" i="1" s="1"/>
  <c r="L9" i="1" s="1"/>
  <c r="M8" i="1"/>
  <c r="N8" i="1" s="1"/>
  <c r="O8" i="1" s="1"/>
  <c r="J8" i="1"/>
  <c r="P8" i="1" s="1"/>
  <c r="K8" i="1" l="1"/>
  <c r="L8" i="1" s="1"/>
  <c r="P9" i="1"/>
  <c r="K10" i="1"/>
  <c r="L10" i="1" s="1"/>
  <c r="P11" i="1"/>
  <c r="K7" i="1" l="1"/>
  <c r="L7" i="1" s="1"/>
  <c r="M7" i="1"/>
  <c r="K12" i="1" l="1"/>
  <c r="L12" i="1" s="1"/>
  <c r="N7" i="1"/>
  <c r="O7" i="1" s="1"/>
  <c r="M12" i="1"/>
  <c r="N12" i="1" s="1"/>
  <c r="O12" i="1" s="1"/>
  <c r="P12" i="1" l="1"/>
  <c r="P13" i="1" s="1"/>
  <c r="M10" i="3"/>
  <c r="N10" i="3" s="1"/>
  <c r="J10" i="3"/>
  <c r="K10" i="3" s="1"/>
  <c r="M9" i="3"/>
  <c r="N9" i="3" s="1"/>
  <c r="O10" i="3" s="1"/>
  <c r="P10" i="3" s="1"/>
  <c r="J9" i="3"/>
  <c r="L10" i="3" s="1"/>
  <c r="M8" i="3"/>
  <c r="N8" i="3" s="1"/>
  <c r="O9" i="3" s="1"/>
  <c r="P9" i="3" s="1"/>
  <c r="J8" i="3"/>
  <c r="K8" i="3" s="1"/>
  <c r="M7" i="3"/>
  <c r="N7" i="3" s="1"/>
  <c r="O8" i="3" s="1"/>
  <c r="P8" i="3" s="1"/>
  <c r="J7" i="3"/>
  <c r="L8" i="3" s="1"/>
  <c r="M6" i="3"/>
  <c r="N6" i="3" s="1"/>
  <c r="O7" i="3" s="1"/>
  <c r="P7" i="3" s="1"/>
  <c r="J6" i="3"/>
  <c r="L7" i="3" s="1"/>
  <c r="M5" i="3"/>
  <c r="N5" i="3" s="1"/>
  <c r="O6" i="3" s="1"/>
  <c r="P6" i="3" s="1"/>
  <c r="J5" i="3"/>
  <c r="L6" i="3" s="1"/>
  <c r="M4" i="3"/>
  <c r="N4" i="3" s="1"/>
  <c r="O5" i="3" s="1"/>
  <c r="P5" i="3" s="1"/>
  <c r="J4" i="3"/>
  <c r="K4" i="3" s="1"/>
  <c r="M3" i="3"/>
  <c r="N3" i="3" s="1"/>
  <c r="O4" i="3" s="1"/>
  <c r="P4" i="3" s="1"/>
  <c r="J3" i="3"/>
  <c r="L4" i="3" s="1"/>
  <c r="P2" i="3"/>
  <c r="M2" i="3"/>
  <c r="N2" i="3" s="1"/>
  <c r="J2" i="3"/>
  <c r="K2" i="3" s="1"/>
  <c r="L2" i="3" s="1"/>
  <c r="K6" i="3" l="1"/>
  <c r="L5" i="3"/>
  <c r="L3" i="3"/>
  <c r="L9" i="3"/>
  <c r="O3" i="3"/>
  <c r="P3" i="3" s="1"/>
  <c r="O2" i="3"/>
  <c r="K3" i="3"/>
  <c r="K5" i="3"/>
  <c r="K7" i="3"/>
  <c r="K9" i="3"/>
</calcChain>
</file>

<file path=xl/sharedStrings.xml><?xml version="1.0" encoding="utf-8"?>
<sst xmlns="http://schemas.openxmlformats.org/spreadsheetml/2006/main" count="64" uniqueCount="51">
  <si>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</si>
  <si>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</si>
  <si>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</si>
  <si>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</si>
  <si>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</si>
  <si>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</si>
  <si>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</si>
  <si>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</si>
  <si>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</si>
  <si>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</si>
  <si>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</si>
  <si>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</si>
  <si>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</si>
  <si>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№5</t>
  </si>
  <si>
    <t>№4</t>
  </si>
  <si>
    <t>ФКУ ЛИУ-23 УФСИН России по Волгоградской области</t>
  </si>
  <si>
    <t>шт</t>
  </si>
  <si>
    <t>кг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</si>
  <si>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</si>
  <si>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</si>
  <si>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ДВП 2440 х 1220</t>
  </si>
  <si>
    <t>Ручки дверные</t>
  </si>
  <si>
    <t>Уайт-спирит 1 л</t>
  </si>
  <si>
    <t>Компакт унитаз</t>
  </si>
  <si>
    <t>Брус 50*50 3м</t>
  </si>
  <si>
    <t>Пена монтажная всесезонная</t>
  </si>
  <si>
    <t>Гвозди строительные 1.2х16 мм</t>
  </si>
  <si>
    <t>Замок дверной с ручками</t>
  </si>
  <si>
    <t>Смеситель для ванны рычажный</t>
  </si>
  <si>
    <t>Маркетинговое исследование провел</t>
  </si>
  <si>
    <t>_______________________</t>
  </si>
  <si>
    <t>Маркетинговое исследование проверил</t>
  </si>
  <si>
    <t>Сотрудник  контрактной службы</t>
  </si>
  <si>
    <t>Заместитель начальника учреждения</t>
  </si>
  <si>
    <t>Д.В. Карамышев</t>
  </si>
  <si>
    <t>Весы платформенные до 500 кг, техническое обслуживание</t>
  </si>
  <si>
    <t>Поверка весы рычажные до 500 кг</t>
  </si>
  <si>
    <t>Поверка весы рычажные от 500 кг до 1000 кг</t>
  </si>
  <si>
    <t>шт.</t>
  </si>
  <si>
    <t>В.А. Сапрыкина</t>
  </si>
  <si>
    <t>Калибровка весы электронные от 50 кг. До 500 кг.</t>
  </si>
  <si>
    <t>Поверка весы настольные  циферблатные до 20 кг.</t>
  </si>
  <si>
    <t>Калибровка весы электронные до  50 кг.</t>
  </si>
  <si>
    <t>№3
от
 24.02.2026 № вх-966</t>
  </si>
  <si>
    <t>№1 
от 19.02.2026 № вх-918</t>
  </si>
  <si>
    <t>№2 от 19.02.2026  № вх-917</t>
  </si>
  <si>
    <t>В результате проведенного Н(М)ЦК,начальная (максимальная) ЦКЕП контракта составила, руб.: 9000  рублей 00 копеек</t>
  </si>
  <si>
    <t>Государственным заказчиком принято решение об осуществлении закупки на оказание услуг по поверке и клеймению весоизмерительного оборудования путем проведения запроса котировок в электронной форме на основании статьи 50 Федерального закона №44-ФЗ. При этом начальная (максимальная) цена контракта составит  9000 (девять тысяч) рублей 00 копеек, с учетом стоимости транспортных расходов, расходов на страхование, налогов, сборов и других обязательных платежей.</t>
  </si>
  <si>
    <t>"______"_____________________________2026 г.</t>
  </si>
  <si>
    <t>старший лейтенант внутренней службы                                                                                 ____________________Д.В. Карташов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</si>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</sst>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2" fontId="6" fillId="0" borderId="3" xfId="0" applyNumberFormat="1" applyFont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3" fontId="3" fillId="0" borderId="0" xfId="0" applyNumberFormat="1" applyFont="1" applyProtection="1">
      <protection locked="0"/>
    </xf>
    <xf numFmtId="0" fontId="2" fillId="0" borderId="0" xfId="0" applyFont="1"/>
    <xf numFmtId="2" fontId="0" fillId="0" borderId="0" xfId="0" applyNumberFormat="1" applyProtection="1">
      <protection locked="0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4" fillId="0" borderId="0" xfId="1" applyFont="1" applyProtection="1">
      <protection locked="0"/>
    </xf>
    <xf numFmtId="0" fontId="14" fillId="0" borderId="0" xfId="1" applyFont="1"/>
    <xf numFmtId="0" fontId="1" fillId="0" borderId="0" xfId="1" applyFont="1" applyAlignment="1" applyProtection="1">
      <alignment horizontal="justify"/>
      <protection locked="0"/>
    </xf>
    <xf numFmtId="0" fontId="12" fillId="0" borderId="0" xfId="1" applyProtection="1">
      <protection locked="0"/>
    </xf>
    <xf numFmtId="2" fontId="12" fillId="0" borderId="0" xfId="1" applyNumberFormat="1" applyProtection="1">
      <protection locked="0"/>
    </xf>
    <xf numFmtId="0" fontId="12" fillId="0" borderId="0" xfId="1"/>
    <xf numFmtId="0" fontId="3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2" fontId="8" fillId="0" borderId="3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wrapText="1"/>
      <protection locked="0"/>
    </xf>
    <xf numFmtId="0" fontId="14" fillId="0" borderId="0" xfId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14" fillId="0" borderId="0" xfId="1" applyFont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1860176</xdr:rowOff>
    </xdr:from>
    <xdr:to>
      <xdr:col>13</xdr:col>
      <xdr:colOff>0</xdr:colOff>
      <xdr:row>5</xdr:row>
      <xdr:rowOff>2185147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4"/>
  <sheetViews>
    <sheetView tabSelected="1" zoomScale="80" zoomScaleNormal="80" zoomScaleSheetLayoutView="70" workbookViewId="0">
      <selection activeCell="N7" sqref="N7"/>
    </sheetView>
  </sheetViews>
  <sheetFormatPr defaultRowHeight="15" x14ac:dyDescent="0.25"/>
  <cols>
    <col min="2" max="2" width="40.42578125" customWidth="1"/>
    <col min="3" max="3" width="8.42578125" customWidth="1"/>
    <col min="5" max="5" width="12.7109375" customWidth="1"/>
    <col min="6" max="6" width="12.28515625" customWidth="1"/>
    <col min="7" max="7" width="14" customWidth="1"/>
    <col min="8" max="8" width="11.140625" customWidth="1"/>
    <col min="9" max="9" width="10.85546875" customWidth="1"/>
    <col min="10" max="10" width="12" customWidth="1"/>
    <col min="11" max="11" width="13.42578125" customWidth="1"/>
    <col min="12" max="12" width="11.7109375" customWidth="1"/>
    <col min="13" max="13" width="22.140625" customWidth="1"/>
    <col min="14" max="14" width="13" customWidth="1"/>
    <col min="15" max="15" width="11" customWidth="1"/>
    <col min="16" max="16" width="12.5703125" customWidth="1"/>
  </cols>
  <sheetData>
    <row r="1" spans="1:16" s="1" customFormat="1" x14ac:dyDescent="0.25">
      <c r="N1" s="39" t="s">
        <v>50</v>
      </c>
      <c r="O1" s="39"/>
      <c r="P1" s="39"/>
    </row>
    <row r="2" spans="1:16" s="1" customFormat="1" x14ac:dyDescent="0.25">
      <c r="N2" s="39"/>
      <c r="O2" s="39"/>
      <c r="P2" s="39"/>
    </row>
    <row r="3" spans="1:16" s="1" customFormat="1" ht="15.75" x14ac:dyDescent="0.25">
      <c r="A3" s="2"/>
      <c r="B3" s="13"/>
      <c r="C3" s="13"/>
      <c r="D3" s="2"/>
      <c r="E3" s="2"/>
      <c r="F3" s="2"/>
      <c r="G3" s="2"/>
      <c r="H3" s="2"/>
      <c r="I3" s="2"/>
      <c r="J3" s="2"/>
      <c r="K3" s="2"/>
      <c r="L3" s="2"/>
      <c r="M3" s="14"/>
      <c r="N3" s="2"/>
      <c r="O3" s="15"/>
      <c r="P3" s="16"/>
    </row>
    <row r="4" spans="1:16" s="1" customFormat="1" ht="15" customHeigh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15" customHeigh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1" t="s">
        <v>5</v>
      </c>
      <c r="F5" s="42"/>
      <c r="G5" s="42"/>
      <c r="H5" s="42"/>
      <c r="I5" s="43"/>
      <c r="J5" s="47" t="s">
        <v>6</v>
      </c>
      <c r="K5" s="47"/>
      <c r="L5" s="47"/>
      <c r="M5" s="48" t="s">
        <v>7</v>
      </c>
      <c r="N5" s="49"/>
      <c r="O5" s="49"/>
      <c r="P5" s="50"/>
    </row>
    <row r="6" spans="1:16" ht="189" customHeight="1" thickBot="1" x14ac:dyDescent="0.3">
      <c r="A6" s="45"/>
      <c r="B6" s="46"/>
      <c r="C6" s="46"/>
      <c r="D6" s="46"/>
      <c r="E6" s="17" t="s">
        <v>44</v>
      </c>
      <c r="F6" s="17" t="s">
        <v>45</v>
      </c>
      <c r="G6" s="18" t="s">
        <v>43</v>
      </c>
      <c r="H6" s="18" t="s">
        <v>14</v>
      </c>
      <c r="I6" s="18" t="s">
        <v>13</v>
      </c>
      <c r="J6" s="17" t="s">
        <v>8</v>
      </c>
      <c r="K6" s="17" t="s">
        <v>9</v>
      </c>
      <c r="L6" s="19" t="s">
        <v>18</v>
      </c>
      <c r="M6" s="20" t="s">
        <v>19</v>
      </c>
      <c r="N6" s="21" t="s">
        <v>10</v>
      </c>
      <c r="O6" s="21" t="s">
        <v>11</v>
      </c>
      <c r="P6" s="21" t="s">
        <v>12</v>
      </c>
    </row>
    <row r="7" spans="1:16" ht="45.75" customHeight="1" thickBot="1" x14ac:dyDescent="0.3">
      <c r="A7" s="5">
        <v>1</v>
      </c>
      <c r="B7" s="37" t="s">
        <v>40</v>
      </c>
      <c r="C7" s="6" t="s">
        <v>38</v>
      </c>
      <c r="D7" s="7">
        <v>2</v>
      </c>
      <c r="E7" s="8">
        <v>1600</v>
      </c>
      <c r="F7" s="8">
        <v>1500</v>
      </c>
      <c r="G7" s="8">
        <v>1419.75</v>
      </c>
      <c r="H7" s="8"/>
      <c r="I7" s="8"/>
      <c r="J7" s="9">
        <f>ROUND(AVERAGE(E7:I7),2)</f>
        <v>1506.58</v>
      </c>
      <c r="K7" s="10">
        <f t="shared" ref="K7:K12" si="0">SQRT((SUM(IF(E7&gt;0,POWER(E7-J7,2),0),IF(F7&gt;0,POWER(F7-J7,2),0),IF(G7&gt;0,POWER(G7-J7,2),0),IF(H7&gt;0,POWER(H7-J7,2),0),IF(I7&gt;0,POWER(I7-J7,2),0),))/(COUNTA(E7:I7)-1))</f>
        <v>90.305154061105512</v>
      </c>
      <c r="L7" s="10">
        <f t="shared" ref="L7:L12" si="1">K7/J7*100</f>
        <v>5.9940497060299167</v>
      </c>
      <c r="M7" s="11">
        <f t="shared" ref="M7:M12" si="2">((D7/COUNTA(E7:I7))*(SUM(E7:I7)))</f>
        <v>3013.1666666666665</v>
      </c>
      <c r="N7" s="12">
        <f t="shared" ref="N7:N12" si="3">M7/D7</f>
        <v>1506.5833333333333</v>
      </c>
      <c r="O7" s="11">
        <f>ROUNDDOWN(N7,2)</f>
        <v>1506.58</v>
      </c>
      <c r="P7" s="11">
        <f t="shared" ref="P7:P11" si="4">J7*D7</f>
        <v>3013.16</v>
      </c>
    </row>
    <row r="8" spans="1:16" ht="45.75" customHeight="1" thickBot="1" x14ac:dyDescent="0.3">
      <c r="A8" s="5">
        <v>2</v>
      </c>
      <c r="B8" s="38" t="s">
        <v>41</v>
      </c>
      <c r="C8" s="6" t="s">
        <v>38</v>
      </c>
      <c r="D8" s="7">
        <v>3</v>
      </c>
      <c r="E8" s="8">
        <v>600</v>
      </c>
      <c r="F8" s="8">
        <v>500</v>
      </c>
      <c r="G8" s="8">
        <v>486.23</v>
      </c>
      <c r="H8" s="8"/>
      <c r="I8" s="8"/>
      <c r="J8" s="9">
        <f t="shared" ref="J8:J11" si="5">ROUND(AVERAGE(E8:I8),2)</f>
        <v>528.74</v>
      </c>
      <c r="K8" s="10">
        <f t="shared" ref="K8:K11" si="6">SQRT((SUM(IF(E8&gt;0,POWER(E8-J8,2),0),IF(F8&gt;0,POWER(F8-J8,2),0),IF(G8&gt;0,POWER(G8-J8,2),0),IF(H8&gt;0,POWER(H8-J8,2),0),IF(I8&gt;0,POWER(I8-J8,2),0),))/(COUNTA(E8:I8)-1))</f>
        <v>62.092975850735314</v>
      </c>
      <c r="L8" s="10">
        <f t="shared" ref="L8:L11" si="7">K8/J8*100</f>
        <v>11.743574507458357</v>
      </c>
      <c r="M8" s="11">
        <f t="shared" ref="M8:M11" si="8">((D8/COUNTA(E8:I8))*(SUM(E8:I8)))</f>
        <v>1586.23</v>
      </c>
      <c r="N8" s="12">
        <f t="shared" ref="N8:N11" si="9">M8/D8</f>
        <v>528.74333333333334</v>
      </c>
      <c r="O8" s="11">
        <f t="shared" ref="O8:O11" si="10">ROUNDDOWN(N8,2)</f>
        <v>528.74</v>
      </c>
      <c r="P8" s="11">
        <f t="shared" si="4"/>
        <v>1586.22</v>
      </c>
    </row>
    <row r="9" spans="1:16" ht="45.75" customHeight="1" thickBot="1" x14ac:dyDescent="0.3">
      <c r="A9" s="5">
        <v>3</v>
      </c>
      <c r="B9" s="38" t="s">
        <v>42</v>
      </c>
      <c r="C9" s="6" t="s">
        <v>38</v>
      </c>
      <c r="D9" s="7">
        <v>2</v>
      </c>
      <c r="E9" s="8">
        <v>1200</v>
      </c>
      <c r="F9" s="8">
        <v>1100</v>
      </c>
      <c r="G9" s="8">
        <v>1037.27</v>
      </c>
      <c r="H9" s="8"/>
      <c r="I9" s="8"/>
      <c r="J9" s="9">
        <f t="shared" si="5"/>
        <v>1112.42</v>
      </c>
      <c r="K9" s="10">
        <f t="shared" si="6"/>
        <v>82.073245640708038</v>
      </c>
      <c r="L9" s="10">
        <f t="shared" si="7"/>
        <v>7.3779009403559828</v>
      </c>
      <c r="M9" s="11">
        <f t="shared" si="8"/>
        <v>2224.8466666666664</v>
      </c>
      <c r="N9" s="12">
        <f t="shared" si="9"/>
        <v>1112.4233333333332</v>
      </c>
      <c r="O9" s="11">
        <f>ROUNDDOWN(N9,2)</f>
        <v>1112.42</v>
      </c>
      <c r="P9" s="11">
        <f t="shared" si="4"/>
        <v>2224.84</v>
      </c>
    </row>
    <row r="10" spans="1:16" ht="45.75" customHeight="1" thickBot="1" x14ac:dyDescent="0.3">
      <c r="A10" s="5">
        <v>4</v>
      </c>
      <c r="B10" s="38" t="s">
        <v>35</v>
      </c>
      <c r="C10" s="6" t="s">
        <v>38</v>
      </c>
      <c r="D10" s="7">
        <v>1</v>
      </c>
      <c r="E10" s="8">
        <v>1100</v>
      </c>
      <c r="F10" s="8">
        <v>1000</v>
      </c>
      <c r="G10" s="8">
        <v>940.5</v>
      </c>
      <c r="H10" s="8"/>
      <c r="I10" s="8"/>
      <c r="J10" s="9">
        <f t="shared" si="5"/>
        <v>1013.5</v>
      </c>
      <c r="K10" s="10">
        <f t="shared" si="6"/>
        <v>80.602419318529144</v>
      </c>
      <c r="L10" s="10">
        <f t="shared" si="7"/>
        <v>7.9528780778025787</v>
      </c>
      <c r="M10" s="11">
        <f t="shared" si="8"/>
        <v>1013.5</v>
      </c>
      <c r="N10" s="12">
        <f t="shared" si="9"/>
        <v>1013.5</v>
      </c>
      <c r="O10" s="11">
        <f t="shared" si="10"/>
        <v>1013.5</v>
      </c>
      <c r="P10" s="11">
        <f t="shared" si="4"/>
        <v>1013.5</v>
      </c>
    </row>
    <row r="11" spans="1:16" ht="45.75" customHeight="1" thickBot="1" x14ac:dyDescent="0.3">
      <c r="A11" s="5">
        <v>5</v>
      </c>
      <c r="B11" s="38" t="s">
        <v>36</v>
      </c>
      <c r="C11" s="6" t="s">
        <v>38</v>
      </c>
      <c r="D11" s="7">
        <v>1</v>
      </c>
      <c r="E11" s="8">
        <v>500</v>
      </c>
      <c r="F11" s="8">
        <v>600</v>
      </c>
      <c r="G11" s="8">
        <v>540.24</v>
      </c>
      <c r="H11" s="8"/>
      <c r="I11" s="8"/>
      <c r="J11" s="9">
        <f t="shared" si="5"/>
        <v>546.75</v>
      </c>
      <c r="K11" s="10">
        <f t="shared" si="6"/>
        <v>50.316523627929627</v>
      </c>
      <c r="L11" s="10">
        <f t="shared" si="7"/>
        <v>9.2028392552226119</v>
      </c>
      <c r="M11" s="11">
        <f t="shared" si="8"/>
        <v>546.74666666666667</v>
      </c>
      <c r="N11" s="12">
        <f t="shared" si="9"/>
        <v>546.74666666666667</v>
      </c>
      <c r="O11" s="11">
        <f t="shared" si="10"/>
        <v>546.74</v>
      </c>
      <c r="P11" s="11">
        <f t="shared" si="4"/>
        <v>546.75</v>
      </c>
    </row>
    <row r="12" spans="1:16" ht="33" customHeight="1" thickBot="1" x14ac:dyDescent="0.3">
      <c r="A12" s="5">
        <v>6</v>
      </c>
      <c r="B12" s="38" t="s">
        <v>37</v>
      </c>
      <c r="C12" s="6" t="s">
        <v>38</v>
      </c>
      <c r="D12" s="7">
        <v>1</v>
      </c>
      <c r="E12" s="8">
        <v>1200</v>
      </c>
      <c r="F12" s="8">
        <v>1200</v>
      </c>
      <c r="G12" s="8">
        <v>1146.53</v>
      </c>
      <c r="H12" s="8"/>
      <c r="I12" s="8"/>
      <c r="J12" s="9">
        <f>ROUND(AVERAGE(E12:I12),2)</f>
        <v>1182.18</v>
      </c>
      <c r="K12" s="10">
        <f t="shared" si="0"/>
        <v>30.870919163510518</v>
      </c>
      <c r="L12" s="10">
        <f t="shared" si="1"/>
        <v>2.611355222005999</v>
      </c>
      <c r="M12" s="11">
        <f t="shared" si="2"/>
        <v>1182.1766666666665</v>
      </c>
      <c r="N12" s="12">
        <f t="shared" si="3"/>
        <v>1182.1766666666665</v>
      </c>
      <c r="O12" s="11">
        <f>ROUNDDOWN(N12,2)</f>
        <v>1182.17</v>
      </c>
      <c r="P12" s="11">
        <f>J12*D12</f>
        <v>1182.18</v>
      </c>
    </row>
    <row r="13" spans="1:16" s="1" customFormat="1" ht="15.75" x14ac:dyDescent="0.25">
      <c r="A13" s="5"/>
      <c r="B13" s="4"/>
      <c r="C13" s="7"/>
      <c r="D13" s="7"/>
      <c r="E13" s="8">
        <f>D7*E7+D8*E8+D9*E9+D10*E10+D11*E11+D12*E12</f>
        <v>10200</v>
      </c>
      <c r="F13" s="8">
        <f>D7*F7+D8*F8+D9*F9+D10*F10+D11*F11+D12*F12</f>
        <v>9500</v>
      </c>
      <c r="G13" s="8">
        <f>D7*G7+D8*G8+D9*G9+D10*G10+D11*G11+D12*G12</f>
        <v>9000</v>
      </c>
      <c r="H13" s="8"/>
      <c r="I13" s="8"/>
      <c r="J13" s="9"/>
      <c r="K13" s="10"/>
      <c r="L13" s="10"/>
      <c r="M13" s="11"/>
      <c r="N13" s="12"/>
      <c r="O13" s="11"/>
      <c r="P13" s="11">
        <f>P7+P8+P9+P10+P11+P12</f>
        <v>9566.6500000000015</v>
      </c>
    </row>
    <row r="14" spans="1:16" s="1" customFormat="1" ht="15.75" x14ac:dyDescent="0.25">
      <c r="A14" s="51" t="s">
        <v>46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6" s="1" customFormat="1" ht="15.75" x14ac:dyDescent="0.25">
      <c r="A15" s="3"/>
      <c r="B15" s="2"/>
      <c r="C15" s="3"/>
      <c r="D15" s="3"/>
      <c r="E15" s="22"/>
      <c r="F15" s="2"/>
      <c r="G15" s="2"/>
      <c r="H15" s="3"/>
      <c r="I15" s="3"/>
      <c r="J15" s="3"/>
      <c r="K15" s="3"/>
      <c r="L15" s="3"/>
      <c r="M15" s="3"/>
      <c r="N15" s="3"/>
      <c r="O15" s="3"/>
      <c r="P15" s="23"/>
    </row>
    <row r="16" spans="1:16" s="1" customFormat="1" ht="46.5" customHeight="1" x14ac:dyDescent="0.25">
      <c r="A16" s="54" t="s">
        <v>47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s="28" customFormat="1" ht="32.25" customHeight="1" x14ac:dyDescent="0.3">
      <c r="A17" s="52" t="s">
        <v>29</v>
      </c>
      <c r="B17" s="53"/>
      <c r="C17" s="53"/>
      <c r="D17" s="53"/>
      <c r="E17" s="53"/>
      <c r="F17" s="53"/>
      <c r="G17" s="27" t="s">
        <v>30</v>
      </c>
      <c r="H17" s="27"/>
      <c r="I17" s="55" t="s">
        <v>34</v>
      </c>
      <c r="J17" s="53"/>
      <c r="K17" s="27"/>
      <c r="L17" s="27"/>
      <c r="M17" s="27"/>
      <c r="N17" s="27"/>
      <c r="O17" s="27"/>
    </row>
    <row r="18" spans="1:16" s="28" customFormat="1" ht="34.5" customHeight="1" x14ac:dyDescent="0.3">
      <c r="A18" s="52" t="s">
        <v>31</v>
      </c>
      <c r="B18" s="53"/>
      <c r="C18" s="53"/>
      <c r="D18" s="53"/>
      <c r="E18" s="53"/>
      <c r="F18" s="53"/>
      <c r="G18" s="27" t="s">
        <v>30</v>
      </c>
      <c r="H18" s="27"/>
      <c r="I18" s="55" t="s">
        <v>39</v>
      </c>
      <c r="J18" s="53"/>
      <c r="K18" s="27"/>
      <c r="L18" s="27"/>
      <c r="M18" s="27"/>
      <c r="N18" s="27"/>
      <c r="O18" s="27"/>
      <c r="P18" s="27"/>
    </row>
    <row r="19" spans="1:16" s="32" customFormat="1" ht="15.75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1"/>
      <c r="L19" s="30"/>
      <c r="M19" s="30"/>
      <c r="N19" s="30"/>
      <c r="O19" s="30"/>
      <c r="P19" s="30"/>
    </row>
    <row r="20" spans="1:16" s="30" customFormat="1" ht="15.75" x14ac:dyDescent="0.25">
      <c r="A20" s="40" t="s">
        <v>32</v>
      </c>
      <c r="B20" s="40"/>
      <c r="C20" s="40"/>
      <c r="D20" s="40"/>
      <c r="E20" s="40"/>
      <c r="F20" s="33"/>
      <c r="G20" s="33"/>
      <c r="H20" s="33"/>
      <c r="I20" s="33"/>
      <c r="J20" s="33"/>
      <c r="K20" s="33"/>
      <c r="L20" s="33"/>
      <c r="M20" s="33"/>
      <c r="N20" s="34"/>
      <c r="O20" s="34"/>
      <c r="P20" s="34"/>
    </row>
    <row r="21" spans="1:16" s="30" customFormat="1" ht="15.75" x14ac:dyDescent="0.25">
      <c r="A21" s="40" t="s">
        <v>33</v>
      </c>
      <c r="B21" s="40"/>
      <c r="C21" s="40"/>
      <c r="D21" s="40"/>
      <c r="E21" s="40"/>
      <c r="F21" s="33"/>
      <c r="G21" s="33"/>
      <c r="H21" s="33"/>
      <c r="I21" s="33"/>
      <c r="J21" s="33"/>
      <c r="K21" s="33"/>
      <c r="L21" s="33"/>
      <c r="M21" s="33"/>
      <c r="N21" s="34"/>
      <c r="O21" s="34"/>
      <c r="P21" s="34"/>
    </row>
    <row r="22" spans="1:16" s="30" customFormat="1" ht="15.75" x14ac:dyDescent="0.25">
      <c r="A22" s="40" t="s">
        <v>15</v>
      </c>
      <c r="B22" s="40"/>
      <c r="C22" s="40"/>
      <c r="D22" s="40"/>
      <c r="E22" s="40"/>
      <c r="F22" s="33"/>
      <c r="G22" s="33"/>
      <c r="H22" s="33"/>
      <c r="I22" s="33"/>
      <c r="J22" s="33"/>
      <c r="K22" s="33"/>
      <c r="L22" s="33"/>
      <c r="M22" s="33"/>
      <c r="N22" s="34"/>
      <c r="O22" s="34"/>
      <c r="P22" s="34"/>
    </row>
    <row r="23" spans="1:16" s="30" customFormat="1" ht="15.75" x14ac:dyDescent="0.25">
      <c r="A23" s="40" t="s">
        <v>49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s="30" customFormat="1" ht="37.5" customHeight="1" x14ac:dyDescent="0.25">
      <c r="A24" s="40" t="s">
        <v>48</v>
      </c>
      <c r="B24" s="40"/>
      <c r="C24" s="40"/>
      <c r="D24" s="40"/>
      <c r="E24" s="40"/>
      <c r="F24" s="40"/>
      <c r="G24" s="40"/>
      <c r="H24" s="40"/>
      <c r="I24" s="35"/>
      <c r="J24" s="35"/>
      <c r="K24" s="35"/>
      <c r="L24" s="35"/>
      <c r="M24" s="35"/>
      <c r="N24" s="36"/>
      <c r="O24" s="36"/>
      <c r="P24" s="36"/>
    </row>
    <row r="25" spans="1:16" s="1" customFormat="1" x14ac:dyDescent="0.25"/>
    <row r="26" spans="1:16" s="1" customFormat="1" x14ac:dyDescent="0.25"/>
    <row r="27" spans="1:16" s="1" customFormat="1" x14ac:dyDescent="0.25"/>
    <row r="28" spans="1:16" s="1" customFormat="1" x14ac:dyDescent="0.25"/>
    <row r="29" spans="1:16" s="1" customFormat="1" x14ac:dyDescent="0.25"/>
    <row r="30" spans="1:16" s="1" customFormat="1" x14ac:dyDescent="0.25"/>
    <row r="31" spans="1:16" s="1" customFormat="1" x14ac:dyDescent="0.25"/>
    <row r="32" spans="1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4:4" s="1" customFormat="1" x14ac:dyDescent="0.25">
      <c r="D65" s="24"/>
    </row>
    <row r="66" spans="4:4" s="1" customFormat="1" x14ac:dyDescent="0.25"/>
    <row r="67" spans="4:4" s="1" customFormat="1" x14ac:dyDescent="0.25"/>
    <row r="68" spans="4:4" s="1" customFormat="1" x14ac:dyDescent="0.25"/>
    <row r="69" spans="4:4" s="1" customFormat="1" x14ac:dyDescent="0.25"/>
    <row r="70" spans="4:4" s="1" customFormat="1" x14ac:dyDescent="0.25"/>
    <row r="71" spans="4:4" s="1" customFormat="1" x14ac:dyDescent="0.25"/>
    <row r="72" spans="4:4" s="1" customFormat="1" x14ac:dyDescent="0.25"/>
    <row r="73" spans="4:4" s="1" customFormat="1" x14ac:dyDescent="0.25"/>
    <row r="74" spans="4:4" s="1" customFormat="1" x14ac:dyDescent="0.25"/>
    <row r="75" spans="4:4" s="1" customFormat="1" x14ac:dyDescent="0.25"/>
    <row r="76" spans="4:4" s="1" customFormat="1" x14ac:dyDescent="0.25"/>
    <row r="77" spans="4:4" s="1" customFormat="1" x14ac:dyDescent="0.25"/>
    <row r="78" spans="4:4" s="1" customFormat="1" x14ac:dyDescent="0.25"/>
    <row r="79" spans="4:4" s="1" customFormat="1" x14ac:dyDescent="0.25"/>
    <row r="80" spans="4:4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/>
    <row r="343" spans="1:16" s="1" customFormat="1" x14ac:dyDescent="0.25"/>
    <row r="344" spans="1:16" s="1" customFormat="1" x14ac:dyDescent="0.25"/>
    <row r="345" spans="1:16" s="1" customFormat="1" x14ac:dyDescent="0.25"/>
    <row r="346" spans="1:16" s="1" customFormat="1" x14ac:dyDescent="0.25"/>
    <row r="347" spans="1:16" s="1" customFormat="1" x14ac:dyDescent="0.25"/>
    <row r="348" spans="1:1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</sheetData>
  <mergeCells count="20">
    <mergeCell ref="A23:P23"/>
    <mergeCell ref="A24:H24"/>
    <mergeCell ref="I17:J17"/>
    <mergeCell ref="A18:F18"/>
    <mergeCell ref="I18:J18"/>
    <mergeCell ref="A21:E21"/>
    <mergeCell ref="A22:E22"/>
    <mergeCell ref="N1:P2"/>
    <mergeCell ref="A20:E20"/>
    <mergeCell ref="E5:I5"/>
    <mergeCell ref="A4:P4"/>
    <mergeCell ref="A5:A6"/>
    <mergeCell ref="B5:B6"/>
    <mergeCell ref="C5:C6"/>
    <mergeCell ref="D5:D6"/>
    <mergeCell ref="J5:L5"/>
    <mergeCell ref="M5:P5"/>
    <mergeCell ref="A14:P14"/>
    <mergeCell ref="A17:F17"/>
    <mergeCell ref="A16:P16"/>
  </mergeCells>
  <pageMargins left="1.0631250000000001" right="0.70866141732283472" top="0.74803149606299213" bottom="0.74803149606299213" header="0.31496062992125984" footer="0.31496062992125984"/>
  <pageSetup paperSize="9" scale="53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10"/>
  <sheetViews>
    <sheetView workbookViewId="0">
      <selection activeCell="A35" sqref="A35"/>
    </sheetView>
  </sheetViews>
  <sheetFormatPr defaultRowHeight="15" x14ac:dyDescent="0.25"/>
  <cols>
    <col min="1" max="1" width="19.7109375" customWidth="1"/>
    <col min="2" max="2" width="17.140625" customWidth="1"/>
  </cols>
  <sheetData>
    <row r="2" spans="2:16" ht="16.5" x14ac:dyDescent="0.25">
      <c r="B2" s="25" t="s">
        <v>20</v>
      </c>
      <c r="C2" s="7" t="s">
        <v>16</v>
      </c>
      <c r="D2" s="7">
        <v>10</v>
      </c>
      <c r="E2" s="8">
        <v>280</v>
      </c>
      <c r="F2" s="8">
        <v>177</v>
      </c>
      <c r="G2" s="8">
        <v>168.3</v>
      </c>
      <c r="H2" s="8"/>
      <c r="I2" s="8"/>
      <c r="J2" s="9">
        <f>AVERAGE(E2:I2)</f>
        <v>208.43333333333331</v>
      </c>
      <c r="K2" s="10">
        <f t="shared" ref="K2:K10" si="0">SQRT((SUM(IF(E2&gt;0,POWER(E2-J2,2),0),IF(F2&gt;0,POWER(F2-J2,2),0),IF(G2&gt;0,POWER(G2-J2,2),0),IF(H2&gt;0,POWER(H2-J2,2),0),IF(I2&gt;0,POWER(I2-J2,2),0),))/(COUNTA(E2:I2)-1))</f>
        <v>62.131017481877223</v>
      </c>
      <c r="L2" s="10">
        <f t="shared" ref="L2" si="1">K2/J2*100</f>
        <v>29.80858027277014</v>
      </c>
      <c r="M2" s="11">
        <f t="shared" ref="M2:M10" si="2">((D11/COUNTA(E2:I2))*(SUM(E2:I2)))</f>
        <v>0</v>
      </c>
      <c r="N2" s="12">
        <f t="shared" ref="N2:N10" si="3">M2/D2</f>
        <v>0</v>
      </c>
      <c r="O2" s="11">
        <f t="shared" ref="O2" si="4">ROUNDDOWN(N2,2)</f>
        <v>0</v>
      </c>
      <c r="P2" s="11">
        <f>O1*D1</f>
        <v>0</v>
      </c>
    </row>
    <row r="3" spans="2:16" ht="16.5" x14ac:dyDescent="0.25">
      <c r="B3" s="25" t="s">
        <v>21</v>
      </c>
      <c r="C3" s="7" t="s">
        <v>16</v>
      </c>
      <c r="D3" s="7">
        <v>20</v>
      </c>
      <c r="E3" s="8">
        <v>980</v>
      </c>
      <c r="F3" s="8">
        <v>228</v>
      </c>
      <c r="G3" s="8">
        <v>220</v>
      </c>
      <c r="H3" s="8"/>
      <c r="I3" s="8"/>
      <c r="J3" s="9">
        <f t="shared" ref="J3" si="5">AVERAGE(E3:I3)</f>
        <v>476</v>
      </c>
      <c r="K3" s="10">
        <f t="shared" si="0"/>
        <v>436.4951317025197</v>
      </c>
      <c r="L3" s="10">
        <f t="shared" ref="L3:L10" si="6">J11/J2*100</f>
        <v>0</v>
      </c>
      <c r="M3" s="11">
        <f t="shared" si="2"/>
        <v>0</v>
      </c>
      <c r="N3" s="12">
        <f t="shared" si="3"/>
        <v>0</v>
      </c>
      <c r="O3" s="11">
        <f t="shared" ref="O3:O10" si="7">ROUNDDOWN(N2,2)</f>
        <v>0</v>
      </c>
      <c r="P3" s="11">
        <f>O3*D2</f>
        <v>0</v>
      </c>
    </row>
    <row r="4" spans="2:16" ht="16.5" x14ac:dyDescent="0.25">
      <c r="B4" s="25" t="s">
        <v>22</v>
      </c>
      <c r="C4" s="7" t="s">
        <v>16</v>
      </c>
      <c r="D4" s="7">
        <v>10</v>
      </c>
      <c r="E4" s="8">
        <v>91</v>
      </c>
      <c r="F4" s="8">
        <v>148.97999999999999</v>
      </c>
      <c r="G4" s="8">
        <v>110</v>
      </c>
      <c r="H4" s="8"/>
      <c r="I4" s="8"/>
      <c r="J4" s="9">
        <f t="shared" ref="J4:J9" si="8">AVERAGE(E3:I3)</f>
        <v>476</v>
      </c>
      <c r="K4" s="10">
        <f t="shared" si="0"/>
        <v>441.09130596736998</v>
      </c>
      <c r="L4" s="10">
        <f t="shared" si="6"/>
        <v>0</v>
      </c>
      <c r="M4" s="11">
        <f t="shared" si="2"/>
        <v>0</v>
      </c>
      <c r="N4" s="12">
        <f t="shared" si="3"/>
        <v>0</v>
      </c>
      <c r="O4" s="11">
        <f t="shared" si="7"/>
        <v>0</v>
      </c>
      <c r="P4" s="11">
        <f t="shared" ref="P4:P10" si="9">O4*D3</f>
        <v>0</v>
      </c>
    </row>
    <row r="5" spans="2:16" ht="16.5" x14ac:dyDescent="0.25">
      <c r="B5" s="26" t="s">
        <v>28</v>
      </c>
      <c r="C5" s="7" t="s">
        <v>16</v>
      </c>
      <c r="D5" s="7">
        <v>20</v>
      </c>
      <c r="E5" s="8">
        <v>2800</v>
      </c>
      <c r="F5" s="8">
        <v>4375.0200000000004</v>
      </c>
      <c r="G5" s="8">
        <v>1990</v>
      </c>
      <c r="H5" s="8"/>
      <c r="I5" s="8"/>
      <c r="J5" s="9">
        <f t="shared" si="8"/>
        <v>116.66000000000001</v>
      </c>
      <c r="K5" s="10">
        <f t="shared" si="0"/>
        <v>3797.5878002226623</v>
      </c>
      <c r="L5" s="10">
        <f t="shared" si="6"/>
        <v>0</v>
      </c>
      <c r="M5" s="11">
        <f t="shared" si="2"/>
        <v>0</v>
      </c>
      <c r="N5" s="12">
        <f t="shared" si="3"/>
        <v>0</v>
      </c>
      <c r="O5" s="11">
        <f t="shared" si="7"/>
        <v>0</v>
      </c>
      <c r="P5" s="11">
        <f t="shared" si="9"/>
        <v>0</v>
      </c>
    </row>
    <row r="6" spans="2:16" ht="16.5" x14ac:dyDescent="0.25">
      <c r="B6" s="25" t="s">
        <v>23</v>
      </c>
      <c r="C6" s="7" t="s">
        <v>16</v>
      </c>
      <c r="D6" s="7">
        <v>5</v>
      </c>
      <c r="E6" s="8">
        <v>3500</v>
      </c>
      <c r="F6" s="8">
        <v>4453.0200000000004</v>
      </c>
      <c r="G6" s="8">
        <v>3690</v>
      </c>
      <c r="H6" s="8"/>
      <c r="I6" s="8"/>
      <c r="J6" s="9">
        <f t="shared" si="8"/>
        <v>3055.0066666666667</v>
      </c>
      <c r="K6" s="10">
        <f t="shared" si="0"/>
        <v>1130.4151627315223</v>
      </c>
      <c r="L6" s="10">
        <f t="shared" si="6"/>
        <v>0</v>
      </c>
      <c r="M6" s="11">
        <f t="shared" si="2"/>
        <v>0</v>
      </c>
      <c r="N6" s="12">
        <f t="shared" si="3"/>
        <v>0</v>
      </c>
      <c r="O6" s="11">
        <f t="shared" si="7"/>
        <v>0</v>
      </c>
      <c r="P6" s="11">
        <f t="shared" si="9"/>
        <v>0</v>
      </c>
    </row>
    <row r="7" spans="2:16" ht="16.5" x14ac:dyDescent="0.25">
      <c r="B7" s="25" t="s">
        <v>24</v>
      </c>
      <c r="C7" s="7" t="s">
        <v>16</v>
      </c>
      <c r="D7" s="7">
        <v>5</v>
      </c>
      <c r="E7" s="8">
        <v>280</v>
      </c>
      <c r="F7" s="8">
        <v>70</v>
      </c>
      <c r="G7" s="8">
        <v>150</v>
      </c>
      <c r="H7" s="8"/>
      <c r="I7" s="8"/>
      <c r="J7" s="9">
        <f t="shared" si="8"/>
        <v>3881.0066666666667</v>
      </c>
      <c r="K7" s="10">
        <f t="shared" si="0"/>
        <v>4550.3533694355356</v>
      </c>
      <c r="L7" s="10">
        <f t="shared" si="6"/>
        <v>0</v>
      </c>
      <c r="M7" s="11">
        <f t="shared" si="2"/>
        <v>0</v>
      </c>
      <c r="N7" s="12">
        <f t="shared" si="3"/>
        <v>0</v>
      </c>
      <c r="O7" s="11">
        <f t="shared" si="7"/>
        <v>0</v>
      </c>
      <c r="P7" s="11">
        <f t="shared" si="9"/>
        <v>0</v>
      </c>
    </row>
    <row r="8" spans="2:16" ht="16.5" x14ac:dyDescent="0.25">
      <c r="B8" s="25" t="s">
        <v>25</v>
      </c>
      <c r="C8" s="7" t="s">
        <v>16</v>
      </c>
      <c r="D8" s="7">
        <v>10</v>
      </c>
      <c r="E8" s="8">
        <v>420</v>
      </c>
      <c r="F8" s="8">
        <v>427.02</v>
      </c>
      <c r="G8" s="8">
        <v>299</v>
      </c>
      <c r="H8" s="8"/>
      <c r="I8" s="8"/>
      <c r="J8" s="9">
        <f t="shared" si="8"/>
        <v>166.66666666666666</v>
      </c>
      <c r="K8" s="10">
        <f t="shared" si="0"/>
        <v>273.38045565353303</v>
      </c>
      <c r="L8" s="10">
        <f t="shared" si="6"/>
        <v>0</v>
      </c>
      <c r="M8" s="11">
        <f t="shared" si="2"/>
        <v>0</v>
      </c>
      <c r="N8" s="12">
        <f t="shared" si="3"/>
        <v>0</v>
      </c>
      <c r="O8" s="11">
        <f t="shared" si="7"/>
        <v>0</v>
      </c>
      <c r="P8" s="11">
        <f t="shared" si="9"/>
        <v>0</v>
      </c>
    </row>
    <row r="9" spans="2:16" ht="16.5" x14ac:dyDescent="0.25">
      <c r="B9" s="25" t="s">
        <v>26</v>
      </c>
      <c r="C9" s="7" t="s">
        <v>17</v>
      </c>
      <c r="D9" s="7">
        <v>20</v>
      </c>
      <c r="E9" s="8">
        <v>140</v>
      </c>
      <c r="F9" s="8">
        <v>46.98</v>
      </c>
      <c r="G9" s="8">
        <v>152.19999999999999</v>
      </c>
      <c r="H9" s="8"/>
      <c r="I9" s="8"/>
      <c r="J9" s="9">
        <f t="shared" si="8"/>
        <v>382.00666666666666</v>
      </c>
      <c r="K9" s="10">
        <f t="shared" si="0"/>
        <v>334.38091911271891</v>
      </c>
      <c r="L9" s="10">
        <f t="shared" si="6"/>
        <v>0</v>
      </c>
      <c r="M9" s="11">
        <f t="shared" si="2"/>
        <v>0</v>
      </c>
      <c r="N9" s="12">
        <f t="shared" si="3"/>
        <v>0</v>
      </c>
      <c r="O9" s="11">
        <f t="shared" si="7"/>
        <v>0</v>
      </c>
      <c r="P9" s="11">
        <f t="shared" si="9"/>
        <v>0</v>
      </c>
    </row>
    <row r="10" spans="2:16" ht="16.5" x14ac:dyDescent="0.25">
      <c r="B10" s="25" t="s">
        <v>27</v>
      </c>
      <c r="C10" s="7" t="s">
        <v>16</v>
      </c>
      <c r="D10" s="7">
        <v>6</v>
      </c>
      <c r="E10" s="8">
        <v>1540</v>
      </c>
      <c r="F10" s="8">
        <v>1639.98</v>
      </c>
      <c r="G10" s="8">
        <v>617</v>
      </c>
      <c r="H10" s="8"/>
      <c r="I10" s="8"/>
      <c r="J10" s="9">
        <f>AVERAGE(E8:I8)</f>
        <v>382.00666666666666</v>
      </c>
      <c r="K10" s="10">
        <f t="shared" si="0"/>
        <v>1220.3825904472199</v>
      </c>
      <c r="L10" s="10">
        <f t="shared" si="6"/>
        <v>0</v>
      </c>
      <c r="M10" s="11">
        <f t="shared" si="2"/>
        <v>0</v>
      </c>
      <c r="N10" s="12">
        <f t="shared" si="3"/>
        <v>0</v>
      </c>
      <c r="O10" s="11">
        <f t="shared" si="7"/>
        <v>0</v>
      </c>
      <c r="P10" s="11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Тыл</cp:lastModifiedBy>
  <cp:lastPrinted>2024-02-08T07:26:54Z</cp:lastPrinted>
  <dcterms:created xsi:type="dcterms:W3CDTF">2014-04-01T09:50:37Z</dcterms:created>
  <dcterms:modified xsi:type="dcterms:W3CDTF">2026-02-24T13:13:00Z</dcterms:modified>
</cp:coreProperties>
</file>