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440" windowHeight="10800" firstSheet="2" activeTab="2"/>
  </bookViews>
  <sheets>
    <sheet name="ПЕНЗА" sheetId="1" state="hidden" r:id="rId1"/>
    <sheet name="казань" sheetId="2" state="hidden" r:id="rId2"/>
    <sheet name="НМЦК" sheetId="6" r:id="rId3"/>
  </sheets>
  <calcPr calcId="145621"/>
</workbook>
</file>

<file path=xl/calcChain.xml><?xml version="1.0" encoding="utf-8"?>
<calcChain xmlns="http://schemas.openxmlformats.org/spreadsheetml/2006/main">
  <c r="J8" i="6" l="1"/>
  <c r="M8" i="6" s="1"/>
  <c r="K8" i="6" l="1"/>
  <c r="L8" i="6" s="1"/>
  <c r="N8" i="6"/>
  <c r="O8" i="6" s="1"/>
  <c r="P8" i="6" s="1"/>
  <c r="J7" i="6"/>
  <c r="K7" i="6" s="1"/>
  <c r="L7" i="6" s="1"/>
  <c r="J6" i="6"/>
  <c r="K6" i="6" s="1"/>
  <c r="L6" i="6" s="1"/>
  <c r="M7" i="6" l="1"/>
  <c r="M6" i="6"/>
  <c r="N7" i="6"/>
  <c r="O7" i="6" s="1"/>
  <c r="P7" i="6" s="1"/>
  <c r="N6" i="6"/>
  <c r="O6" i="6" s="1"/>
  <c r="P6" i="6" s="1"/>
  <c r="P9" i="6" l="1"/>
  <c r="P10" i="2"/>
  <c r="P9" i="2"/>
  <c r="O9" i="2"/>
  <c r="N9" i="2"/>
  <c r="L9" i="2"/>
  <c r="K9" i="2"/>
  <c r="J9" i="2"/>
  <c r="P8" i="2"/>
  <c r="O8" i="2"/>
  <c r="N8" i="2"/>
  <c r="L8" i="2"/>
  <c r="K8" i="2"/>
  <c r="J8" i="2"/>
  <c r="P7" i="2"/>
  <c r="O7" i="2"/>
  <c r="N7" i="2"/>
  <c r="L7" i="2"/>
  <c r="K7" i="2"/>
  <c r="J7" i="2"/>
  <c r="P8" i="1"/>
  <c r="P7" i="1"/>
  <c r="O7" i="1"/>
  <c r="N7" i="1"/>
  <c r="M7" i="1"/>
  <c r="L7" i="1"/>
  <c r="K7" i="1"/>
  <c r="J7" i="1"/>
</calcChain>
</file>

<file path=xl/sharedStrings.xml><?xml version="1.0" encoding="utf-8"?>
<sst xmlns="http://schemas.openxmlformats.org/spreadsheetml/2006/main" count="85" uniqueCount="51">
  <si>
    <t>Существенные условия исполнения контракта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</si>
  <si>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</si>
  <si>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</si>
  <si>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</si>
  <si>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</si>
  <si>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</si>
  <si>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</si>
  <si>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</si>
  <si>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</si>
  <si>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</si>
  <si>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Ед.изм.</t>
  </si>
  <si>
    <t>Кол-во</t>
  </si>
  <si>
    <t>№ п/п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</si>
  <si>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</si>
  <si>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</si>
  <si>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товара </t>
  </si>
  <si>
    <t xml:space="preserve">КП №1 </t>
  </si>
  <si>
    <t>КП №2</t>
  </si>
  <si>
    <t>КП №3</t>
  </si>
  <si>
    <t>Таблица № 2</t>
  </si>
  <si>
    <t>усл. Ед</t>
  </si>
  <si>
    <t xml:space="preserve">Волжское МТУ по надзору за ЯРБ Ростехнадзора Обоснование начальной (максимальной) цены контрата (НМЦК) </t>
  </si>
  <si>
    <t>Услуги по ремонту автомобиля Hyundai NF № В416ОK</t>
  </si>
  <si>
    <t>Услуги по ремонту автомобиля Hyundai Sonata № В789ОТ</t>
  </si>
  <si>
    <t>Услуги по ремонту автомобиля Volkswagen Passat № М295РР 64</t>
  </si>
  <si>
    <t>Начальник ФХО_________________________Монахова Т.И.. 649305.</t>
  </si>
  <si>
    <t>Исполнитель: Романова Л.М. 649313.</t>
  </si>
  <si>
    <t>шт.</t>
  </si>
  <si>
    <t>Исполнитель: Петрушенко А.Н. 66-96-00 (доб.1027)</t>
  </si>
  <si>
    <t xml:space="preserve">Волжское МТУ по надзору за ЯРБ Ростехнадзора Обоснование начальной (максимальной) цены контрата (НМЦК) приобретение авточехлов на автомобиль Volkswagen Passat, гос.номер М 295 РР64,2009г. в. </t>
  </si>
  <si>
    <t>Авточехлы на автомобиль Volkswagen Passat, гос.номер М 295 РР64,2009г. в.</t>
  </si>
  <si>
    <t>ИП Новиков А.В.</t>
  </si>
  <si>
    <t>Магазин автоаксесуаров "BESTPARTS"</t>
  </si>
  <si>
    <t>Магазин автоаксесуаров "AutoLINES"</t>
  </si>
  <si>
    <t>Основные характиристики объекта закупки</t>
  </si>
  <si>
    <t>Указаны в описании объекта закупки</t>
  </si>
  <si>
    <t>Используемый метод определения НМЦК с обоснованием</t>
  </si>
  <si>
    <t xml:space="preserve">Начальная (максимальная) цена контракта рассчитана в соответствии со ст. 22 Федерального закона от 5 апреля 2013г. № 44-ФЗ "О контрактной системе в сфере закупок товаров, работ, услуг для обеспечения  государственных и муниципальных нужд" методом сопастовимых рыночных цен (анализ рынка) 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</si>
  <si>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</si>
  <si>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>Расчет НМЦК по формуле</t>
    </r>
    <r>
      <rPr>
        <sz val="11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</si>
  <si>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</si>
  <si>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>Наименование оборудования</t>
  </si>
  <si>
    <t xml:space="preserve">шт 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</si>
  <si>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Поставка   расходных материалов (картриджей)  для оргтехники  для нужд Волжского межрегионального территориального управления по надзору за ядерной и радиационной безопасностью  Федеральной службы по экологическому, технологическому и атомному надзору (среди субъектов малого предпринимательства или социально ориентированных некоммерческих организаций)</t>
  </si>
  <si>
    <t xml:space="preserve">КП №1                </t>
  </si>
  <si>
    <t xml:space="preserve">КП №2               </t>
  </si>
  <si>
    <t xml:space="preserve">КП №3            </t>
  </si>
  <si>
    <t xml:space="preserve">Работник контрактной службы/
контрактный управляющий:
____________________ / И.А. Прорвина /
(подпись/расшифровка подписи)
“ __ ”                   20 26 г.                                                                           (8453) 66-93-12  </t>
  </si>
  <si>
    <t>Картридж для принтера HP Laser Jet P1102</t>
  </si>
  <si>
    <t>Картридж для МФУ  Lexmark MX421</t>
  </si>
  <si>
    <t>Картридж МФУ Xerox Phaser 3635 MFP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</si>
</sst>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"/>
    <numFmt numFmtId="166" formatCode="_-* #,##0.00[$р.-419]_-;\-* #,##0.00[$р.-419]_-;_-* &quot;-&quot;??[$р.-419]_-;_-@_-"/>
    <numFmt numFmtId="167" formatCode="#,##0.00\ &quot;₽&quot;"/>
  </numFmts>
  <fonts count="30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111">
    <xf numFmtId="0" fontId="0" fillId="0" borderId="0" xfId="0"/>
    <xf numFmtId="0" fontId="19" fillId="0" borderId="0" xfId="0" applyFont="1"/>
    <xf numFmtId="0" fontId="19" fillId="0" borderId="0" xfId="0" applyFont="1" applyAlignment="1" applyProtection="1">
      <alignment wrapText="1"/>
      <protection locked="0"/>
    </xf>
    <xf numFmtId="165" fontId="19" fillId="0" borderId="0" xfId="0" applyNumberFormat="1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  <xf numFmtId="164" fontId="20" fillId="0" borderId="11" xfId="23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166" fontId="0" fillId="0" borderId="11" xfId="0" applyNumberFormat="1" applyFont="1" applyFill="1" applyBorder="1"/>
    <xf numFmtId="0" fontId="21" fillId="0" borderId="0" xfId="0" applyFont="1" applyAlignment="1">
      <alignment vertical="center"/>
    </xf>
    <xf numFmtId="0" fontId="21" fillId="0" borderId="0" xfId="0" applyFont="1" applyFill="1" applyAlignment="1" applyProtection="1">
      <alignment vertical="center"/>
      <protection locked="0"/>
    </xf>
    <xf numFmtId="0" fontId="21" fillId="0" borderId="0" xfId="0" applyFont="1" applyAlignment="1">
      <alignment horizontal="right" vertical="center"/>
    </xf>
    <xf numFmtId="0" fontId="21" fillId="0" borderId="11" xfId="0" applyNumberFormat="1" applyFont="1" applyBorder="1" applyAlignment="1">
      <alignment horizontal="center" vertical="center"/>
    </xf>
    <xf numFmtId="166" fontId="19" fillId="0" borderId="0" xfId="0" applyNumberFormat="1" applyFont="1" applyFill="1" applyAlignment="1" applyProtection="1">
      <alignment vertical="center"/>
      <protection locked="0"/>
    </xf>
    <xf numFmtId="0" fontId="21" fillId="0" borderId="12" xfId="0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4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11" xfId="0" applyFont="1" applyBorder="1" applyAlignment="1">
      <alignment horizontal="center" vertical="center"/>
    </xf>
    <xf numFmtId="0" fontId="24" fillId="0" borderId="10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4" fontId="24" fillId="0" borderId="10" xfId="0" applyNumberFormat="1" applyFont="1" applyFill="1" applyBorder="1" applyAlignment="1">
      <alignment horizontal="center" vertical="center" wrapText="1"/>
    </xf>
    <xf numFmtId="2" fontId="24" fillId="0" borderId="11" xfId="0" applyNumberFormat="1" applyFont="1" applyBorder="1" applyAlignment="1">
      <alignment horizontal="center" vertical="center" wrapText="1"/>
    </xf>
    <xf numFmtId="165" fontId="24" fillId="0" borderId="11" xfId="0" applyNumberFormat="1" applyFont="1" applyBorder="1" applyAlignment="1">
      <alignment horizontal="center" vertical="center" wrapText="1"/>
    </xf>
    <xf numFmtId="0" fontId="26" fillId="0" borderId="0" xfId="0" applyFont="1" applyFill="1"/>
    <xf numFmtId="0" fontId="26" fillId="0" borderId="11" xfId="0" applyFont="1" applyFill="1" applyBorder="1" applyAlignment="1">
      <alignment horizontal="center" vertical="top" wrapText="1"/>
    </xf>
    <xf numFmtId="0" fontId="26" fillId="0" borderId="11" xfId="0" applyFont="1" applyFill="1" applyBorder="1" applyAlignment="1">
      <alignment horizontal="center" vertical="center"/>
    </xf>
    <xf numFmtId="2" fontId="26" fillId="0" borderId="11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/>
    </xf>
    <xf numFmtId="165" fontId="26" fillId="0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/>
    <xf numFmtId="0" fontId="25" fillId="0" borderId="0" xfId="0" applyFont="1" applyFill="1" applyAlignment="1" applyProtection="1">
      <alignment wrapText="1"/>
      <protection locked="0"/>
    </xf>
    <xf numFmtId="165" fontId="25" fillId="0" borderId="0" xfId="0" applyNumberFormat="1" applyFont="1" applyFill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vertical="center"/>
      <protection locked="0"/>
    </xf>
    <xf numFmtId="167" fontId="26" fillId="0" borderId="0" xfId="0" applyNumberFormat="1" applyFont="1" applyFill="1" applyAlignment="1">
      <alignment horizontal="center" vertical="center"/>
    </xf>
    <xf numFmtId="167" fontId="26" fillId="0" borderId="0" xfId="0" applyNumberFormat="1" applyFont="1" applyFill="1" applyAlignment="1">
      <alignment horizontal="center"/>
    </xf>
    <xf numFmtId="167" fontId="26" fillId="0" borderId="0" xfId="0" applyNumberFormat="1" applyFont="1" applyFill="1"/>
    <xf numFmtId="0" fontId="26" fillId="0" borderId="10" xfId="0" applyFont="1" applyFill="1" applyBorder="1" applyAlignment="1">
      <alignment horizontal="center" vertical="center" wrapText="1"/>
    </xf>
    <xf numFmtId="2" fontId="26" fillId="0" borderId="0" xfId="0" applyNumberFormat="1" applyFont="1" applyFill="1"/>
    <xf numFmtId="0" fontId="27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 applyProtection="1">
      <alignment horizontal="left" vertical="top" wrapText="1"/>
      <protection locked="0"/>
    </xf>
    <xf numFmtId="0" fontId="27" fillId="0" borderId="11" xfId="0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2" fontId="25" fillId="0" borderId="0" xfId="0" applyNumberFormat="1" applyFont="1" applyFill="1" applyAlignment="1" applyProtection="1">
      <alignment vertical="center"/>
      <protection locked="0"/>
    </xf>
    <xf numFmtId="0" fontId="27" fillId="0" borderId="10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2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left" vertical="top" wrapText="1"/>
    </xf>
    <xf numFmtId="0" fontId="26" fillId="0" borderId="1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Fill="1" applyAlignment="1" applyProtection="1">
      <alignment horizontal="right" vertical="top"/>
      <protection locked="0"/>
    </xf>
    <xf numFmtId="0" fontId="20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2" fontId="20" fillId="0" borderId="11" xfId="0" applyNumberFormat="1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2" fontId="27" fillId="0" borderId="11" xfId="0" applyNumberFormat="1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horizontal="center" vertical="top" wrapText="1"/>
    </xf>
    <xf numFmtId="0" fontId="27" fillId="0" borderId="13" xfId="0" applyFont="1" applyFill="1" applyBorder="1" applyAlignment="1">
      <alignment horizontal="center" vertical="top" wrapText="1"/>
    </xf>
    <xf numFmtId="0" fontId="27" fillId="0" borderId="14" xfId="0" applyFont="1" applyFill="1" applyBorder="1" applyAlignment="1">
      <alignment horizontal="center" vertical="top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3" builtinId="3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5</xdr:row>
      <xdr:rowOff>1238250</xdr:rowOff>
    </xdr:from>
    <xdr:to>
      <xdr:col>12</xdr:col>
      <xdr:colOff>19050</xdr:colOff>
      <xdr:row>5</xdr:row>
      <xdr:rowOff>1590675</xdr:rowOff>
    </xdr:to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11</xdr:col>
      <xdr:colOff>0</xdr:colOff>
      <xdr:row>5</xdr:row>
      <xdr:rowOff>1362075</xdr:rowOff>
    </xdr:to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5</xdr:row>
      <xdr:rowOff>2000250</xdr:rowOff>
    </xdr:from>
    <xdr:to>
      <xdr:col>12</xdr:col>
      <xdr:colOff>1771650</xdr:colOff>
      <xdr:row>5</xdr:row>
      <xdr:rowOff>2371725</xdr:rowOff>
    </xdr:to>
    <xdr:pic>
      <xdr:nvPicPr>
        <xdr:cNvPr id="11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5</xdr:row>
      <xdr:rowOff>1400175</xdr:rowOff>
    </xdr:from>
    <xdr:to>
      <xdr:col>12</xdr:col>
      <xdr:colOff>438150</xdr:colOff>
      <xdr:row>5</xdr:row>
      <xdr:rowOff>1628775</xdr:rowOff>
    </xdr:to>
    <xdr:pic>
      <xdr:nvPicPr>
        <xdr:cNvPr id="1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5</xdr:row>
      <xdr:rowOff>1238250</xdr:rowOff>
    </xdr:from>
    <xdr:to>
      <xdr:col>12</xdr:col>
      <xdr:colOff>19050</xdr:colOff>
      <xdr:row>5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11</xdr:col>
      <xdr:colOff>0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5</xdr:row>
      <xdr:rowOff>2000250</xdr:rowOff>
    </xdr:from>
    <xdr:to>
      <xdr:col>12</xdr:col>
      <xdr:colOff>1771650</xdr:colOff>
      <xdr:row>5</xdr:row>
      <xdr:rowOff>2371725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5</xdr:row>
      <xdr:rowOff>1400175</xdr:rowOff>
    </xdr:from>
    <xdr:to>
      <xdr:col>12</xdr:col>
      <xdr:colOff>438150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4</xdr:row>
      <xdr:rowOff>1238250</xdr:rowOff>
    </xdr:from>
    <xdr:to>
      <xdr:col>12</xdr:col>
      <xdr:colOff>19050</xdr:colOff>
      <xdr:row>4</xdr:row>
      <xdr:rowOff>1590675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36257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11</xdr:col>
      <xdr:colOff>0</xdr:colOff>
      <xdr:row>4</xdr:row>
      <xdr:rowOff>1362075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04825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4</xdr:row>
      <xdr:rowOff>2000250</xdr:rowOff>
    </xdr:from>
    <xdr:to>
      <xdr:col>12</xdr:col>
      <xdr:colOff>1771650</xdr:colOff>
      <xdr:row>4</xdr:row>
      <xdr:rowOff>2371725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612457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4</xdr:row>
      <xdr:rowOff>1400175</xdr:rowOff>
    </xdr:from>
    <xdr:to>
      <xdr:col>12</xdr:col>
      <xdr:colOff>438150</xdr:colOff>
      <xdr:row>4</xdr:row>
      <xdr:rowOff>1628775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552450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47625</xdr:colOff>
      <xdr:row>4</xdr:row>
      <xdr:rowOff>1238250</xdr:rowOff>
    </xdr:from>
    <xdr:to>
      <xdr:col>12</xdr:col>
      <xdr:colOff>19050</xdr:colOff>
      <xdr:row>4</xdr:row>
      <xdr:rowOff>1590675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36257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11</xdr:col>
      <xdr:colOff>0</xdr:colOff>
      <xdr:row>4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04825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4</xdr:row>
      <xdr:rowOff>2000250</xdr:rowOff>
    </xdr:from>
    <xdr:to>
      <xdr:col>12</xdr:col>
      <xdr:colOff>1771650</xdr:colOff>
      <xdr:row>4</xdr:row>
      <xdr:rowOff>2371725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612457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4</xdr:row>
      <xdr:rowOff>1400175</xdr:rowOff>
    </xdr:from>
    <xdr:to>
      <xdr:col>12</xdr:col>
      <xdr:colOff>438150</xdr:colOff>
      <xdr:row>4</xdr:row>
      <xdr:rowOff>1628775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552450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5"/>
  <sheetViews>
    <sheetView zoomScale="80" zoomScaleNormal="80" workbookViewId="0">
      <selection activeCell="C20" sqref="C20"/>
    </sheetView>
  </sheetViews>
  <sheetFormatPr defaultColWidth="9.109375" defaultRowHeight="13.8" x14ac:dyDescent="0.25"/>
  <cols>
    <col min="1" max="1" width="2.5546875" style="8" customWidth="1"/>
    <col min="2" max="2" width="6.88671875" style="8" customWidth="1"/>
    <col min="3" max="3" width="33.33203125" style="8" customWidth="1"/>
    <col min="4" max="4" width="20.33203125" style="8" hidden="1" customWidth="1"/>
    <col min="5" max="6" width="10.88671875" style="8" customWidth="1"/>
    <col min="7" max="7" width="14" style="8" customWidth="1"/>
    <col min="8" max="8" width="13" style="8" customWidth="1"/>
    <col min="9" max="9" width="12.6640625" style="8" customWidth="1"/>
    <col min="10" max="10" width="18" style="8" customWidth="1"/>
    <col min="11" max="11" width="15.44140625" style="8" customWidth="1"/>
    <col min="12" max="12" width="16.5546875" style="8" customWidth="1"/>
    <col min="13" max="13" width="26.88671875" style="8" customWidth="1"/>
    <col min="14" max="14" width="15" style="8" customWidth="1"/>
    <col min="15" max="15" width="15.33203125" style="8" customWidth="1"/>
    <col min="16" max="16" width="14.5546875" style="8" customWidth="1"/>
    <col min="17" max="16384" width="9.109375" style="8"/>
  </cols>
  <sheetData>
    <row r="1" spans="2:16" ht="24.6" customHeight="1" x14ac:dyDescent="0.25"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2:16" ht="24.6" customHeight="1" x14ac:dyDescent="0.25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16" ht="24.6" customHeight="1" x14ac:dyDescent="0.25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 t="s">
        <v>19</v>
      </c>
    </row>
    <row r="4" spans="2:16" ht="35.25" customHeight="1" x14ac:dyDescent="0.25">
      <c r="C4" s="88" t="s">
        <v>29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2:16" ht="45.6" customHeight="1" x14ac:dyDescent="0.25">
      <c r="B5" s="81" t="s">
        <v>12</v>
      </c>
      <c r="C5" s="89" t="s">
        <v>15</v>
      </c>
      <c r="D5" s="90" t="s">
        <v>0</v>
      </c>
      <c r="E5" s="90" t="s">
        <v>10</v>
      </c>
      <c r="F5" s="90" t="s">
        <v>11</v>
      </c>
      <c r="G5" s="93" t="s">
        <v>4</v>
      </c>
      <c r="H5" s="94"/>
      <c r="I5" s="95"/>
      <c r="J5" s="84" t="s">
        <v>7</v>
      </c>
      <c r="K5" s="84"/>
      <c r="L5" s="84"/>
      <c r="M5" s="85" t="s">
        <v>9</v>
      </c>
      <c r="N5" s="86"/>
      <c r="O5" s="86"/>
      <c r="P5" s="87"/>
    </row>
    <row r="6" spans="2:16" ht="193.95" customHeight="1" x14ac:dyDescent="0.25">
      <c r="B6" s="81"/>
      <c r="C6" s="90"/>
      <c r="D6" s="91"/>
      <c r="E6" s="91"/>
      <c r="F6" s="92"/>
      <c r="G6" s="9" t="s">
        <v>31</v>
      </c>
      <c r="H6" s="9" t="s">
        <v>32</v>
      </c>
      <c r="I6" s="9" t="s">
        <v>33</v>
      </c>
      <c r="J6" s="10" t="s">
        <v>8</v>
      </c>
      <c r="K6" s="10" t="s">
        <v>1</v>
      </c>
      <c r="L6" s="11" t="s">
        <v>13</v>
      </c>
      <c r="M6" s="12" t="s">
        <v>14</v>
      </c>
      <c r="N6" s="10" t="s">
        <v>2</v>
      </c>
      <c r="O6" s="10" t="s">
        <v>3</v>
      </c>
      <c r="P6" s="10" t="s">
        <v>6</v>
      </c>
    </row>
    <row r="7" spans="2:16" s="33" customFormat="1" ht="41.25" customHeight="1" x14ac:dyDescent="0.25">
      <c r="B7" s="34">
        <v>1</v>
      </c>
      <c r="C7" s="35" t="s">
        <v>30</v>
      </c>
      <c r="D7" s="36"/>
      <c r="E7" s="36" t="s">
        <v>27</v>
      </c>
      <c r="F7" s="37">
        <v>1</v>
      </c>
      <c r="G7" s="38">
        <v>7200</v>
      </c>
      <c r="H7" s="38">
        <v>8000</v>
      </c>
      <c r="I7" s="39">
        <v>7500</v>
      </c>
      <c r="J7" s="40">
        <f>ROUND((G7+H7+I7)/3,2)</f>
        <v>7566.67</v>
      </c>
      <c r="K7" s="22">
        <f>IF(3&lt;2,"",ROUND(SQRT((1*POWER(G7-J7,2)+1*POWER(H7-J7,2)+1*POWER(I7-J7,2)+0*POWER(0-J7,2)+0*POWER(0-J7,2))/(3-1)),2))</f>
        <v>404.15</v>
      </c>
      <c r="L7" s="13">
        <f>IF(K7="","",ROUND(K7*100/J7,2))</f>
        <v>5.34</v>
      </c>
      <c r="M7" s="40">
        <f>J7*F7</f>
        <v>7566.67</v>
      </c>
      <c r="N7" s="41">
        <f>J7</f>
        <v>7566.67</v>
      </c>
      <c r="O7" s="40">
        <f>ROUND(N7,2)</f>
        <v>7566.67</v>
      </c>
      <c r="P7" s="40">
        <f>O7*F7</f>
        <v>7566.67</v>
      </c>
    </row>
    <row r="8" spans="2:16" s="19" customFormat="1" ht="14.4" x14ac:dyDescent="0.3">
      <c r="B8" s="13"/>
      <c r="C8" s="83"/>
      <c r="D8" s="83"/>
      <c r="E8" s="83"/>
      <c r="F8" s="83"/>
      <c r="G8" s="83"/>
      <c r="H8" s="83"/>
      <c r="I8" s="83"/>
      <c r="J8" s="16"/>
      <c r="K8" s="17"/>
      <c r="L8" s="17"/>
      <c r="M8" s="17"/>
      <c r="N8" s="17"/>
      <c r="O8" s="17"/>
      <c r="P8" s="18">
        <f>SUM(P7:P7)</f>
        <v>7566.67</v>
      </c>
    </row>
    <row r="9" spans="2:16" ht="38.4" customHeight="1" x14ac:dyDescent="0.3">
      <c r="B9" s="96" t="s">
        <v>5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2:16" s="20" customFormat="1" ht="15.6" x14ac:dyDescent="0.3">
      <c r="B10" s="6"/>
      <c r="C10" s="5"/>
      <c r="D10" s="5"/>
      <c r="E10" s="5"/>
      <c r="F10" s="1"/>
      <c r="G10" s="2"/>
      <c r="H10" s="3"/>
      <c r="I10" s="4"/>
      <c r="J10" s="6"/>
      <c r="K10" s="6"/>
      <c r="L10" s="6"/>
      <c r="M10" s="6"/>
      <c r="N10" s="6"/>
      <c r="O10" s="6"/>
      <c r="P10" s="23"/>
    </row>
    <row r="11" spans="2:16" s="20" customFormat="1" ht="20.25" customHeight="1" x14ac:dyDescent="0.3">
      <c r="B11" s="79" t="s">
        <v>25</v>
      </c>
      <c r="C11" s="79"/>
      <c r="D11" s="79"/>
      <c r="E11" s="79"/>
      <c r="F11" s="79"/>
      <c r="G11" s="79"/>
      <c r="H11" s="79"/>
      <c r="I11" s="79"/>
      <c r="J11" s="79"/>
      <c r="K11" s="79"/>
      <c r="L11" s="6"/>
      <c r="M11" s="6"/>
      <c r="N11" s="6"/>
      <c r="O11" s="80"/>
      <c r="P11" s="80"/>
    </row>
    <row r="12" spans="2:16" s="20" customFormat="1" ht="11.25" customHeight="1" x14ac:dyDescent="0.3">
      <c r="B12" s="6"/>
      <c r="C12" s="5"/>
      <c r="D12" s="5"/>
      <c r="E12" s="5"/>
      <c r="F12" s="1"/>
      <c r="G12" s="2"/>
      <c r="H12" s="3"/>
      <c r="I12" s="4"/>
      <c r="J12" s="6"/>
      <c r="K12" s="6"/>
      <c r="L12" s="6"/>
      <c r="M12" s="6"/>
      <c r="N12" s="6"/>
      <c r="O12" s="6"/>
      <c r="P12" s="6"/>
    </row>
    <row r="13" spans="2:16" ht="19.5" customHeight="1" x14ac:dyDescent="0.25">
      <c r="C13" s="7"/>
      <c r="D13" s="7"/>
    </row>
    <row r="15" spans="2:16" ht="15.6" x14ac:dyDescent="0.25">
      <c r="B15" s="79" t="s">
        <v>28</v>
      </c>
      <c r="C15" s="79"/>
      <c r="D15" s="79"/>
      <c r="E15" s="79"/>
      <c r="F15" s="79"/>
      <c r="G15" s="79"/>
      <c r="H15" s="79"/>
      <c r="I15" s="79"/>
      <c r="J15" s="79"/>
      <c r="K15" s="79"/>
    </row>
  </sheetData>
  <mergeCells count="15">
    <mergeCell ref="B15:K15"/>
    <mergeCell ref="O11:P11"/>
    <mergeCell ref="B11:K11"/>
    <mergeCell ref="B5:B6"/>
    <mergeCell ref="C1:P1"/>
    <mergeCell ref="C8:I8"/>
    <mergeCell ref="J5:L5"/>
    <mergeCell ref="M5:P5"/>
    <mergeCell ref="C4:P4"/>
    <mergeCell ref="C5:C6"/>
    <mergeCell ref="D5:D6"/>
    <mergeCell ref="E5:E6"/>
    <mergeCell ref="F5:F6"/>
    <mergeCell ref="G5:I5"/>
    <mergeCell ref="B9:P9"/>
  </mergeCells>
  <phoneticPr fontId="18" type="noConversion"/>
  <pageMargins left="0.23622047244094491" right="0.23622047244094491" top="0.19685039370078741" bottom="0" header="0.19685039370078741" footer="0"/>
  <pageSetup paperSize="9" scale="63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topLeftCell="A7" workbookViewId="0">
      <selection sqref="A1:XFD1048576"/>
    </sheetView>
  </sheetViews>
  <sheetFormatPr defaultColWidth="9.109375" defaultRowHeight="13.8" x14ac:dyDescent="0.25"/>
  <cols>
    <col min="1" max="1" width="2.5546875" style="8" customWidth="1"/>
    <col min="2" max="2" width="6.88671875" style="8" customWidth="1"/>
    <col min="3" max="3" width="33.33203125" style="8" customWidth="1"/>
    <col min="4" max="4" width="20.33203125" style="8" hidden="1" customWidth="1"/>
    <col min="5" max="6" width="10.88671875" style="8" customWidth="1"/>
    <col min="7" max="7" width="14" style="8" customWidth="1"/>
    <col min="8" max="8" width="13" style="8" customWidth="1"/>
    <col min="9" max="9" width="12.6640625" style="8" customWidth="1"/>
    <col min="10" max="10" width="18" style="8" customWidth="1"/>
    <col min="11" max="11" width="15.44140625" style="8" customWidth="1"/>
    <col min="12" max="12" width="16.5546875" style="8" customWidth="1"/>
    <col min="13" max="13" width="26.88671875" style="8" customWidth="1"/>
    <col min="14" max="14" width="15" style="8" customWidth="1"/>
    <col min="15" max="15" width="15.33203125" style="8" customWidth="1"/>
    <col min="16" max="16" width="14.5546875" style="8" customWidth="1"/>
    <col min="17" max="16384" width="9.109375" style="8"/>
  </cols>
  <sheetData>
    <row r="1" spans="2:16" ht="24.6" customHeight="1" x14ac:dyDescent="0.25"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2:16" ht="24.6" customHeight="1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16" ht="24.6" customHeight="1" x14ac:dyDescent="0.25"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 t="s">
        <v>19</v>
      </c>
    </row>
    <row r="4" spans="2:16" ht="35.25" customHeight="1" x14ac:dyDescent="0.25">
      <c r="C4" s="88" t="s">
        <v>21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2:16" ht="45.6" customHeight="1" x14ac:dyDescent="0.25">
      <c r="B5" s="81" t="s">
        <v>12</v>
      </c>
      <c r="C5" s="89" t="s">
        <v>15</v>
      </c>
      <c r="D5" s="90" t="s">
        <v>0</v>
      </c>
      <c r="E5" s="90" t="s">
        <v>10</v>
      </c>
      <c r="F5" s="90" t="s">
        <v>11</v>
      </c>
      <c r="G5" s="93" t="s">
        <v>4</v>
      </c>
      <c r="H5" s="94"/>
      <c r="I5" s="95"/>
      <c r="J5" s="84" t="s">
        <v>7</v>
      </c>
      <c r="K5" s="84"/>
      <c r="L5" s="84"/>
      <c r="M5" s="85" t="s">
        <v>9</v>
      </c>
      <c r="N5" s="86"/>
      <c r="O5" s="86"/>
      <c r="P5" s="87"/>
    </row>
    <row r="6" spans="2:16" ht="193.95" customHeight="1" x14ac:dyDescent="0.25">
      <c r="B6" s="81"/>
      <c r="C6" s="90"/>
      <c r="D6" s="91"/>
      <c r="E6" s="91"/>
      <c r="F6" s="92"/>
      <c r="G6" s="32" t="s">
        <v>16</v>
      </c>
      <c r="H6" s="32" t="s">
        <v>17</v>
      </c>
      <c r="I6" s="32" t="s">
        <v>18</v>
      </c>
      <c r="J6" s="31" t="s">
        <v>8</v>
      </c>
      <c r="K6" s="31" t="s">
        <v>1</v>
      </c>
      <c r="L6" s="11" t="s">
        <v>13</v>
      </c>
      <c r="M6" s="12" t="s">
        <v>14</v>
      </c>
      <c r="N6" s="31" t="s">
        <v>2</v>
      </c>
      <c r="O6" s="31" t="s">
        <v>3</v>
      </c>
      <c r="P6" s="31" t="s">
        <v>6</v>
      </c>
    </row>
    <row r="7" spans="2:16" ht="41.25" customHeight="1" x14ac:dyDescent="0.25">
      <c r="B7" s="13">
        <v>1</v>
      </c>
      <c r="C7" s="28" t="s">
        <v>22</v>
      </c>
      <c r="D7" s="24"/>
      <c r="E7" s="24" t="s">
        <v>20</v>
      </c>
      <c r="F7" s="26">
        <v>1</v>
      </c>
      <c r="G7" s="25">
        <v>31100</v>
      </c>
      <c r="H7" s="25">
        <v>31000</v>
      </c>
      <c r="I7" s="27">
        <v>30800</v>
      </c>
      <c r="J7" s="14">
        <f>ROUND((G7+H7+I7)/3,2)</f>
        <v>30966.67</v>
      </c>
      <c r="K7" s="22">
        <f>IF(3&lt;2,"",ROUND(SQRT((1*POWER(G7-J7,2)+1*POWER(H7-J7,2)+1*POWER(I7-J7,2)+0*POWER(0-J7,2)+0*POWER(0-J7,2))/(3-1)),2))</f>
        <v>152.75</v>
      </c>
      <c r="L7" s="13">
        <f>IF(K7="","",ROUND(K7*100/J7,2))</f>
        <v>0.49</v>
      </c>
      <c r="M7" s="14">
        <v>30966.67</v>
      </c>
      <c r="N7" s="15">
        <f>J7</f>
        <v>30966.67</v>
      </c>
      <c r="O7" s="14">
        <f>ROUND(N7,2)</f>
        <v>30966.67</v>
      </c>
      <c r="P7" s="14">
        <f>O7*F7</f>
        <v>30966.67</v>
      </c>
    </row>
    <row r="8" spans="2:16" ht="41.25" customHeight="1" x14ac:dyDescent="0.25">
      <c r="B8" s="13">
        <v>2</v>
      </c>
      <c r="C8" s="28" t="s">
        <v>23</v>
      </c>
      <c r="D8" s="24"/>
      <c r="E8" s="24" t="s">
        <v>20</v>
      </c>
      <c r="F8" s="26">
        <v>1</v>
      </c>
      <c r="G8" s="25">
        <v>38000</v>
      </c>
      <c r="H8" s="25">
        <v>42000</v>
      </c>
      <c r="I8" s="27">
        <v>40000</v>
      </c>
      <c r="J8" s="14">
        <f>ROUND((G8+H8+I8)/3,2)</f>
        <v>40000</v>
      </c>
      <c r="K8" s="22">
        <f>IF(3&lt;2,"",ROUND(SQRT((1*POWER(G8-J8,2)+1*POWER(H8-J8,2)+1*POWER(I8-J8,2)+0*POWER(0-J8,2)+0*POWER(0-J8,2))/(3-1)),2))</f>
        <v>2000</v>
      </c>
      <c r="L8" s="13">
        <f>IF(K8="","",ROUND(K8*100/J8,2))</f>
        <v>5</v>
      </c>
      <c r="M8" s="14">
        <v>30966.67</v>
      </c>
      <c r="N8" s="15">
        <f>J8</f>
        <v>40000</v>
      </c>
      <c r="O8" s="14">
        <f>ROUND(N8,2)</f>
        <v>40000</v>
      </c>
      <c r="P8" s="14">
        <f>O8*F8</f>
        <v>40000</v>
      </c>
    </row>
    <row r="9" spans="2:16" ht="41.25" customHeight="1" x14ac:dyDescent="0.25">
      <c r="B9" s="13">
        <v>3</v>
      </c>
      <c r="C9" s="28" t="s">
        <v>24</v>
      </c>
      <c r="D9" s="24"/>
      <c r="E9" s="24" t="s">
        <v>20</v>
      </c>
      <c r="F9" s="26">
        <v>1</v>
      </c>
      <c r="G9" s="25">
        <v>58738.65</v>
      </c>
      <c r="H9" s="25">
        <v>64570</v>
      </c>
      <c r="I9" s="27">
        <v>62795.5</v>
      </c>
      <c r="J9" s="14">
        <f>ROUND((G9+H9+I9)/3,2)</f>
        <v>62034.720000000001</v>
      </c>
      <c r="K9" s="22">
        <f>IF(3&lt;2,"",ROUND(SQRT((1*POWER(G9-J9,2)+1*POWER(H9-J9,2)+1*POWER(I9-J9,2)+0*POWER(0-J9,2)+0*POWER(0-J9,2))/(3-1)),2))</f>
        <v>2989.19</v>
      </c>
      <c r="L9" s="13">
        <f>IF(K9="","",ROUND(K9*100/J9,2))</f>
        <v>4.82</v>
      </c>
      <c r="M9" s="14">
        <v>30966.67</v>
      </c>
      <c r="N9" s="15">
        <f>J9</f>
        <v>62034.720000000001</v>
      </c>
      <c r="O9" s="14">
        <f>ROUND(N9,2)</f>
        <v>62034.720000000001</v>
      </c>
      <c r="P9" s="14">
        <f>O9*F9</f>
        <v>62034.720000000001</v>
      </c>
    </row>
    <row r="10" spans="2:16" s="19" customFormat="1" ht="14.4" x14ac:dyDescent="0.3">
      <c r="B10" s="13"/>
      <c r="C10" s="83"/>
      <c r="D10" s="83"/>
      <c r="E10" s="83"/>
      <c r="F10" s="83"/>
      <c r="G10" s="83"/>
      <c r="H10" s="83"/>
      <c r="I10" s="83"/>
      <c r="J10" s="16"/>
      <c r="K10" s="17"/>
      <c r="L10" s="17"/>
      <c r="M10" s="17"/>
      <c r="N10" s="17"/>
      <c r="O10" s="17"/>
      <c r="P10" s="18">
        <f>SUM(P7:P9)</f>
        <v>133001.39000000001</v>
      </c>
    </row>
    <row r="11" spans="2:16" ht="38.4" customHeight="1" x14ac:dyDescent="0.3">
      <c r="B11" s="96" t="s">
        <v>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2:16" s="20" customFormat="1" ht="15.6" x14ac:dyDescent="0.3">
      <c r="B12" s="6"/>
      <c r="C12" s="29"/>
      <c r="D12" s="29"/>
      <c r="E12" s="29"/>
      <c r="F12" s="1"/>
      <c r="G12" s="2"/>
      <c r="H12" s="3"/>
      <c r="I12" s="4"/>
      <c r="J12" s="6"/>
      <c r="K12" s="6"/>
      <c r="L12" s="6"/>
      <c r="M12" s="6"/>
      <c r="N12" s="6"/>
      <c r="O12" s="6"/>
      <c r="P12" s="23"/>
    </row>
    <row r="13" spans="2:16" s="20" customFormat="1" ht="20.25" customHeight="1" x14ac:dyDescent="0.3">
      <c r="B13" s="79" t="s">
        <v>25</v>
      </c>
      <c r="C13" s="79"/>
      <c r="D13" s="79"/>
      <c r="E13" s="79"/>
      <c r="F13" s="79"/>
      <c r="G13" s="79"/>
      <c r="H13" s="79"/>
      <c r="I13" s="79"/>
      <c r="J13" s="79"/>
      <c r="K13" s="79"/>
      <c r="L13" s="6"/>
      <c r="M13" s="6"/>
      <c r="N13" s="6"/>
      <c r="O13" s="80"/>
      <c r="P13" s="80"/>
    </row>
    <row r="14" spans="2:16" s="20" customFormat="1" ht="11.25" customHeight="1" x14ac:dyDescent="0.3">
      <c r="B14" s="6"/>
      <c r="C14" s="29"/>
      <c r="D14" s="29"/>
      <c r="E14" s="29"/>
      <c r="F14" s="1"/>
      <c r="G14" s="2"/>
      <c r="H14" s="3"/>
      <c r="I14" s="4"/>
      <c r="J14" s="6"/>
      <c r="K14" s="6"/>
      <c r="L14" s="6"/>
      <c r="M14" s="6"/>
      <c r="N14" s="6"/>
      <c r="O14" s="6"/>
      <c r="P14" s="6"/>
    </row>
    <row r="15" spans="2:16" ht="19.5" customHeight="1" x14ac:dyDescent="0.25">
      <c r="C15" s="7"/>
      <c r="D15" s="7"/>
    </row>
    <row r="17" spans="2:11" ht="15.6" x14ac:dyDescent="0.25">
      <c r="B17" s="79" t="s">
        <v>26</v>
      </c>
      <c r="C17" s="79"/>
      <c r="D17" s="79"/>
      <c r="E17" s="79"/>
      <c r="F17" s="79"/>
      <c r="G17" s="79"/>
      <c r="H17" s="79"/>
      <c r="I17" s="79"/>
      <c r="J17" s="79"/>
      <c r="K17" s="79"/>
    </row>
  </sheetData>
  <mergeCells count="15">
    <mergeCell ref="B17:K17"/>
    <mergeCell ref="E5:E6"/>
    <mergeCell ref="C1:P1"/>
    <mergeCell ref="C4:P4"/>
    <mergeCell ref="B5:B6"/>
    <mergeCell ref="C5:C6"/>
    <mergeCell ref="D5:D6"/>
    <mergeCell ref="F5:F6"/>
    <mergeCell ref="G5:I5"/>
    <mergeCell ref="J5:L5"/>
    <mergeCell ref="M5:P5"/>
    <mergeCell ref="C10:I10"/>
    <mergeCell ref="B11:P11"/>
    <mergeCell ref="B13:K13"/>
    <mergeCell ref="O13:P13"/>
  </mergeCells>
  <pageMargins left="0.31496062992125984" right="0.31496062992125984" top="0.74803149606299213" bottom="0.35433070866141736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tabSelected="1" topLeftCell="G4" zoomScale="120" zoomScaleNormal="120" workbookViewId="0">
      <selection activeCell="I8" sqref="I8"/>
    </sheetView>
  </sheetViews>
  <sheetFormatPr defaultColWidth="9.109375" defaultRowHeight="13.8" x14ac:dyDescent="0.25"/>
  <cols>
    <col min="1" max="1" width="2.5546875" style="42" customWidth="1"/>
    <col min="2" max="2" width="6.88671875" style="42" customWidth="1"/>
    <col min="3" max="3" width="26.6640625" style="42" customWidth="1"/>
    <col min="4" max="4" width="20.33203125" style="42" hidden="1" customWidth="1"/>
    <col min="5" max="6" width="10.88671875" style="42" customWidth="1"/>
    <col min="7" max="7" width="14" style="42" customWidth="1"/>
    <col min="8" max="8" width="13" style="42" customWidth="1"/>
    <col min="9" max="9" width="12.6640625" style="42" customWidth="1"/>
    <col min="10" max="10" width="18" style="42" customWidth="1"/>
    <col min="11" max="11" width="15.44140625" style="42" customWidth="1"/>
    <col min="12" max="12" width="16.5546875" style="42" customWidth="1"/>
    <col min="13" max="13" width="26.88671875" style="42" customWidth="1"/>
    <col min="14" max="14" width="15" style="42" customWidth="1"/>
    <col min="15" max="15" width="15.33203125" style="42" customWidth="1"/>
    <col min="16" max="16" width="14.5546875" style="42" customWidth="1"/>
    <col min="17" max="16384" width="9.109375" style="42"/>
  </cols>
  <sheetData>
    <row r="1" spans="2:16" ht="63" customHeight="1" x14ac:dyDescent="0.25">
      <c r="B1" s="106" t="s">
        <v>43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2:16" ht="36.75" customHeight="1" x14ac:dyDescent="0.25">
      <c r="B2" s="107" t="s">
        <v>34</v>
      </c>
      <c r="C2" s="107"/>
      <c r="D2" s="60"/>
      <c r="E2" s="107" t="s">
        <v>35</v>
      </c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2:16" ht="64.5" customHeight="1" x14ac:dyDescent="0.25">
      <c r="B3" s="107" t="s">
        <v>36</v>
      </c>
      <c r="C3" s="107"/>
      <c r="D3" s="60"/>
      <c r="E3" s="107" t="s">
        <v>37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</row>
    <row r="4" spans="2:16" ht="45.6" customHeight="1" x14ac:dyDescent="0.25">
      <c r="B4" s="108" t="s">
        <v>12</v>
      </c>
      <c r="C4" s="107" t="s">
        <v>41</v>
      </c>
      <c r="D4" s="109" t="s">
        <v>0</v>
      </c>
      <c r="E4" s="109" t="s">
        <v>10</v>
      </c>
      <c r="F4" s="109" t="s">
        <v>11</v>
      </c>
      <c r="G4" s="99" t="s">
        <v>4</v>
      </c>
      <c r="H4" s="100"/>
      <c r="I4" s="101"/>
      <c r="J4" s="102" t="s">
        <v>7</v>
      </c>
      <c r="K4" s="102"/>
      <c r="L4" s="102"/>
      <c r="M4" s="103" t="s">
        <v>9</v>
      </c>
      <c r="N4" s="104"/>
      <c r="O4" s="104"/>
      <c r="P4" s="105"/>
    </row>
    <row r="5" spans="2:16" ht="193.95" customHeight="1" x14ac:dyDescent="0.25">
      <c r="B5" s="108"/>
      <c r="C5" s="109"/>
      <c r="D5" s="110"/>
      <c r="E5" s="110"/>
      <c r="F5" s="110"/>
      <c r="G5" s="64" t="s">
        <v>44</v>
      </c>
      <c r="H5" s="64" t="s">
        <v>45</v>
      </c>
      <c r="I5" s="64" t="s">
        <v>46</v>
      </c>
      <c r="J5" s="62" t="s">
        <v>8</v>
      </c>
      <c r="K5" s="62" t="s">
        <v>1</v>
      </c>
      <c r="L5" s="62" t="s">
        <v>38</v>
      </c>
      <c r="M5" s="43" t="s">
        <v>39</v>
      </c>
      <c r="N5" s="62" t="s">
        <v>2</v>
      </c>
      <c r="O5" s="62" t="s">
        <v>3</v>
      </c>
      <c r="P5" s="62" t="s">
        <v>6</v>
      </c>
    </row>
    <row r="6" spans="2:16" ht="29.4" customHeight="1" thickBot="1" x14ac:dyDescent="0.3">
      <c r="B6" s="63">
        <v>1</v>
      </c>
      <c r="C6" s="58" t="s">
        <v>48</v>
      </c>
      <c r="D6" s="65"/>
      <c r="E6" s="65" t="s">
        <v>42</v>
      </c>
      <c r="F6" s="66">
        <v>3</v>
      </c>
      <c r="G6" s="64">
        <v>550</v>
      </c>
      <c r="H6" s="64">
        <v>448.1</v>
      </c>
      <c r="I6" s="64">
        <v>430</v>
      </c>
      <c r="J6" s="45">
        <f t="shared" ref="J6:J8" si="0">ROUND((G6+H6+I6)/3,2)</f>
        <v>476.03</v>
      </c>
      <c r="K6" s="46">
        <f t="shared" ref="K6:K8" si="1">IF(3&lt;2,"",ROUND(SQRT((1*POWER(G6-J6,2)+1*POWER(H6-J6,2)+1*POWER(I6-J6,2)+0*POWER(0-J6,2)+0*POWER(0-J6,2))/(3-1)),2))</f>
        <v>64.69</v>
      </c>
      <c r="L6" s="44">
        <f t="shared" ref="L6:L8" si="2">IF(K6="","",ROUND(K6*100/J6,2))</f>
        <v>13.59</v>
      </c>
      <c r="M6" s="45">
        <f t="shared" ref="M6:M8" si="3">J6*F6</f>
        <v>1428.09</v>
      </c>
      <c r="N6" s="47">
        <f t="shared" ref="N6:N8" si="4">J6</f>
        <v>476.03</v>
      </c>
      <c r="O6" s="45">
        <f t="shared" ref="O6:O8" si="5">ROUND(N6,2)</f>
        <v>476.03</v>
      </c>
      <c r="P6" s="45">
        <f t="shared" ref="P6:P8" si="6">O6*F6</f>
        <v>1428.09</v>
      </c>
    </row>
    <row r="7" spans="2:16" ht="31.2" customHeight="1" x14ac:dyDescent="0.25">
      <c r="B7" s="69">
        <v>2</v>
      </c>
      <c r="C7" s="58" t="s">
        <v>49</v>
      </c>
      <c r="D7" s="70"/>
      <c r="E7" s="70" t="s">
        <v>42</v>
      </c>
      <c r="F7" s="71">
        <v>2</v>
      </c>
      <c r="G7" s="64">
        <v>5589</v>
      </c>
      <c r="H7" s="64">
        <v>5055</v>
      </c>
      <c r="I7" s="64">
        <v>8277</v>
      </c>
      <c r="J7" s="72">
        <f t="shared" si="0"/>
        <v>6307</v>
      </c>
      <c r="K7" s="73">
        <f t="shared" si="1"/>
        <v>1726.84</v>
      </c>
      <c r="L7" s="74">
        <f t="shared" si="2"/>
        <v>27.38</v>
      </c>
      <c r="M7" s="72">
        <f t="shared" si="3"/>
        <v>12614</v>
      </c>
      <c r="N7" s="75">
        <f t="shared" si="4"/>
        <v>6307</v>
      </c>
      <c r="O7" s="72">
        <f t="shared" si="5"/>
        <v>6307</v>
      </c>
      <c r="P7" s="72">
        <f t="shared" si="6"/>
        <v>12614</v>
      </c>
    </row>
    <row r="8" spans="2:16" s="48" customFormat="1" ht="36.75" customHeight="1" x14ac:dyDescent="0.3">
      <c r="B8" s="44">
        <v>3</v>
      </c>
      <c r="C8" s="76" t="s">
        <v>50</v>
      </c>
      <c r="D8" s="77"/>
      <c r="E8" s="67" t="s">
        <v>42</v>
      </c>
      <c r="F8" s="78">
        <v>3</v>
      </c>
      <c r="G8" s="67">
        <v>1402.19</v>
      </c>
      <c r="H8" s="67">
        <v>1390</v>
      </c>
      <c r="I8" s="67">
        <v>1399</v>
      </c>
      <c r="J8" s="45">
        <f t="shared" si="0"/>
        <v>1397.06</v>
      </c>
      <c r="K8" s="46">
        <f t="shared" si="1"/>
        <v>6.32</v>
      </c>
      <c r="L8" s="44">
        <f t="shared" si="2"/>
        <v>0.45</v>
      </c>
      <c r="M8" s="45">
        <f t="shared" si="3"/>
        <v>4191.18</v>
      </c>
      <c r="N8" s="47">
        <f t="shared" si="4"/>
        <v>1397.06</v>
      </c>
      <c r="O8" s="45">
        <f t="shared" si="5"/>
        <v>1397.06</v>
      </c>
      <c r="P8" s="45">
        <f t="shared" si="6"/>
        <v>4191.18</v>
      </c>
    </row>
    <row r="9" spans="2:16" s="54" customFormat="1" ht="11.25" customHeight="1" x14ac:dyDescent="0.3">
      <c r="B9" s="49"/>
      <c r="C9" s="61"/>
      <c r="D9" s="61"/>
      <c r="E9" s="61"/>
      <c r="F9" s="50"/>
      <c r="G9" s="51"/>
      <c r="H9" s="52"/>
      <c r="I9" s="53"/>
      <c r="J9" s="49"/>
      <c r="K9" s="49"/>
      <c r="L9" s="49"/>
      <c r="M9" s="49"/>
      <c r="N9" s="49"/>
      <c r="O9" s="49"/>
      <c r="P9" s="68">
        <f>SUM(P6:P8)</f>
        <v>18233.27</v>
      </c>
    </row>
    <row r="10" spans="2:16" ht="133.5" customHeight="1" x14ac:dyDescent="0.3">
      <c r="B10" s="97" t="s">
        <v>47</v>
      </c>
      <c r="C10" s="98"/>
      <c r="D10" s="98"/>
      <c r="E10" s="98"/>
      <c r="F10" s="98"/>
      <c r="J10" s="42" t="s">
        <v>40</v>
      </c>
      <c r="P10" s="59"/>
    </row>
    <row r="12" spans="2:16" x14ac:dyDescent="0.25">
      <c r="G12" s="48"/>
      <c r="H12" s="48"/>
      <c r="I12" s="48"/>
      <c r="J12" s="55"/>
    </row>
    <row r="13" spans="2:16" x14ac:dyDescent="0.25">
      <c r="G13" s="48"/>
      <c r="H13" s="48"/>
      <c r="I13" s="48"/>
      <c r="J13" s="55"/>
    </row>
    <row r="14" spans="2:16" x14ac:dyDescent="0.25">
      <c r="G14" s="48"/>
      <c r="H14" s="48"/>
      <c r="I14" s="48"/>
      <c r="J14" s="55"/>
    </row>
    <row r="15" spans="2:16" x14ac:dyDescent="0.25">
      <c r="G15" s="48"/>
      <c r="H15" s="48"/>
      <c r="I15" s="48"/>
      <c r="J15" s="55"/>
    </row>
    <row r="16" spans="2:16" x14ac:dyDescent="0.25">
      <c r="J16" s="56"/>
    </row>
    <row r="17" spans="10:10" x14ac:dyDescent="0.25">
      <c r="J17" s="57"/>
    </row>
  </sheetData>
  <mergeCells count="14">
    <mergeCell ref="B10:F10"/>
    <mergeCell ref="G4:I4"/>
    <mergeCell ref="J4:L4"/>
    <mergeCell ref="M4:P4"/>
    <mergeCell ref="B1:P1"/>
    <mergeCell ref="B2:C2"/>
    <mergeCell ref="E2:P2"/>
    <mergeCell ref="B3:C3"/>
    <mergeCell ref="E3:P3"/>
    <mergeCell ref="B4:B5"/>
    <mergeCell ref="C4:C5"/>
    <mergeCell ref="D4:D5"/>
    <mergeCell ref="E4:E5"/>
    <mergeCell ref="F4:F5"/>
  </mergeCells>
  <pageMargins left="0.25" right="0.25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ПЕНЗА</vt:lpstr>
      <vt:lpstr>казань</vt:lpstr>
      <vt:lpstr>НМЦК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Прорвина Ирина Александровна</cp:lastModifiedBy>
  <cp:lastPrinted>2025-06-18T10:30:51Z</cp:lastPrinted>
  <dcterms:created xsi:type="dcterms:W3CDTF">2014-10-12T23:54:07Z</dcterms:created>
  <dcterms:modified xsi:type="dcterms:W3CDTF">2026-03-18T11:55:57Z</dcterms:modified>
</cp:coreProperties>
</file>