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-SRV-FS-02\Public\Закупки\ОГЗ\2026\Отделение травматологии №12\Поставка изделий медицинского назначения (винт канюлированный)\"/>
    </mc:Choice>
  </mc:AlternateContent>
  <xr:revisionPtr revIDLastSave="0" documentId="13_ncr:1_{0FAB0570-C09A-491A-B7E8-3B26D88FD7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3" r:id="rId1"/>
  </sheets>
  <calcPr calcId="191029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3" l="1"/>
  <c r="N6" i="3"/>
  <c r="N5" i="3"/>
  <c r="O5" i="3"/>
  <c r="H6" i="3"/>
  <c r="I6" i="3"/>
  <c r="J6" i="3"/>
  <c r="K6" i="3" s="1"/>
  <c r="L6" i="3"/>
  <c r="O6" i="3"/>
  <c r="H7" i="3"/>
  <c r="I7" i="3"/>
  <c r="J7" i="3"/>
  <c r="L7" i="3"/>
  <c r="N7" i="3"/>
  <c r="O7" i="3" s="1"/>
  <c r="K7" i="3" l="1"/>
  <c r="L5" i="3"/>
  <c r="H5" i="3"/>
  <c r="J5" i="3" l="1"/>
  <c r="I5" i="3"/>
  <c r="K5" i="3" l="1"/>
</calcChain>
</file>

<file path=xl/sharedStrings.xml><?xml version="1.0" encoding="utf-8"?>
<sst xmlns="http://schemas.openxmlformats.org/spreadsheetml/2006/main" count="30" uniqueCount="27">
  <si>
    <t>Среднее квадратичное отклонение</t>
  </si>
  <si>
    <t>шт.</t>
  </si>
  <si>
    <t>№ п/п</t>
  </si>
  <si>
    <t>Наименование товара (работы, услуги)</t>
  </si>
  <si>
    <t xml:space="preserve">Ед. изм.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</si>
  <si>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</si>
  <si>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</si>
  <si>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</si>
  <si>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</si>
  <si>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</si>
  <si>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>&lt;ц&gt; - средн. арифм. величина цены единицы прод-ции, руб.</t>
  </si>
  <si>
    <t xml:space="preserve">V - коэф-нт вариации </t>
  </si>
  <si>
    <t>Номер источника ценовой информации (ИЦИ №i) и цена единицы товара, работы, услуги, представленная i-тым ИЦИ (Цi), руб.</t>
  </si>
  <si>
    <t>Приложение №2 к Извещению</t>
  </si>
  <si>
    <t>Минимальная цена единицы i-й позиции медицинского изделия с учетом НДС, руб.</t>
  </si>
  <si>
    <t>НЦЕi**, (средняя цена за ед. измерения без НДС), руб.</t>
  </si>
  <si>
    <r>
      <rPr>
        <sz val="9"/>
        <color rgb="FF000000"/>
        <rFont val="Times New Roman"/>
        <family val="2"/>
      </rP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где: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V - коэффициент вариации;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                                             - среднее квадратичное отклонение;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&lt;ц&gt; - средняя арифметическая величина цены единицы товара, работы, услуги;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n - количество значений, используемых в расчете.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Коэффициент вариации не превышает 33 %, совокупность значений выявленных цен, используемых в расчетах НМЦК, является однородной.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** Расчет начальной (максимальной) цены контракта (НМЦК) осуществлен по формуле:</t>
    </r>
    <r>
      <rPr>
        <sz val="9"/>
        <color rgb="FF000000"/>
        <rFont val="Times New Roman"/>
        <family val="2"/>
      </rPr>
      <t xml:space="preserve">                                                                                     , где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НЦЕ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начальная цена единицы i-й позиции медицинского изделия без учета НДС, рассчитанная в соответствии с пунктом 12 Порядка, рассчитанная по формуле:</t>
    </r>
    <r>
      <rPr>
        <sz val="9"/>
        <color rgb="FF000000"/>
        <rFont val="Times New Roman"/>
        <family val="2"/>
      </rPr>
      <t xml:space="preserve">
</t>
    </r>
  </si>
  <si>
    <t>Основные характеристики объекта закупки:</t>
  </si>
  <si>
    <t>Используемый метод обоснования НМЦК:</t>
  </si>
  <si>
    <t>НДС медицинского изделия, %</t>
  </si>
  <si>
    <t>НЦЕi + НДС - начальная цена единицы i-й позиции медицинского изделия с учетом НДС, руб.</t>
  </si>
  <si>
    <t>метод сопоставимых рыночных цен (анализа рынка), расчет произведен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 В соответствии со статьей 34 Бюджетного кодекса Российской Федерации от 31.07.1998 № 145-ФЗ значение начальной (максимальной) цены контракта Заказчиком устанавливается на основании минимального ценового предложения.</t>
  </si>
  <si>
    <t>основные характеристики объекта закупки в соответствии с харктеристиками объекта закупки, указанными в извещении о закупке</t>
  </si>
  <si>
    <t>Vi - количество (объем) i-й позиции закупаемого медицинского изделия</t>
  </si>
  <si>
    <t>Винт костный ортопедический, нерассасывающийся, нестерильный (НКМИ 245510)</t>
  </si>
  <si>
    <t>Шайба под спонгиозные винт              (НКМИ 333140)</t>
  </si>
  <si>
    <t>Обоснование начальной (максимальной) цены контракта на поставку изделий медицинского назначения (винт костный ортопедический, шайба) для нужд ФГБУ «СПб НИИФ» Минздрава России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</si>
</sst>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vertAlign val="subscript"/>
      <sz val="9"/>
      <color rgb="FF000000"/>
      <name val="Times New Roman"/>
      <family val="2"/>
    </font>
    <font>
      <sz val="11"/>
      <color rgb="FF000000"/>
      <name val="Calibri"/>
      <family val="2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readingOrder="1"/>
    </xf>
    <xf numFmtId="4" fontId="13" fillId="0" borderId="1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300878</xdr:colOff>
      <xdr:row>9</xdr:row>
      <xdr:rowOff>281828</xdr:rowOff>
    </xdr:from>
    <xdr:ext cx="771525" cy="342900"/>
    <xdr:pic>
      <xdr:nvPicPr>
        <xdr:cNvPr id="6" name="Picture 1">
          <a:extLst>
            <a:ext uri="{FF2B5EF4-FFF2-40B4-BE49-F238E27FC236}">
              <a16:creationId xmlns:a16="http://schemas.microsoft.com/office/drawing/2014/main" id="{D0BDEFE4-1437-42CC-8E9C-F5D13CEA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878" y="10030946"/>
          <a:ext cx="771525" cy="34290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781050</xdr:rowOff>
    </xdr:from>
    <xdr:ext cx="1247775" cy="447675"/>
    <xdr:pic>
      <xdr:nvPicPr>
        <xdr:cNvPr id="7" name="Picture 2">
          <a:extLst>
            <a:ext uri="{FF2B5EF4-FFF2-40B4-BE49-F238E27FC236}">
              <a16:creationId xmlns:a16="http://schemas.microsoft.com/office/drawing/2014/main" id="{A1FA6C5A-67F8-4AAC-8C16-590ABBE64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6038850"/>
          <a:ext cx="1247775" cy="447675"/>
        </a:xfrm>
        <a:prstGeom prst="rect">
          <a:avLst/>
        </a:prstGeom>
      </xdr:spPr>
    </xdr:pic>
    <xdr:clientData/>
  </xdr:oneCellAnchor>
  <xdr:oneCellAnchor>
    <xdr:from>
      <xdr:col>3</xdr:col>
      <xdr:colOff>509308</xdr:colOff>
      <xdr:row>9</xdr:row>
      <xdr:rowOff>2008654</xdr:rowOff>
    </xdr:from>
    <xdr:ext cx="2228850" cy="276225"/>
    <xdr:pic>
      <xdr:nvPicPr>
        <xdr:cNvPr id="8" name="Picture 3">
          <a:extLst>
            <a:ext uri="{FF2B5EF4-FFF2-40B4-BE49-F238E27FC236}">
              <a16:creationId xmlns:a16="http://schemas.microsoft.com/office/drawing/2014/main" id="{E52D8B4C-4F22-4328-B5CC-4E8F1D3F0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85690" y="11757772"/>
          <a:ext cx="2228850" cy="276225"/>
        </a:xfrm>
        <a:prstGeom prst="rect">
          <a:avLst/>
        </a:prstGeom>
      </xdr:spPr>
    </xdr:pic>
    <xdr:clientData/>
  </xdr:oneCellAnchor>
  <xdr:oneCellAnchor>
    <xdr:from>
      <xdr:col>6</xdr:col>
      <xdr:colOff>862293</xdr:colOff>
      <xdr:row>9</xdr:row>
      <xdr:rowOff>2288242</xdr:rowOff>
    </xdr:from>
    <xdr:ext cx="952500" cy="333375"/>
    <xdr:pic>
      <xdr:nvPicPr>
        <xdr:cNvPr id="9" name="Picture 4">
          <a:extLst>
            <a:ext uri="{FF2B5EF4-FFF2-40B4-BE49-F238E27FC236}">
              <a16:creationId xmlns:a16="http://schemas.microsoft.com/office/drawing/2014/main" id="{F77BC23F-9CA6-4BA9-916C-E0B177F1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09940" y="12037360"/>
          <a:ext cx="952500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"/>
  <sheetViews>
    <sheetView tabSelected="1" zoomScaleNormal="100" workbookViewId="0">
      <selection activeCell="A2" sqref="A2:O2"/>
    </sheetView>
  </sheetViews>
  <sheetFormatPr defaultRowHeight="15" x14ac:dyDescent="0.25"/>
  <cols>
    <col min="2" max="2" width="34.28515625" customWidth="1"/>
    <col min="3" max="3" width="13.28515625" customWidth="1"/>
    <col min="4" max="4" width="13.42578125" customWidth="1"/>
    <col min="5" max="5" width="17.42578125" customWidth="1"/>
    <col min="6" max="6" width="16.7109375" customWidth="1"/>
    <col min="7" max="7" width="17.85546875" customWidth="1"/>
    <col min="8" max="8" width="11.42578125" customWidth="1"/>
    <col min="12" max="13" width="10.42578125" customWidth="1"/>
    <col min="14" max="14" width="18.28515625" customWidth="1"/>
    <col min="15" max="15" width="17.85546875" customWidth="1"/>
  </cols>
  <sheetData>
    <row r="1" spans="1:21" x14ac:dyDescent="0.25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21" ht="21" customHeight="1" x14ac:dyDescent="0.25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21" ht="48.75" customHeight="1" x14ac:dyDescent="0.25">
      <c r="A3" s="27" t="s">
        <v>2</v>
      </c>
      <c r="B3" s="28" t="s">
        <v>3</v>
      </c>
      <c r="C3" s="29" t="s">
        <v>4</v>
      </c>
      <c r="D3" s="28" t="s">
        <v>23</v>
      </c>
      <c r="E3" s="28" t="s">
        <v>12</v>
      </c>
      <c r="F3" s="28"/>
      <c r="G3" s="28"/>
      <c r="H3" s="30" t="s">
        <v>5</v>
      </c>
      <c r="I3" s="22" t="s">
        <v>6</v>
      </c>
      <c r="J3" s="22"/>
      <c r="K3" s="22"/>
      <c r="L3" s="22" t="s">
        <v>15</v>
      </c>
      <c r="M3" s="31" t="s">
        <v>19</v>
      </c>
      <c r="N3" s="23" t="s">
        <v>20</v>
      </c>
      <c r="O3" s="26" t="s">
        <v>14</v>
      </c>
    </row>
    <row r="4" spans="1:21" ht="84" x14ac:dyDescent="0.25">
      <c r="A4" s="27"/>
      <c r="B4" s="28"/>
      <c r="C4" s="29"/>
      <c r="D4" s="28"/>
      <c r="E4" s="6" t="s">
        <v>7</v>
      </c>
      <c r="F4" s="6" t="s">
        <v>8</v>
      </c>
      <c r="G4" s="6" t="s">
        <v>9</v>
      </c>
      <c r="H4" s="28"/>
      <c r="I4" s="7" t="s">
        <v>10</v>
      </c>
      <c r="J4" s="6" t="s">
        <v>0</v>
      </c>
      <c r="K4" s="8" t="s">
        <v>11</v>
      </c>
      <c r="L4" s="22"/>
      <c r="M4" s="32"/>
      <c r="N4" s="23"/>
      <c r="O4" s="26"/>
    </row>
    <row r="5" spans="1:21" ht="38.25" x14ac:dyDescent="0.25">
      <c r="A5" s="10">
        <v>1</v>
      </c>
      <c r="B5" s="16" t="s">
        <v>24</v>
      </c>
      <c r="C5" s="13" t="s">
        <v>1</v>
      </c>
      <c r="D5" s="14">
        <v>1</v>
      </c>
      <c r="E5" s="15">
        <v>8400</v>
      </c>
      <c r="F5" s="16">
        <v>8652</v>
      </c>
      <c r="G5" s="16">
        <v>8000</v>
      </c>
      <c r="H5" s="1">
        <f>COUNT(E5:G5)</f>
        <v>3</v>
      </c>
      <c r="I5" s="1">
        <f>IF(ISERR(AVERAGE(E5:G5)),"",AVERAGE(E5:G5))</f>
        <v>8350.67</v>
      </c>
      <c r="J5" s="1">
        <f>IF(ISERR(STDEV(E5:G5)),"",STDEV(E5:G5))</f>
        <v>328.79</v>
      </c>
      <c r="K5" s="4">
        <f>IF(ISERR(J5/I5),"",J5/I5)</f>
        <v>3.9E-2</v>
      </c>
      <c r="L5" s="2">
        <f t="shared" ref="L5" si="0">AVERAGE(E5:G5)</f>
        <v>8350.67</v>
      </c>
      <c r="M5" s="12">
        <v>0</v>
      </c>
      <c r="N5" s="2">
        <f>G5</f>
        <v>8000</v>
      </c>
      <c r="O5" s="3">
        <f>N5</f>
        <v>8000</v>
      </c>
    </row>
    <row r="6" spans="1:21" ht="38.25" x14ac:dyDescent="0.25">
      <c r="A6" s="10">
        <v>2</v>
      </c>
      <c r="B6" s="16" t="s">
        <v>24</v>
      </c>
      <c r="C6" s="13" t="s">
        <v>1</v>
      </c>
      <c r="D6" s="14">
        <v>1</v>
      </c>
      <c r="E6" s="15">
        <v>8400</v>
      </c>
      <c r="F6" s="16">
        <v>8652</v>
      </c>
      <c r="G6" s="16">
        <v>8000</v>
      </c>
      <c r="H6" s="1">
        <f t="shared" ref="H6:H7" si="1">COUNT(E6:G6)</f>
        <v>3</v>
      </c>
      <c r="I6" s="1">
        <f t="shared" ref="I6:I7" si="2">IF(ISERR(AVERAGE(E6:G6)),"",AVERAGE(E6:G6))</f>
        <v>8350.67</v>
      </c>
      <c r="J6" s="1">
        <f t="shared" ref="J6:J7" si="3">IF(ISERR(STDEV(E6:G6)),"",STDEV(E6:G6))</f>
        <v>328.79</v>
      </c>
      <c r="K6" s="4">
        <f t="shared" ref="K6:K7" si="4">IF(ISERR(J6/I6),"",J6/I6)</f>
        <v>3.9E-2</v>
      </c>
      <c r="L6" s="2">
        <f t="shared" ref="L6:L7" si="5">AVERAGE(E6:G6)</f>
        <v>8350.67</v>
      </c>
      <c r="M6" s="12">
        <v>0</v>
      </c>
      <c r="N6" s="2">
        <f>G6</f>
        <v>8000</v>
      </c>
      <c r="O6" s="3">
        <f t="shared" ref="O6:O7" si="6">N6</f>
        <v>8000</v>
      </c>
    </row>
    <row r="7" spans="1:21" ht="25.5" x14ac:dyDescent="0.25">
      <c r="A7" s="10">
        <v>3</v>
      </c>
      <c r="B7" s="16" t="s">
        <v>25</v>
      </c>
      <c r="C7" s="13" t="s">
        <v>1</v>
      </c>
      <c r="D7" s="14">
        <v>1</v>
      </c>
      <c r="E7" s="15">
        <v>525</v>
      </c>
      <c r="F7" s="16">
        <v>540.75</v>
      </c>
      <c r="G7" s="16">
        <v>500</v>
      </c>
      <c r="H7" s="1">
        <f t="shared" si="1"/>
        <v>3</v>
      </c>
      <c r="I7" s="1">
        <f t="shared" si="2"/>
        <v>521.91999999999996</v>
      </c>
      <c r="J7" s="1">
        <f t="shared" si="3"/>
        <v>20.55</v>
      </c>
      <c r="K7" s="4">
        <f t="shared" si="4"/>
        <v>3.9E-2</v>
      </c>
      <c r="L7" s="2">
        <f t="shared" si="5"/>
        <v>521.91999999999996</v>
      </c>
      <c r="M7" s="12">
        <v>0</v>
      </c>
      <c r="N7" s="2">
        <f t="shared" ref="N7" si="7">G7</f>
        <v>500</v>
      </c>
      <c r="O7" s="3">
        <f t="shared" si="6"/>
        <v>500</v>
      </c>
    </row>
    <row r="8" spans="1:21" x14ac:dyDescent="0.25">
      <c r="A8" s="9"/>
      <c r="B8" s="9"/>
      <c r="C8" s="9"/>
      <c r="D8" s="9"/>
      <c r="E8" s="9"/>
      <c r="F8" s="5"/>
      <c r="G8" s="5"/>
      <c r="H8" s="9"/>
      <c r="I8" s="9"/>
      <c r="J8" s="9"/>
      <c r="K8" s="9"/>
      <c r="L8" s="9"/>
      <c r="M8" s="9"/>
      <c r="N8" s="9"/>
      <c r="O8" s="3">
        <f>SUM(O5:O7)</f>
        <v>16500</v>
      </c>
    </row>
    <row r="9" spans="1:2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21" ht="223.5" customHeight="1" x14ac:dyDescent="0.25">
      <c r="A10" s="17" t="s">
        <v>16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1"/>
      <c r="Q10" s="11"/>
      <c r="R10" s="11"/>
      <c r="S10" s="11"/>
      <c r="T10" s="11"/>
      <c r="U10" s="11"/>
    </row>
    <row r="12" spans="1:21" x14ac:dyDescent="0.25">
      <c r="A12" s="18" t="s">
        <v>17</v>
      </c>
      <c r="B12" s="18"/>
      <c r="C12" s="18" t="s">
        <v>22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21" ht="78" customHeight="1" x14ac:dyDescent="0.25">
      <c r="A13" s="18" t="s">
        <v>18</v>
      </c>
      <c r="B13" s="18"/>
      <c r="C13" s="19" t="s">
        <v>21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8">
    <mergeCell ref="A1:O1"/>
    <mergeCell ref="L3:L4"/>
    <mergeCell ref="N3:N4"/>
    <mergeCell ref="A2:O2"/>
    <mergeCell ref="O3:O4"/>
    <mergeCell ref="A3:A4"/>
    <mergeCell ref="B3:B4"/>
    <mergeCell ref="C3:C4"/>
    <mergeCell ref="D3:D4"/>
    <mergeCell ref="E3:G3"/>
    <mergeCell ref="H3:H4"/>
    <mergeCell ref="I3:K3"/>
    <mergeCell ref="M3:M4"/>
    <mergeCell ref="A10:O10"/>
    <mergeCell ref="A12:B12"/>
    <mergeCell ref="A13:B13"/>
    <mergeCell ref="C12:O12"/>
    <mergeCell ref="C13:O13"/>
  </mergeCells>
  <phoneticPr fontId="5" type="noConversion"/>
  <conditionalFormatting sqref="K5:K7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pageMargins left="0.7" right="0.7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Степаненко Олег Игоревич</cp:lastModifiedBy>
  <cp:lastPrinted>2026-06-04T13:36:03Z</cp:lastPrinted>
  <dcterms:created xsi:type="dcterms:W3CDTF">2018-02-08T09:44:50Z</dcterms:created>
  <dcterms:modified xsi:type="dcterms:W3CDTF">2026-06-04T13:37:15Z</dcterms:modified>
</cp:coreProperties>
</file>