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март-карта\"/>
    </mc:Choice>
  </mc:AlternateContent>
  <xr:revisionPtr revIDLastSave="0" documentId="13_ncr:1_{D9FA2740-996F-4790-95D8-B2D02856C215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СИЗ1" sheetId="1" r:id="rId1"/>
  </sheets>
  <definedNames>
    <definedName name="_GoBack" localSheetId="0">СИЗ1!#REF!</definedName>
    <definedName name="_xlnm.Print_Area" localSheetId="0">СИЗ1!$A$1:$O$33</definedName>
  </definedNames>
  <calcPr calcId="191029"/>
</workbook>
</file>

<file path=xl/calcChain.xml><?xml version="1.0" encoding="utf-8"?>
<calcChain xmlns="http://schemas.openxmlformats.org/spreadsheetml/2006/main">
  <c r="F28" i="1" l="1"/>
  <c r="F11" i="1"/>
  <c r="E11" i="1"/>
  <c r="J20" i="1" l="1"/>
  <c r="G20" i="1"/>
  <c r="D11" i="1"/>
  <c r="F24" i="1" l="1"/>
  <c r="A20" i="1" l="1"/>
  <c r="G11" i="1" l="1"/>
  <c r="A28" i="1"/>
  <c r="N11" i="1" l="1"/>
  <c r="A24" i="1"/>
  <c r="C24" i="1" l="1"/>
  <c r="I24" i="1" s="1"/>
  <c r="C28" i="1" s="1"/>
  <c r="E28" i="1" s="1"/>
  <c r="H11" i="1"/>
  <c r="P11" i="1" s="1"/>
  <c r="H28" i="1" l="1"/>
  <c r="H29" i="1" s="1"/>
  <c r="J11" i="1"/>
  <c r="L11" i="1" s="1"/>
  <c r="U11" i="1"/>
  <c r="F1" i="1" l="1"/>
</calcChain>
</file>

<file path=xl/sharedStrings.xml><?xml version="1.0" encoding="utf-8"?>
<sst xmlns="http://schemas.openxmlformats.org/spreadsheetml/2006/main" count="57" uniqueCount="52">
  <si>
    <t xml:space="preserve"> Обоснование начальной (максимальной) цены контракта</t>
  </si>
  <si>
    <t>1. В соответствии с ч. 22 ст.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Минздравом утвержден порядок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(далее - Порядок) (Приказ Минздрава России от 15 мая 2020 г. № 450н), следующими методами:
1.1.  Методом сопоставимых рыночных цен (анализа рынка) в соответствии с ч. 2-6 ст. 22 Закона № 44-ФЗ;
1.2. На основе информации, содержащейся в реестре контрактов, подтверждающей исполнение участником (без учета правопреемства) в течение трех лет до даты подачи заявки на участие в закупке трех контрактов, исполненных без применения неустоек;                                                                                                                                                                                                                                                                 1.3. Тарифным методом (в отношении медицинских изделий, для которых установлено государственное регулирование цен и которое включено в государственный реестр предельных отпускных цен производителей)</t>
  </si>
  <si>
    <t>1.1. Таблица для обоснования начальной (максимальной) цены Контракта  при выборе метода сопоставимых рыночных цен (анализа рынка)</t>
  </si>
  <si>
    <t>Наименование</t>
  </si>
  <si>
    <t>Единица измерения</t>
  </si>
  <si>
    <t xml:space="preserve">Количество </t>
  </si>
  <si>
    <t>Анализ рынка</t>
  </si>
  <si>
    <t>Средняя арифметическая цена за единицу     &lt;ц&gt;</t>
  </si>
  <si>
    <t xml:space="preserve">Среднее квадратичное отклонение 
</t>
  </si>
  <si>
    <t xml:space="preserve">Коэффициент вариации цен 
V (%)
(не должен превышать
33%)
</t>
  </si>
  <si>
    <t>КП1</t>
  </si>
  <si>
    <t>КП2</t>
  </si>
  <si>
    <t>КП3</t>
  </si>
  <si>
    <t>Технические характеристики</t>
  </si>
  <si>
    <t>Количество</t>
  </si>
  <si>
    <t>Предельная цена руб. без НДС</t>
  </si>
  <si>
    <t>Характеристики товара</t>
  </si>
  <si>
    <t xml:space="preserve"> Номер извещения,  номер договора</t>
  </si>
  <si>
    <t>Количество товара, 
в ед. изм.</t>
  </si>
  <si>
    <t>Общая сумма договора, руб.</t>
  </si>
  <si>
    <t>Цена товара за ед. изм., руб.</t>
  </si>
  <si>
    <t xml:space="preserve">Цена за единицу измерения , руб., без НДС </t>
  </si>
  <si>
    <t>Стоимость товара по договору без НДС, руб.</t>
  </si>
  <si>
    <t>2.  Выбор минимального значения цены</t>
  </si>
  <si>
    <t>Объект закупки</t>
  </si>
  <si>
    <t>Метод сопоставимых рыночных цен</t>
  </si>
  <si>
    <t>Тарифный метод</t>
  </si>
  <si>
    <t xml:space="preserve">Средневзвешенная цена </t>
  </si>
  <si>
    <t>Минимальная
 цена за единицу товара, 
рублей</t>
  </si>
  <si>
    <t>-</t>
  </si>
  <si>
    <t xml:space="preserve">III. Расчет НМЦК . 
</t>
  </si>
  <si>
    <t>Количество закупаемого товара Vi 
(ед.изм.)</t>
  </si>
  <si>
    <t>Минимальная  цена за единицу товара с оптовой надбавкой без НДС, рублей</t>
  </si>
  <si>
    <t>Оптовая надбавка, руб.</t>
  </si>
  <si>
    <t>НДС,руб.</t>
  </si>
  <si>
    <t>Цена за единицу товара с учетом оптовой надбавки и НДС, рублей, Цi</t>
  </si>
  <si>
    <t>Итого</t>
  </si>
  <si>
    <t>ИТОГО начальная (максимальная) цена контракта</t>
  </si>
  <si>
    <t xml:space="preserve">Специалист по закупкам </t>
  </si>
  <si>
    <t>среднее квадратичное</t>
  </si>
  <si>
    <t xml:space="preserve">При формировании начальной (максимальной) цены контракта, руководствуясь принципом эффективного использования бюджетных средств, предусмотренного ст. 34 Бюджетного Кодекса Российской Федерации и необходимостью заключать контракты в пределах выделенных лимитов бюджетных обязательств в соответствии со ст. 72 БК РФ, Заказчик использовал минимальную цену с учетом применения коэффициента пропорционального снижения.
</t>
  </si>
  <si>
    <r>
      <t xml:space="preserve">Начальная (максимальная) цена контракта за единицу товара (услуги, работы) без НДС, руб.  </t>
    </r>
    <r>
      <rPr>
        <b/>
        <sz val="9"/>
        <rFont val="Times New Roman"/>
        <family val="1"/>
        <charset val="204"/>
      </rPr>
      <t>(с учетом применения коэффициента пропорционального снижения)</t>
    </r>
  </si>
  <si>
    <t>1.3. Информация о результатах закупок за 36 месяцев, предшествующих месяцу расчета</t>
  </si>
  <si>
    <t>Карты со встроенными интегральными схемами (смарт-карты)</t>
  </si>
  <si>
    <t>шт</t>
  </si>
  <si>
    <t>Контракт №0373100049025000134 от 05.08.2025</t>
  </si>
  <si>
    <t>Хоменко Л.Л.</t>
  </si>
  <si>
    <t>Источник цены № 1 (КП №РМ 52-26 от 06.07.2026)</t>
  </si>
  <si>
    <t xml:space="preserve">Источник цены № 2 (КП №47 от 07.07.2026) </t>
  </si>
  <si>
    <t xml:space="preserve">Источник цены № 3 (КП №43 от 07.07.2026) </t>
  </si>
  <si>
    <t xml:space="preserve">1.2. Минимальное значение цены за единицу товара, рублей
http://www.grls.rosminzdrav.ru 
Государственный реестр предельных отпускных цен производителей на медицинские изделия
(по состоянию на 13.07.2026)
</t>
  </si>
  <si>
    <t>На основании проведенного анализа НМЦК составляет 275 000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</si>
</sst>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3" x14ac:knownFonts="1">
    <font>
      <sz val="11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6E7B6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0" fontId="7" fillId="5" borderId="4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  <xf numFmtId="4" fontId="5" fillId="5" borderId="19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5" fillId="6" borderId="23" xfId="0" applyNumberFormat="1" applyFont="1" applyFill="1" applyBorder="1" applyAlignment="1">
      <alignment horizontal="center" vertical="center" wrapText="1"/>
    </xf>
    <xf numFmtId="164" fontId="5" fillId="6" borderId="24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vertical="top" wrapText="1"/>
    </xf>
    <xf numFmtId="0" fontId="11" fillId="5" borderId="28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vertical="top" wrapText="1"/>
    </xf>
    <xf numFmtId="0" fontId="10" fillId="2" borderId="31" xfId="0" applyFont="1" applyFill="1" applyBorder="1" applyAlignment="1">
      <alignment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2" fontId="4" fillId="2" borderId="35" xfId="0" applyNumberFormat="1" applyFont="1" applyFill="1" applyBorder="1" applyAlignment="1">
      <alignment horizontal="center" vertical="center" wrapText="1"/>
    </xf>
    <xf numFmtId="0" fontId="4" fillId="2" borderId="35" xfId="0" quotePrefix="1" applyFont="1" applyFill="1" applyBorder="1" applyAlignment="1">
      <alignment horizontal="center" vertical="center" wrapText="1"/>
    </xf>
    <xf numFmtId="0" fontId="16" fillId="0" borderId="0" xfId="0" applyFont="1"/>
    <xf numFmtId="0" fontId="4" fillId="0" borderId="0" xfId="0" applyFont="1" applyAlignment="1">
      <alignment horizontal="left" wrapText="1"/>
    </xf>
    <xf numFmtId="164" fontId="16" fillId="0" borderId="0" xfId="0" applyNumberFormat="1" applyFont="1"/>
    <xf numFmtId="0" fontId="4" fillId="0" borderId="0" xfId="0" applyFont="1"/>
    <xf numFmtId="164" fontId="0" fillId="0" borderId="0" xfId="0" applyNumberFormat="1"/>
    <xf numFmtId="0" fontId="0" fillId="0" borderId="17" xfId="0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textRotation="90" wrapText="1"/>
    </xf>
    <xf numFmtId="0" fontId="9" fillId="5" borderId="32" xfId="0" applyFont="1" applyFill="1" applyBorder="1" applyAlignment="1">
      <alignment horizontal="left" vertical="top" wrapText="1"/>
    </xf>
    <xf numFmtId="0" fontId="18" fillId="5" borderId="27" xfId="0" applyFont="1" applyFill="1" applyBorder="1" applyAlignment="1">
      <alignment horizontal="center" vertical="center" wrapText="1"/>
    </xf>
    <xf numFmtId="2" fontId="4" fillId="5" borderId="27" xfId="0" applyNumberFormat="1" applyFont="1" applyFill="1" applyBorder="1" applyAlignment="1">
      <alignment horizontal="center" vertical="center" wrapText="1"/>
    </xf>
    <xf numFmtId="4" fontId="18" fillId="5" borderId="27" xfId="0" applyNumberFormat="1" applyFont="1" applyFill="1" applyBorder="1" applyAlignment="1">
      <alignment horizontal="center" vertical="center" wrapText="1"/>
    </xf>
    <xf numFmtId="4" fontId="20" fillId="0" borderId="17" xfId="0" applyNumberFormat="1" applyFont="1" applyBorder="1"/>
    <xf numFmtId="4" fontId="21" fillId="5" borderId="17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2" fontId="4" fillId="2" borderId="37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4" fontId="4" fillId="2" borderId="37" xfId="0" applyNumberFormat="1" applyFont="1" applyFill="1" applyBorder="1" applyAlignment="1">
      <alignment horizontal="center" vertical="center" wrapText="1"/>
    </xf>
    <xf numFmtId="4" fontId="4" fillId="2" borderId="36" xfId="0" applyNumberFormat="1" applyFont="1" applyFill="1" applyBorder="1" applyAlignment="1">
      <alignment horizontal="center" vertical="center" wrapText="1"/>
    </xf>
    <xf numFmtId="4" fontId="4" fillId="2" borderId="38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2" fontId="8" fillId="5" borderId="33" xfId="0" applyNumberFormat="1" applyFont="1" applyFill="1" applyBorder="1" applyAlignment="1">
      <alignment horizontal="center" vertical="center" wrapText="1"/>
    </xf>
    <xf numFmtId="2" fontId="8" fillId="5" borderId="29" xfId="0" applyNumberFormat="1" applyFont="1" applyFill="1" applyBorder="1" applyAlignment="1">
      <alignment horizontal="center" vertical="center" wrapText="1"/>
    </xf>
    <xf numFmtId="2" fontId="8" fillId="5" borderId="30" xfId="0" applyNumberFormat="1" applyFont="1" applyFill="1" applyBorder="1" applyAlignment="1">
      <alignment horizontal="center" vertical="center" wrapText="1"/>
    </xf>
    <xf numFmtId="2" fontId="8" fillId="5" borderId="34" xfId="0" applyNumberFormat="1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14" fillId="0" borderId="2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29" xfId="0" applyBorder="1"/>
    <xf numFmtId="0" fontId="8" fillId="4" borderId="33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3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4" fontId="15" fillId="6" borderId="11" xfId="0" applyNumberFormat="1" applyFont="1" applyFill="1" applyBorder="1" applyAlignment="1">
      <alignment horizontal="center" vertical="center"/>
    </xf>
    <xf numFmtId="4" fontId="15" fillId="6" borderId="22" xfId="0" applyNumberFormat="1" applyFont="1" applyFill="1" applyBorder="1" applyAlignment="1">
      <alignment horizontal="center" vertical="center"/>
    </xf>
    <xf numFmtId="4" fontId="15" fillId="6" borderId="39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 wrapText="1"/>
    </xf>
    <xf numFmtId="4" fontId="22" fillId="5" borderId="17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textRotation="90" wrapText="1"/>
    </xf>
    <xf numFmtId="0" fontId="6" fillId="4" borderId="7" xfId="0" applyFont="1" applyFill="1" applyBorder="1" applyAlignment="1">
      <alignment horizontal="center" vertical="center" textRotation="90" wrapText="1"/>
    </xf>
    <xf numFmtId="0" fontId="6" fillId="4" borderId="13" xfId="0" applyFont="1" applyFill="1" applyBorder="1" applyAlignment="1">
      <alignment horizontal="center" vertical="center" textRotation="90" wrapText="1"/>
    </xf>
    <xf numFmtId="0" fontId="6" fillId="4" borderId="14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6" fillId="4" borderId="10" xfId="0" applyFont="1" applyFill="1" applyBorder="1" applyAlignment="1">
      <alignment horizontal="center" vertical="center" textRotation="90" wrapText="1"/>
    </xf>
    <xf numFmtId="0" fontId="6" fillId="4" borderId="8" xfId="0" applyFont="1" applyFill="1" applyBorder="1" applyAlignment="1">
      <alignment horizontal="center" vertical="center" textRotation="90" wrapText="1"/>
    </xf>
    <xf numFmtId="0" fontId="6" fillId="4" borderId="24" xfId="0" applyFont="1" applyFill="1" applyBorder="1" applyAlignment="1">
      <alignment horizontal="center" vertical="center" textRotation="90" wrapText="1"/>
    </xf>
    <xf numFmtId="0" fontId="6" fillId="4" borderId="41" xfId="0" applyFont="1" applyFill="1" applyBorder="1" applyAlignment="1">
      <alignment horizontal="center" vertical="center" textRotation="90" wrapText="1"/>
    </xf>
    <xf numFmtId="0" fontId="6" fillId="4" borderId="42" xfId="0" applyFont="1" applyFill="1" applyBorder="1" applyAlignment="1">
      <alignment horizontal="center" vertical="center" textRotation="90" wrapText="1"/>
    </xf>
    <xf numFmtId="0" fontId="4" fillId="0" borderId="0" xfId="0" applyNumberFormat="1" applyFont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10" xfId="0" applyFont="1" applyBorder="1"/>
    <xf numFmtId="164" fontId="2" fillId="3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164" fontId="5" fillId="6" borderId="11" xfId="0" applyNumberFormat="1" applyFont="1" applyFill="1" applyBorder="1" applyAlignment="1">
      <alignment horizontal="center" vertical="center" wrapText="1"/>
    </xf>
    <xf numFmtId="164" fontId="5" fillId="6" borderId="12" xfId="0" applyNumberFormat="1" applyFont="1" applyFill="1" applyBorder="1" applyAlignment="1">
      <alignment horizontal="center" vertical="center" wrapText="1"/>
    </xf>
    <xf numFmtId="164" fontId="5" fillId="6" borderId="15" xfId="0" applyNumberFormat="1" applyFont="1" applyFill="1" applyBorder="1" applyAlignment="1">
      <alignment horizontal="center" vertical="center" wrapText="1"/>
    </xf>
    <xf numFmtId="164" fontId="5" fillId="6" borderId="16" xfId="0" applyNumberFormat="1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top" wrapText="1"/>
    </xf>
    <xf numFmtId="0" fontId="11" fillId="5" borderId="29" xfId="0" applyFont="1" applyFill="1" applyBorder="1" applyAlignment="1">
      <alignment horizontal="center" vertical="top" wrapText="1"/>
    </xf>
    <xf numFmtId="0" fontId="11" fillId="5" borderId="34" xfId="0" applyFont="1" applyFill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9525</xdr:rowOff>
    </xdr:to>
    <xdr:pic>
      <xdr:nvPicPr>
        <xdr:cNvPr id="2" name="Picture 3" descr="http://grls.rosminzdrav.ru/gfx/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4756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9525</xdr:rowOff>
    </xdr:to>
    <xdr:pic>
      <xdr:nvPicPr>
        <xdr:cNvPr id="3" name="Picture 1" descr="http://grls.rosminzdrav.ru/gfx/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4756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9525</xdr:rowOff>
    </xdr:to>
    <xdr:pic>
      <xdr:nvPicPr>
        <xdr:cNvPr id="4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4756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5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7" name="Picture 3" descr="https://grls.rosminzdrav.ru/gfx/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8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9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0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1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6320" y="97002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12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13" name="Picture 1" descr="https://grls.rosminzdrav.ru/gfx/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14" name="Picture 4" descr="https://grls.rosminzdrav.ru/gfx/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0</xdr:colOff>
      <xdr:row>15</xdr:row>
      <xdr:rowOff>9525</xdr:rowOff>
    </xdr:to>
    <xdr:pic>
      <xdr:nvPicPr>
        <xdr:cNvPr id="15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32688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6" name="Picture 2" descr="https://grls.rosminzdrav.ru/gfx/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6320" y="97002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0</xdr:colOff>
      <xdr:row>17</xdr:row>
      <xdr:rowOff>9525</xdr:rowOff>
    </xdr:to>
    <xdr:pic>
      <xdr:nvPicPr>
        <xdr:cNvPr id="17" name="Picture 5" descr="https://grls.rosminzdrav.ru/gfx/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60820" y="9700260"/>
          <a:ext cx="0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53340</xdr:colOff>
      <xdr:row>9</xdr:row>
      <xdr:rowOff>383540</xdr:rowOff>
    </xdr:from>
    <xdr:to>
      <xdr:col>10</xdr:col>
      <xdr:colOff>411480</xdr:colOff>
      <xdr:row>9</xdr:row>
      <xdr:rowOff>1031240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618220" y="4239260"/>
          <a:ext cx="647700" cy="358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806450</xdr:colOff>
      <xdr:row>9</xdr:row>
      <xdr:rowOff>351790</xdr:rowOff>
    </xdr:from>
    <xdr:to>
      <xdr:col>13</xdr:col>
      <xdr:colOff>54610</xdr:colOff>
      <xdr:row>9</xdr:row>
      <xdr:rowOff>999490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9831070" y="4220210"/>
          <a:ext cx="647700" cy="332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ctl00$plate$gr','Sort$mnn')" TargetMode="External"/><Relationship Id="rId2" Type="http://schemas.openxmlformats.org/officeDocument/2006/relationships/hyperlink" Target="javascript:__doPostBack('ctl00$plate$gr','Sort$dosageform')" TargetMode="External"/><Relationship Id="rId1" Type="http://schemas.openxmlformats.org/officeDocument/2006/relationships/hyperlink" Target="javascript:__doPostBack('ctl00$plate$gr','Sort$price_rub'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view="pageBreakPreview" zoomScale="106" zoomScaleNormal="106" zoomScaleSheetLayoutView="106" workbookViewId="0">
      <selection activeCell="P27" sqref="P27"/>
    </sheetView>
  </sheetViews>
  <sheetFormatPr defaultRowHeight="15" x14ac:dyDescent="0.25"/>
  <cols>
    <col min="1" max="1" width="25.140625" customWidth="1"/>
    <col min="2" max="2" width="18.28515625" customWidth="1"/>
    <col min="3" max="3" width="14.28515625" customWidth="1"/>
    <col min="4" max="4" width="15.85546875" customWidth="1"/>
    <col min="5" max="5" width="15.42578125" customWidth="1"/>
    <col min="6" max="6" width="9.5703125" customWidth="1"/>
    <col min="7" max="7" width="8.5703125" customWidth="1"/>
    <col min="8" max="8" width="9" customWidth="1"/>
    <col min="9" max="11" width="6.85546875" customWidth="1"/>
    <col min="12" max="12" width="11.28515625" customWidth="1"/>
    <col min="13" max="13" width="4" customWidth="1"/>
    <col min="14" max="14" width="22.42578125" style="36" customWidth="1"/>
    <col min="15" max="15" width="5.7109375" customWidth="1"/>
    <col min="16" max="16" width="14" bestFit="1" customWidth="1"/>
    <col min="17" max="18" width="11.5703125" bestFit="1" customWidth="1"/>
    <col min="19" max="19" width="11.7109375" customWidth="1"/>
    <col min="20" max="20" width="0.42578125" customWidth="1"/>
    <col min="21" max="21" width="10.28515625" bestFit="1" customWidth="1"/>
    <col min="22" max="22" width="9.28515625" customWidth="1"/>
  </cols>
  <sheetData>
    <row r="1" spans="1:23" ht="36" x14ac:dyDescent="0.25">
      <c r="A1" s="1"/>
      <c r="F1" s="104">
        <f>H29</f>
        <v>275000</v>
      </c>
      <c r="G1" s="105"/>
      <c r="H1" s="105"/>
      <c r="I1" s="105"/>
      <c r="J1" s="105"/>
      <c r="K1" s="105"/>
      <c r="L1" s="105"/>
      <c r="M1" s="105"/>
      <c r="N1" s="106"/>
    </row>
    <row r="2" spans="1:23" ht="9.75" customHeight="1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23" ht="15" customHeigh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23" ht="6" customHeight="1" x14ac:dyDescent="0.25">
      <c r="A4" s="2"/>
      <c r="B4" s="2"/>
      <c r="C4" s="2"/>
      <c r="D4" s="2"/>
      <c r="E4" s="2"/>
      <c r="F4" s="2"/>
      <c r="G4" s="2"/>
      <c r="H4" s="108"/>
      <c r="I4" s="108"/>
      <c r="J4" s="108"/>
      <c r="K4" s="108"/>
      <c r="L4" s="108"/>
      <c r="M4" s="108"/>
      <c r="N4" s="108"/>
    </row>
    <row r="5" spans="1:23" ht="21.4" customHeight="1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23" ht="6" customHeight="1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23" ht="158.25" customHeight="1" x14ac:dyDescent="0.25">
      <c r="A7" s="99" t="s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23" ht="25.15" customHeight="1" thickBot="1" x14ac:dyDescent="0.3">
      <c r="A8" s="63" t="s">
        <v>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23" ht="15" customHeight="1" x14ac:dyDescent="0.25">
      <c r="A9" s="100" t="s">
        <v>3</v>
      </c>
      <c r="B9" s="102" t="s">
        <v>4</v>
      </c>
      <c r="C9" s="93" t="s">
        <v>5</v>
      </c>
      <c r="D9" s="102" t="s">
        <v>6</v>
      </c>
      <c r="E9" s="102"/>
      <c r="F9" s="102"/>
      <c r="G9" s="102"/>
      <c r="H9" s="89" t="s">
        <v>7</v>
      </c>
      <c r="I9" s="90"/>
      <c r="J9" s="89" t="s">
        <v>8</v>
      </c>
      <c r="K9" s="90"/>
      <c r="L9" s="93" t="s">
        <v>9</v>
      </c>
      <c r="M9" s="93"/>
      <c r="N9" s="95" t="s">
        <v>41</v>
      </c>
      <c r="P9" s="3"/>
      <c r="Q9" s="4"/>
      <c r="R9" s="4"/>
    </row>
    <row r="10" spans="1:23" ht="118.15" customHeight="1" thickBot="1" x14ac:dyDescent="0.3">
      <c r="A10" s="101"/>
      <c r="B10" s="103"/>
      <c r="C10" s="94"/>
      <c r="D10" s="40" t="s">
        <v>47</v>
      </c>
      <c r="E10" s="40" t="s">
        <v>48</v>
      </c>
      <c r="F10" s="97" t="s">
        <v>49</v>
      </c>
      <c r="G10" s="98"/>
      <c r="H10" s="91"/>
      <c r="I10" s="92"/>
      <c r="J10" s="91"/>
      <c r="K10" s="92"/>
      <c r="L10" s="94"/>
      <c r="M10" s="94"/>
      <c r="N10" s="96"/>
      <c r="P10" s="37" t="s">
        <v>39</v>
      </c>
      <c r="Q10" s="5" t="s">
        <v>10</v>
      </c>
      <c r="R10" s="5" t="s">
        <v>11</v>
      </c>
      <c r="S10" s="86" t="s">
        <v>12</v>
      </c>
      <c r="T10" s="86"/>
      <c r="U10" s="6"/>
    </row>
    <row r="11" spans="1:23" ht="38.25" x14ac:dyDescent="0.25">
      <c r="A11" s="7" t="s">
        <v>43</v>
      </c>
      <c r="B11" s="8" t="s">
        <v>44</v>
      </c>
      <c r="C11" s="9">
        <v>1</v>
      </c>
      <c r="D11" s="38">
        <f>ROUND(Q11/1.05,2)</f>
        <v>261904.76</v>
      </c>
      <c r="E11" s="38">
        <f>ROUND(R11/1.05,2)</f>
        <v>274380.95</v>
      </c>
      <c r="F11" s="87">
        <f>S11</f>
        <v>294160</v>
      </c>
      <c r="G11" s="87">
        <f t="shared" ref="G11" si="0">ROUND(T11/1.1,2)</f>
        <v>0</v>
      </c>
      <c r="H11" s="87">
        <f>(D11+E11+F11)/3</f>
        <v>276815.23666666663</v>
      </c>
      <c r="I11" s="87"/>
      <c r="J11" s="87">
        <f>SQRT(P11/2)</f>
        <v>16264.822179969666</v>
      </c>
      <c r="K11" s="87"/>
      <c r="L11" s="87">
        <f>J11/H11*100</f>
        <v>5.875696141522484</v>
      </c>
      <c r="M11" s="87"/>
      <c r="N11" s="10">
        <f>ROUND(MIN(D11:F11),2)</f>
        <v>261904.76</v>
      </c>
      <c r="P11" s="45">
        <f>(POWER((D11-H11),2)+(POWER((E11-H11),2)+(POWER((F11-H11),2))))</f>
        <v>529088881.09206641</v>
      </c>
      <c r="Q11" s="46">
        <v>275000</v>
      </c>
      <c r="R11" s="46">
        <v>288100</v>
      </c>
      <c r="S11" s="88">
        <v>294160</v>
      </c>
      <c r="T11" s="88"/>
      <c r="U11" s="45">
        <f>C11*H11</f>
        <v>276815.23666666663</v>
      </c>
      <c r="W11" s="11"/>
    </row>
    <row r="12" spans="1:23" ht="13.9" customHeight="1" thickBot="1" x14ac:dyDescent="0.3">
      <c r="A12" s="79"/>
      <c r="B12" s="80"/>
      <c r="C12" s="80"/>
      <c r="D12" s="80"/>
      <c r="E12" s="80"/>
      <c r="F12" s="80"/>
      <c r="G12" s="81"/>
      <c r="H12" s="121"/>
      <c r="I12" s="122"/>
      <c r="J12" s="12"/>
      <c r="K12" s="12"/>
      <c r="L12" s="123"/>
      <c r="M12" s="124"/>
      <c r="N12" s="13"/>
      <c r="P12" s="4"/>
      <c r="R12" s="4"/>
    </row>
    <row r="13" spans="1:23" s="16" customFormat="1" ht="14.25" customHeight="1" thickBot="1" x14ac:dyDescent="0.3">
      <c r="A13" s="14"/>
      <c r="B13" s="14"/>
      <c r="C13" s="14"/>
      <c r="D13" s="14"/>
      <c r="E13" s="14"/>
      <c r="F13" s="14"/>
      <c r="G13" s="14"/>
      <c r="H13" s="15"/>
      <c r="I13" s="15"/>
      <c r="J13" s="15"/>
      <c r="K13" s="15"/>
      <c r="L13" s="15"/>
      <c r="M13" s="15"/>
      <c r="N13" s="15"/>
      <c r="P13" s="17"/>
      <c r="Q13" s="17"/>
      <c r="R13" s="17"/>
    </row>
    <row r="14" spans="1:23" ht="78" customHeight="1" thickBot="1" x14ac:dyDescent="0.3">
      <c r="A14" s="85" t="s">
        <v>50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P14" s="4"/>
      <c r="Q14" s="4"/>
      <c r="R14" s="4"/>
    </row>
    <row r="15" spans="1:23" ht="47.25" customHeight="1" thickBot="1" x14ac:dyDescent="0.3">
      <c r="A15" s="18" t="s">
        <v>3</v>
      </c>
      <c r="B15" s="19" t="s">
        <v>13</v>
      </c>
      <c r="C15" s="19"/>
      <c r="D15" s="19" t="s">
        <v>14</v>
      </c>
      <c r="E15" s="19" t="s">
        <v>4</v>
      </c>
      <c r="F15" s="118" t="s">
        <v>15</v>
      </c>
      <c r="G15" s="118"/>
      <c r="H15" s="118"/>
      <c r="I15" s="118"/>
      <c r="J15" s="118"/>
      <c r="K15" s="118"/>
      <c r="L15" s="118"/>
      <c r="M15" s="118"/>
      <c r="N15" s="20"/>
      <c r="P15" s="4"/>
      <c r="Q15" s="4"/>
      <c r="R15" s="4"/>
    </row>
    <row r="16" spans="1:23" ht="16.5" thickBot="1" x14ac:dyDescent="0.3">
      <c r="A16" s="21"/>
      <c r="B16" s="125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7"/>
      <c r="N16" s="22"/>
      <c r="P16" s="4"/>
      <c r="Q16" s="4"/>
      <c r="R16" s="4"/>
    </row>
    <row r="17" spans="1:18" s="16" customFormat="1" ht="11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5"/>
      <c r="P17" s="17"/>
      <c r="Q17" s="17"/>
      <c r="R17" s="17"/>
    </row>
    <row r="18" spans="1:18" ht="24.75" customHeight="1" thickBot="1" x14ac:dyDescent="0.3">
      <c r="A18" s="128" t="s">
        <v>42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8" ht="79.150000000000006" customHeight="1" thickBot="1" x14ac:dyDescent="0.3">
      <c r="A19" s="26" t="s">
        <v>3</v>
      </c>
      <c r="B19" s="27" t="s">
        <v>16</v>
      </c>
      <c r="C19" s="27" t="s">
        <v>17</v>
      </c>
      <c r="D19" s="27" t="s">
        <v>18</v>
      </c>
      <c r="E19" s="27" t="s">
        <v>19</v>
      </c>
      <c r="F19" s="27" t="s">
        <v>20</v>
      </c>
      <c r="G19" s="111" t="s">
        <v>21</v>
      </c>
      <c r="H19" s="112"/>
      <c r="I19" s="113"/>
      <c r="J19" s="28"/>
      <c r="K19" s="28"/>
      <c r="L19" s="112" t="s">
        <v>22</v>
      </c>
      <c r="M19" s="112"/>
      <c r="N19" s="114"/>
    </row>
    <row r="20" spans="1:18" ht="48.75" thickBot="1" x14ac:dyDescent="0.3">
      <c r="A20" s="41" t="str">
        <f>A11</f>
        <v>Карты со встроенными интегральными схемами (смарт-карты)</v>
      </c>
      <c r="B20" s="42" t="s">
        <v>29</v>
      </c>
      <c r="C20" s="42" t="s">
        <v>45</v>
      </c>
      <c r="D20" s="42">
        <v>1</v>
      </c>
      <c r="E20" s="44">
        <v>299500.01</v>
      </c>
      <c r="F20" s="42">
        <v>299500.01</v>
      </c>
      <c r="G20" s="115">
        <f>ROUND(F20/1.05,2)</f>
        <v>285238.09999999998</v>
      </c>
      <c r="H20" s="116"/>
      <c r="I20" s="117"/>
      <c r="J20" s="115">
        <f>D20*G20</f>
        <v>285238.09999999998</v>
      </c>
      <c r="K20" s="119"/>
      <c r="L20" s="119"/>
      <c r="M20" s="119"/>
      <c r="N20" s="120"/>
    </row>
    <row r="21" spans="1:18" ht="14.25" customHeight="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1:18" ht="22.5" customHeight="1" thickBot="1" x14ac:dyDescent="0.3">
      <c r="A22" s="63" t="s">
        <v>23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8" ht="63.75" thickBot="1" x14ac:dyDescent="0.3">
      <c r="A23" s="70" t="s">
        <v>24</v>
      </c>
      <c r="B23" s="71"/>
      <c r="C23" s="39" t="s">
        <v>25</v>
      </c>
      <c r="D23" s="66" t="s">
        <v>26</v>
      </c>
      <c r="E23" s="65"/>
      <c r="F23" s="66" t="s">
        <v>27</v>
      </c>
      <c r="G23" s="72"/>
      <c r="H23" s="65"/>
      <c r="I23" s="73" t="s">
        <v>28</v>
      </c>
      <c r="J23" s="74"/>
      <c r="K23" s="74"/>
      <c r="L23" s="75"/>
      <c r="M23" s="4"/>
      <c r="N23" s="4"/>
    </row>
    <row r="24" spans="1:18" ht="32.450000000000003" customHeight="1" thickBot="1" x14ac:dyDescent="0.3">
      <c r="A24" s="60" t="str">
        <f>A11</f>
        <v>Карты со встроенными интегральными схемами (смарт-карты)</v>
      </c>
      <c r="B24" s="61"/>
      <c r="C24" s="43">
        <f>N11</f>
        <v>261904.76</v>
      </c>
      <c r="D24" s="54" t="s">
        <v>29</v>
      </c>
      <c r="E24" s="55"/>
      <c r="F24" s="56">
        <f>G20</f>
        <v>285238.09999999998</v>
      </c>
      <c r="G24" s="57"/>
      <c r="H24" s="58"/>
      <c r="I24" s="56">
        <f>MIN(C24:H24)</f>
        <v>261904.76</v>
      </c>
      <c r="J24" s="57"/>
      <c r="K24" s="57"/>
      <c r="L24" s="59"/>
      <c r="N24"/>
    </row>
    <row r="25" spans="1:18" ht="30" customHeight="1" x14ac:dyDescent="0.25">
      <c r="A25" s="63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spans="1:18" ht="54" customHeight="1" thickBot="1" x14ac:dyDescent="0.3">
      <c r="A26" s="62" t="s">
        <v>40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8" ht="126.75" thickBot="1" x14ac:dyDescent="0.3">
      <c r="A27" s="64" t="s">
        <v>31</v>
      </c>
      <c r="B27" s="65"/>
      <c r="C27" s="29" t="s">
        <v>32</v>
      </c>
      <c r="D27" s="29" t="s">
        <v>33</v>
      </c>
      <c r="E27" s="29" t="s">
        <v>34</v>
      </c>
      <c r="F27" s="66" t="s">
        <v>35</v>
      </c>
      <c r="G27" s="65"/>
      <c r="H27" s="66" t="s">
        <v>36</v>
      </c>
      <c r="I27" s="67"/>
      <c r="J27" s="67"/>
      <c r="K27" s="67"/>
      <c r="L27" s="67"/>
      <c r="M27" s="67"/>
      <c r="N27" s="68"/>
    </row>
    <row r="28" spans="1:18" ht="16.899999999999999" customHeight="1" x14ac:dyDescent="0.25">
      <c r="A28" s="47">
        <f>C11</f>
        <v>1</v>
      </c>
      <c r="B28" s="48"/>
      <c r="C28" s="30">
        <f>I24</f>
        <v>261904.76</v>
      </c>
      <c r="D28" s="31" t="s">
        <v>29</v>
      </c>
      <c r="E28" s="30">
        <f>ROUND(((C28*5)/100),2)</f>
        <v>13095.24</v>
      </c>
      <c r="F28" s="49">
        <f>C28+E28</f>
        <v>275000</v>
      </c>
      <c r="G28" s="50"/>
      <c r="H28" s="51">
        <f>ROUND(F28*A28,2)</f>
        <v>275000</v>
      </c>
      <c r="I28" s="52"/>
      <c r="J28" s="52"/>
      <c r="K28" s="52"/>
      <c r="L28" s="52"/>
      <c r="M28" s="52"/>
      <c r="N28" s="53"/>
    </row>
    <row r="29" spans="1:18" ht="16.5" customHeight="1" thickBot="1" x14ac:dyDescent="0.3">
      <c r="A29" s="79" t="s">
        <v>37</v>
      </c>
      <c r="B29" s="80"/>
      <c r="C29" s="80"/>
      <c r="D29" s="80"/>
      <c r="E29" s="80"/>
      <c r="F29" s="80"/>
      <c r="G29" s="81"/>
      <c r="H29" s="82">
        <f>SUM(H28:H28)</f>
        <v>275000</v>
      </c>
      <c r="I29" s="83"/>
      <c r="J29" s="83"/>
      <c r="K29" s="83"/>
      <c r="L29" s="83"/>
      <c r="M29" s="83"/>
      <c r="N29" s="84"/>
    </row>
    <row r="30" spans="1:18" ht="18.75" customHeight="1" x14ac:dyDescent="0.25">
      <c r="A30" s="85" t="s">
        <v>51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32"/>
      <c r="P30" s="32"/>
      <c r="Q30" s="32"/>
      <c r="R30" s="32"/>
    </row>
    <row r="31" spans="1:18" ht="15.75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ht="15.75" x14ac:dyDescent="0.25">
      <c r="A32" s="76" t="s">
        <v>38</v>
      </c>
      <c r="B32" s="76"/>
      <c r="C32" s="77"/>
      <c r="D32" s="77"/>
      <c r="E32" s="78" t="s">
        <v>46</v>
      </c>
      <c r="F32" s="78"/>
      <c r="G32" s="33"/>
      <c r="H32" s="33"/>
      <c r="I32" s="33"/>
      <c r="J32" s="33"/>
      <c r="K32" s="33"/>
      <c r="L32" s="33"/>
      <c r="M32" s="33"/>
      <c r="N32" s="34"/>
      <c r="O32" s="32"/>
      <c r="P32" s="32"/>
      <c r="Q32" s="32"/>
      <c r="R32" s="32"/>
    </row>
    <row r="33" spans="1:18" ht="15.75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4"/>
      <c r="O33" s="32"/>
      <c r="P33" s="32"/>
      <c r="Q33" s="32"/>
      <c r="R33" s="32"/>
    </row>
    <row r="51" spans="2:3" ht="15.75" x14ac:dyDescent="0.25">
      <c r="B51" s="35"/>
      <c r="C51" s="35"/>
    </row>
  </sheetData>
  <mergeCells count="58">
    <mergeCell ref="A12:G12"/>
    <mergeCell ref="H12:I12"/>
    <mergeCell ref="L12:M12"/>
    <mergeCell ref="B16:M16"/>
    <mergeCell ref="A18:N18"/>
    <mergeCell ref="G19:I19"/>
    <mergeCell ref="L19:N19"/>
    <mergeCell ref="G20:I20"/>
    <mergeCell ref="A14:N14"/>
    <mergeCell ref="F15:G15"/>
    <mergeCell ref="H15:M15"/>
    <mergeCell ref="J20:N20"/>
    <mergeCell ref="F1:N1"/>
    <mergeCell ref="A2:N3"/>
    <mergeCell ref="H4:N4"/>
    <mergeCell ref="A5:N5"/>
    <mergeCell ref="A6:N6"/>
    <mergeCell ref="A7:N7"/>
    <mergeCell ref="A8:N8"/>
    <mergeCell ref="A9:A10"/>
    <mergeCell ref="B9:B10"/>
    <mergeCell ref="C9:C10"/>
    <mergeCell ref="D9:G9"/>
    <mergeCell ref="S10:T10"/>
    <mergeCell ref="F11:G11"/>
    <mergeCell ref="H11:I11"/>
    <mergeCell ref="J11:K11"/>
    <mergeCell ref="L11:M11"/>
    <mergeCell ref="S11:T11"/>
    <mergeCell ref="H9:I10"/>
    <mergeCell ref="J9:K10"/>
    <mergeCell ref="L9:M10"/>
    <mergeCell ref="N9:N10"/>
    <mergeCell ref="F10:G10"/>
    <mergeCell ref="A32:B32"/>
    <mergeCell ref="C32:D32"/>
    <mergeCell ref="E32:F32"/>
    <mergeCell ref="A29:G29"/>
    <mergeCell ref="H29:N29"/>
    <mergeCell ref="A30:N30"/>
    <mergeCell ref="A21:N21"/>
    <mergeCell ref="A22:N22"/>
    <mergeCell ref="A23:B23"/>
    <mergeCell ref="D23:E23"/>
    <mergeCell ref="F23:H23"/>
    <mergeCell ref="I23:L23"/>
    <mergeCell ref="A28:B28"/>
    <mergeCell ref="F28:G28"/>
    <mergeCell ref="H28:N28"/>
    <mergeCell ref="D24:E24"/>
    <mergeCell ref="F24:H24"/>
    <mergeCell ref="I24:L24"/>
    <mergeCell ref="A24:B24"/>
    <mergeCell ref="A26:N26"/>
    <mergeCell ref="A25:N25"/>
    <mergeCell ref="A27:B27"/>
    <mergeCell ref="F27:G27"/>
    <mergeCell ref="H27:N27"/>
  </mergeCells>
  <hyperlinks>
    <hyperlink ref="F15" r:id="rId1" display="javascript:__doPostBack('ctl00$plate$gr','Sort$price_rub')" xr:uid="{00000000-0004-0000-0000-000000000000}"/>
    <hyperlink ref="B15" r:id="rId2" display="javascript:__doPostBack('ctl00$plate$gr','Sort$dosageform')" xr:uid="{00000000-0004-0000-0000-000001000000}"/>
    <hyperlink ref="A15" r:id="rId3" display="javascript:__doPostBack('ctl00$plate$gr','Sort$mnn')" xr:uid="{00000000-0004-0000-0000-000002000000}"/>
  </hyperlinks>
  <pageMargins left="0.11811023622047245" right="0.11811023622047245" top="0.35433070866141736" bottom="0.15748031496062992" header="0.31496062992125984" footer="0.31496062992125984"/>
  <pageSetup paperSize="9" scale="8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СИЗ1</vt:lpstr>
      <vt:lpstr>СИЗ1!Область_печати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Lazorskay</dc:creator>
  <cp:lastModifiedBy>User</cp:lastModifiedBy>
  <cp:lastPrinted>2025-06-24T13:23:29Z</cp:lastPrinted>
  <dcterms:created xsi:type="dcterms:W3CDTF">2020-11-11T14:25:40Z</dcterms:created>
  <dcterms:modified xsi:type="dcterms:W3CDTF">2026-07-13T09:09:46Z</dcterms:modified>
</cp:coreProperties>
</file>