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224 Поставка и монтаж рекламной продукции\"/>
    </mc:Choice>
  </mc:AlternateContent>
  <xr:revisionPtr revIDLastSave="0" documentId="8_{858D78CD-AE4E-4BBF-8351-421E44364D37}" xr6:coauthVersionLast="47" xr6:coauthVersionMax="47" xr10:uidLastSave="{00000000-0000-0000-0000-000000000000}"/>
  <bookViews>
    <workbookView xWindow="-120" yWindow="-120" windowWidth="29040" windowHeight="15840" xr2:uid="{2E0FDF51-0F21-4688-8C8C-8041E0380E5C}"/>
  </bookViews>
  <sheets>
    <sheet name="НМЦ" sheetId="1" r:id="rId1"/>
  </sheets>
  <externalReferences>
    <externalReference r:id="rId2"/>
  </externalReferences>
  <definedNames>
    <definedName name="ДаНет">#N/A</definedName>
    <definedName name="_xlnm.Print_Area" localSheetId="0">НМЦ!$A$3:$M$56</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1" l="1"/>
  <c r="B53" i="1"/>
  <c r="K50" i="1"/>
  <c r="B50" i="1"/>
  <c r="G48" i="1"/>
  <c r="F48" i="1"/>
  <c r="E48" i="1"/>
  <c r="J47" i="1"/>
  <c r="K47" i="1" s="1"/>
  <c r="L47" i="1" s="1"/>
  <c r="M47" i="1" s="1"/>
  <c r="I47" i="1"/>
  <c r="D47" i="1"/>
  <c r="C47" i="1"/>
  <c r="B47" i="1"/>
  <c r="J46" i="1"/>
  <c r="K46" i="1" s="1"/>
  <c r="L46" i="1" s="1"/>
  <c r="M46" i="1" s="1"/>
  <c r="I46" i="1"/>
  <c r="D46" i="1"/>
  <c r="C46" i="1"/>
  <c r="B46" i="1"/>
  <c r="J45" i="1"/>
  <c r="K45" i="1" s="1"/>
  <c r="L45" i="1" s="1"/>
  <c r="M45" i="1" s="1"/>
  <c r="I45" i="1"/>
  <c r="D45" i="1"/>
  <c r="C45" i="1"/>
  <c r="B45" i="1"/>
  <c r="J44" i="1"/>
  <c r="K44" i="1" s="1"/>
  <c r="L44" i="1" s="1"/>
  <c r="M44" i="1" s="1"/>
  <c r="I44" i="1"/>
  <c r="C44" i="1"/>
  <c r="B44" i="1"/>
  <c r="J43" i="1"/>
  <c r="K43" i="1" s="1"/>
  <c r="L43" i="1" s="1"/>
  <c r="M43" i="1" s="1"/>
  <c r="I43" i="1"/>
  <c r="D43" i="1"/>
  <c r="C43" i="1"/>
  <c r="B43" i="1"/>
  <c r="H42" i="1"/>
  <c r="J42" i="1" s="1"/>
  <c r="D42" i="1"/>
  <c r="C42" i="1"/>
  <c r="B42" i="1"/>
  <c r="J41" i="1"/>
  <c r="K41" i="1" s="1"/>
  <c r="L41" i="1" s="1"/>
  <c r="M41" i="1" s="1"/>
  <c r="I41" i="1"/>
  <c r="D41" i="1"/>
  <c r="C41" i="1"/>
  <c r="B41" i="1"/>
  <c r="J40" i="1"/>
  <c r="K40" i="1" s="1"/>
  <c r="L40" i="1" s="1"/>
  <c r="M40" i="1" s="1"/>
  <c r="I40" i="1"/>
  <c r="D40" i="1"/>
  <c r="C40" i="1"/>
  <c r="B40" i="1"/>
  <c r="J39" i="1"/>
  <c r="K39" i="1" s="1"/>
  <c r="L39" i="1" s="1"/>
  <c r="M39" i="1" s="1"/>
  <c r="I39" i="1"/>
  <c r="D39" i="1"/>
  <c r="C39" i="1"/>
  <c r="B39" i="1"/>
  <c r="J38" i="1"/>
  <c r="K38" i="1" s="1"/>
  <c r="L38" i="1" s="1"/>
  <c r="M38" i="1" s="1"/>
  <c r="I38" i="1"/>
  <c r="D38" i="1"/>
  <c r="C38" i="1"/>
  <c r="B38" i="1"/>
  <c r="J37" i="1"/>
  <c r="K37" i="1" s="1"/>
  <c r="L37" i="1" s="1"/>
  <c r="M37" i="1" s="1"/>
  <c r="I37" i="1"/>
  <c r="D37" i="1"/>
  <c r="C37" i="1"/>
  <c r="B37" i="1"/>
  <c r="J36" i="1"/>
  <c r="K36" i="1" s="1"/>
  <c r="L36" i="1" s="1"/>
  <c r="M36" i="1" s="1"/>
  <c r="I36" i="1"/>
  <c r="D36" i="1"/>
  <c r="C36" i="1"/>
  <c r="B36" i="1"/>
  <c r="J35" i="1"/>
  <c r="K35" i="1" s="1"/>
  <c r="L35" i="1" s="1"/>
  <c r="M35" i="1" s="1"/>
  <c r="I35" i="1"/>
  <c r="H35" i="1"/>
  <c r="D35" i="1"/>
  <c r="C35" i="1"/>
  <c r="B35" i="1"/>
  <c r="J34" i="1"/>
  <c r="K34" i="1" s="1"/>
  <c r="L34" i="1" s="1"/>
  <c r="M34" i="1" s="1"/>
  <c r="I34" i="1"/>
  <c r="D34" i="1"/>
  <c r="C34" i="1"/>
  <c r="B34" i="1"/>
  <c r="J33" i="1"/>
  <c r="K33" i="1" s="1"/>
  <c r="L33" i="1" s="1"/>
  <c r="M33" i="1" s="1"/>
  <c r="I33" i="1"/>
  <c r="D33" i="1"/>
  <c r="C33" i="1"/>
  <c r="B33" i="1"/>
  <c r="J32" i="1"/>
  <c r="K32" i="1" s="1"/>
  <c r="L32" i="1" s="1"/>
  <c r="M32" i="1" s="1"/>
  <c r="I32" i="1"/>
  <c r="H32" i="1"/>
  <c r="D32" i="1"/>
  <c r="C32" i="1"/>
  <c r="B32" i="1"/>
  <c r="J31" i="1"/>
  <c r="K31" i="1" s="1"/>
  <c r="L31" i="1" s="1"/>
  <c r="M31" i="1" s="1"/>
  <c r="I31" i="1"/>
  <c r="D31" i="1"/>
  <c r="C31" i="1"/>
  <c r="B31" i="1"/>
  <c r="J30" i="1"/>
  <c r="K30" i="1" s="1"/>
  <c r="L30" i="1" s="1"/>
  <c r="M30" i="1" s="1"/>
  <c r="I30" i="1"/>
  <c r="D30" i="1"/>
  <c r="C30" i="1"/>
  <c r="B30" i="1"/>
  <c r="J29" i="1"/>
  <c r="K29" i="1" s="1"/>
  <c r="L29" i="1" s="1"/>
  <c r="M29" i="1" s="1"/>
  <c r="I29" i="1"/>
  <c r="D29" i="1"/>
  <c r="C29" i="1"/>
  <c r="B29" i="1"/>
  <c r="J28" i="1"/>
  <c r="K28" i="1" s="1"/>
  <c r="L28" i="1" s="1"/>
  <c r="M28" i="1" s="1"/>
  <c r="I28" i="1"/>
  <c r="D28" i="1"/>
  <c r="C28" i="1"/>
  <c r="B28" i="1"/>
  <c r="J27" i="1"/>
  <c r="K27" i="1" s="1"/>
  <c r="L27" i="1" s="1"/>
  <c r="M27" i="1" s="1"/>
  <c r="I27" i="1"/>
  <c r="D27" i="1"/>
  <c r="C27" i="1"/>
  <c r="B27" i="1"/>
  <c r="J26" i="1"/>
  <c r="H26" i="1"/>
  <c r="I26" i="1" s="1"/>
  <c r="D26" i="1"/>
  <c r="C26" i="1"/>
  <c r="B26" i="1"/>
  <c r="K25" i="1"/>
  <c r="L25" i="1" s="1"/>
  <c r="M25" i="1" s="1"/>
  <c r="J25" i="1"/>
  <c r="I25" i="1"/>
  <c r="D25" i="1"/>
  <c r="C25" i="1"/>
  <c r="B25" i="1"/>
  <c r="H24" i="1"/>
  <c r="I24" i="1" s="1"/>
  <c r="D24" i="1"/>
  <c r="C24" i="1"/>
  <c r="B24" i="1"/>
  <c r="J23" i="1"/>
  <c r="K23" i="1" s="1"/>
  <c r="L23" i="1" s="1"/>
  <c r="M23" i="1" s="1"/>
  <c r="I23" i="1"/>
  <c r="D23" i="1"/>
  <c r="C23" i="1"/>
  <c r="B23" i="1"/>
  <c r="H22" i="1"/>
  <c r="H48" i="1" s="1"/>
  <c r="D22" i="1"/>
  <c r="C22" i="1"/>
  <c r="B22" i="1"/>
  <c r="S21" i="1"/>
  <c r="J21" i="1"/>
  <c r="K21" i="1" s="1"/>
  <c r="L21" i="1" s="1"/>
  <c r="M21" i="1" s="1"/>
  <c r="I21" i="1"/>
  <c r="D21" i="1"/>
  <c r="C21" i="1"/>
  <c r="B21" i="1"/>
  <c r="S20" i="1"/>
  <c r="J20" i="1"/>
  <c r="K20" i="1" s="1"/>
  <c r="L20" i="1" s="1"/>
  <c r="M20" i="1" s="1"/>
  <c r="I20" i="1"/>
  <c r="D20" i="1"/>
  <c r="C20" i="1"/>
  <c r="B20" i="1"/>
  <c r="A20" i="1"/>
  <c r="A21" i="1" s="1"/>
  <c r="A22" i="1" s="1"/>
  <c r="A23" i="1" s="1"/>
  <c r="A24" i="1" s="1"/>
  <c r="A25" i="1" s="1"/>
  <c r="S19" i="1"/>
  <c r="J19" i="1"/>
  <c r="K19" i="1" s="1"/>
  <c r="L19" i="1" s="1"/>
  <c r="M19" i="1" s="1"/>
  <c r="I19" i="1"/>
  <c r="D19" i="1"/>
  <c r="C19" i="1"/>
  <c r="B19" i="1"/>
  <c r="S18" i="1"/>
  <c r="F18" i="1"/>
  <c r="G18" i="1" s="1"/>
  <c r="H18" i="1" s="1"/>
  <c r="I18" i="1" s="1"/>
  <c r="J18" i="1" s="1"/>
  <c r="K18" i="1" s="1"/>
  <c r="L18" i="1" s="1"/>
  <c r="M18" i="1" s="1"/>
  <c r="E18" i="1"/>
  <c r="S17" i="1"/>
  <c r="R17" i="1"/>
  <c r="F10" i="1"/>
  <c r="F9" i="1"/>
  <c r="F8" i="1"/>
  <c r="F7" i="1"/>
  <c r="F6" i="1"/>
  <c r="J48" i="1" l="1"/>
  <c r="K26" i="1"/>
  <c r="L26" i="1" s="1"/>
  <c r="M26" i="1" s="1"/>
  <c r="I22" i="1"/>
  <c r="J24" i="1"/>
  <c r="K24" i="1" s="1"/>
  <c r="L24" i="1" s="1"/>
  <c r="M24" i="1" s="1"/>
  <c r="I42" i="1"/>
  <c r="K42" i="1" s="1"/>
  <c r="L42" i="1" s="1"/>
  <c r="M42" i="1" s="1"/>
  <c r="I48" i="1"/>
  <c r="J22" i="1"/>
  <c r="K22" i="1" s="1"/>
  <c r="L22" i="1" s="1"/>
  <c r="M22" i="1" s="1"/>
  <c r="M48" i="1" l="1"/>
  <c r="C55" i="1" l="1"/>
  <c r="F12" i="1"/>
</calcChain>
</file>

<file path=xl/sharedStrings.xml><?xml version="1.0" encoding="utf-8"?>
<sst xmlns="http://schemas.openxmlformats.org/spreadsheetml/2006/main" count="59" uniqueCount="53">
  <si>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</si>
  <si>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</si>
  <si>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</si>
  <si>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</si>
  <si>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</si>
  <si>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</si>
  <si>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</si>
  <si>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</si>
  <si>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</si>
  <si>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</si>
  <si>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</si>
  <si>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</si>
  <si>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</si>
  <si>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</si>
  <si>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НМЦ/единиц товара устанавливается в размере:
(с обязательным указанием информации - с учетом или без НДС, включая все налоги, сборы и обязательные платежи)</t>
  </si>
  <si>
    <t>34 777 (Тридцать четыре тысячи семьсот семьдесят семь) рублей 78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</si>
  <si>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</si>
  <si>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</si>
  <si>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</si>
  <si>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</si>
  <si>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</si>
  <si>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</si>
  <si>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</si>
  <si>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</si>
  <si>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</si>
  <si>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</si>
  <si>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</si>
  <si>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</si>
  <si>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</si>
  <si>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</si>
  <si>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</si>
  <si>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</si>
  <si>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</si>
  <si>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</si>
  <si>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</si>
  <si>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</si>
  <si>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</si>
  <si>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</si>
  <si>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1"/>
        <color rgb="FFFF0000"/>
        <rFont val="Times New Roman"/>
        <family val="1"/>
        <charset val="204"/>
      </rPr>
      <t xml:space="preserve">926/а-24 </t>
    </r>
    <r>
      <rPr>
        <b/>
        <sz val="11"/>
        <color rgb="FF000000"/>
        <rFont val="Times New Roman"/>
        <family val="1"/>
        <charset val="204"/>
      </rPr>
      <t xml:space="preserve">от </t>
    </r>
    <r>
      <rPr>
        <b/>
        <sz val="11"/>
        <color rgb="FFFF0000"/>
        <rFont val="Times New Roman"/>
        <family val="1"/>
        <charset val="204"/>
      </rPr>
      <t xml:space="preserve"> 24.12.2024 г.</t>
    </r>
    <r>
      <rPr>
        <b/>
        <sz val="11"/>
        <color rgb="FF000000"/>
        <rFont val="Times New Roman"/>
        <family val="1"/>
        <charset val="204"/>
      </rPr>
      <t xml:space="preserve"> с учетом ИПЦ 2024-202</t>
    </r>
    <r>
      <rPr>
        <b/>
        <sz val="11"/>
        <color rgb="FFFF0000"/>
        <rFont val="Times New Roman"/>
        <family val="1"/>
        <charset val="204"/>
      </rPr>
      <t>6</t>
    </r>
    <r>
      <rPr>
        <b/>
        <sz val="11"/>
        <color rgb="FF000000"/>
        <rFont val="Times New Roman"/>
        <family val="1"/>
        <charset val="204"/>
      </rPr>
      <t xml:space="preserve"> (</t>
    </r>
    <r>
      <rPr>
        <b/>
        <sz val="11"/>
        <color rgb="FFFF0000"/>
        <rFont val="Times New Roman"/>
        <family val="1"/>
        <charset val="204"/>
      </rPr>
      <t>1,051</t>
    </r>
    <r>
      <rPr>
        <b/>
        <sz val="11"/>
        <color rgb="FF000000"/>
        <rFont val="Times New Roman"/>
        <family val="1"/>
        <charset val="204"/>
      </rPr>
      <t>) в соответствии с Методикой №357</t>
    </r>
  </si>
  <si>
    <t>пример</t>
  </si>
  <si>
    <t>РС АРТ "ВЕГА"</t>
  </si>
  <si>
    <t>Рекламное Агентство 
"ИЗЮМ"</t>
  </si>
  <si>
    <t xml:space="preserve">№4 </t>
  </si>
  <si>
    <t>№5</t>
  </si>
  <si>
    <t>формулы</t>
  </si>
  <si>
    <t>ОШИБКА!!</t>
  </si>
  <si>
    <t>Итого:</t>
  </si>
  <si>
    <t>X</t>
  </si>
  <si>
    <t>Х</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</si>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</sst>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8"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sz val="11"/>
      <color rgb="FF000000"/>
      <name val="Times New Roman"/>
      <family val="1"/>
      <charset val="204"/>
    </font>
    <font>
      <b/>
      <sz val="11"/>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color theme="0" tint="-0.249977111117893"/>
      <name val="Times New Roman"/>
      <family val="1"/>
      <charset val="204"/>
    </font>
    <font>
      <b/>
      <sz val="12"/>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pplyAlignment="0"/>
  </cellStyleXfs>
  <cellXfs count="86">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8"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4" fontId="12" fillId="0" borderId="1" xfId="0" applyNumberFormat="1" applyFont="1" applyBorder="1" applyAlignment="1">
      <alignment horizontal="right" vertical="center" wrapText="1"/>
    </xf>
    <xf numFmtId="4" fontId="1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5" fillId="0" borderId="1" xfId="0" applyFont="1" applyBorder="1" applyAlignment="1">
      <alignment wrapText="1"/>
    </xf>
    <xf numFmtId="0" fontId="11" fillId="0" borderId="0" xfId="0" applyFont="1" applyAlignment="1">
      <alignment horizontal="left" vertical="top" wrapText="1"/>
    </xf>
    <xf numFmtId="49" fontId="3" fillId="0" borderId="0" xfId="0" applyNumberFormat="1" applyFont="1"/>
    <xf numFmtId="2" fontId="15" fillId="0" borderId="0" xfId="3" applyNumberFormat="1" applyFont="1" applyAlignment="1">
      <alignment horizontal="left" vertical="center"/>
    </xf>
    <xf numFmtId="0" fontId="13" fillId="0" borderId="0" xfId="0" applyFont="1" applyAlignment="1">
      <alignment horizontal="left" vertical="top" wrapText="1"/>
    </xf>
    <xf numFmtId="0" fontId="13" fillId="0" borderId="0" xfId="0" applyFont="1"/>
    <xf numFmtId="0" fontId="13" fillId="0" borderId="1" xfId="0" applyFont="1" applyBorder="1" applyAlignment="1">
      <alignment horizontal="left" vertical="center" wrapText="1" indent="3"/>
    </xf>
    <xf numFmtId="0" fontId="16" fillId="0" borderId="1" xfId="0" applyFont="1" applyBorder="1" applyAlignment="1">
      <alignment vertical="center" wrapText="1"/>
    </xf>
    <xf numFmtId="0" fontId="13"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165" fontId="16" fillId="0" borderId="1" xfId="1" applyFont="1" applyFill="1" applyBorder="1" applyAlignment="1">
      <alignment vertical="center" wrapText="1"/>
    </xf>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7"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63492652-C1F2-4DD4-85B5-46C559D8C9F3}"/>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89;&#1087;&#1088;&#1072;&#1074;&#1083;&#1077;&#1085;&#1085;&#1086;&#1077;%20&#1086;&#1090;%2029.06.2026/&#1048;&#1047;&#1052;.%2029.06.26.%20&#1056;&#1055;&#1047;_&#8470;224_&#1059;&#1044;_&#1050;_&#1085;&#1072;%20600%20&#1090;&#1099;&#1089;_&#1088;&#1077;&#1082;&#1083;&#1072;&#1084;&#1085;&#1099;&#1077;%20&#1091;&#1089;&#1083;&#1091;&#1075;&#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46206</v>
          </cell>
        </row>
        <row r="4">
          <cell r="C4" t="str">
            <v>Начальник УД</v>
          </cell>
          <cell r="D4" t="str">
            <v>С.А. Окорокова</v>
          </cell>
        </row>
        <row r="66">
          <cell r="C66" t="str">
            <v>Оказание услуг по изготовлению и поставке печатной рекламной продукции.</v>
          </cell>
        </row>
        <row r="67">
          <cell r="C67" t="str">
            <v xml:space="preserve">метод сопоставимых рыночных цен (анализа рынка) </v>
          </cell>
        </row>
        <row r="68">
          <cell r="C68" t="str">
            <v xml:space="preserve">в течение 5 календарных дней с даты подачи заявки. </v>
          </cell>
        </row>
        <row r="69">
          <cell r="C69" t="str">
            <v>Исх №: А9-2709, А9-2710, А9-2711, А9-2712, А9-2713 от 31.03.26 г</v>
          </cell>
        </row>
        <row r="70">
          <cell r="C70" t="str">
            <v>КП №: 1829 от 02.04.26, 1848 от 03.04.26, 1879 от 06.04.26</v>
          </cell>
        </row>
        <row r="77">
          <cell r="C77" t="str">
            <v>Инженер I категории Кожинова Н.М.</v>
          </cell>
        </row>
        <row r="78">
          <cell r="C78" t="str">
            <v>58-15</v>
          </cell>
        </row>
      </sheetData>
      <sheetData sheetId="8"/>
      <sheetData sheetId="9"/>
      <sheetData sheetId="10"/>
      <sheetData sheetId="11"/>
      <sheetData sheetId="12">
        <row r="10">
          <cell r="B10" t="str">
            <v xml:space="preserve">Баннер с люверсом </v>
          </cell>
          <cell r="D10" t="str">
            <v>Метр квадратный</v>
          </cell>
          <cell r="E10">
            <v>1</v>
          </cell>
        </row>
        <row r="11">
          <cell r="B11" t="str">
            <v xml:space="preserve">Баннер с люверсом </v>
          </cell>
          <cell r="D11" t="str">
            <v>Метр квадратный</v>
          </cell>
          <cell r="E11">
            <v>1</v>
          </cell>
        </row>
        <row r="12">
          <cell r="B12" t="str">
            <v>Бейсболки с логотипом</v>
          </cell>
          <cell r="D12" t="str">
            <v>Штука</v>
          </cell>
          <cell r="E12">
            <v>1</v>
          </cell>
        </row>
        <row r="13">
          <cell r="B13" t="str">
            <v>Буклет (трифолд) 630*279</v>
          </cell>
          <cell r="D13" t="str">
            <v>Штука</v>
          </cell>
          <cell r="E13">
            <v>1</v>
          </cell>
        </row>
        <row r="14">
          <cell r="B14" t="str">
            <v>Буклет (трифолд) 99*210</v>
          </cell>
          <cell r="D14" t="str">
            <v>Штука</v>
          </cell>
          <cell r="E14">
            <v>1</v>
          </cell>
        </row>
        <row r="15">
          <cell r="B15" t="str">
            <v xml:space="preserve">Блокноты А5 </v>
          </cell>
          <cell r="D15" t="str">
            <v>Штука</v>
          </cell>
          <cell r="E15">
            <v>1</v>
          </cell>
        </row>
        <row r="16">
          <cell r="B16" t="str">
            <v xml:space="preserve">Блокноты А6 </v>
          </cell>
          <cell r="D16" t="str">
            <v>Штука</v>
          </cell>
          <cell r="E16">
            <v>1</v>
          </cell>
        </row>
        <row r="17">
          <cell r="B17" t="str">
            <v>Календарь квартальный</v>
          </cell>
          <cell r="D17" t="str">
            <v>Штука</v>
          </cell>
          <cell r="E17">
            <v>1</v>
          </cell>
        </row>
        <row r="18">
          <cell r="B18" t="str">
            <v>Календарь «Домик»</v>
          </cell>
          <cell r="D18" t="str">
            <v>Штука</v>
          </cell>
          <cell r="E18">
            <v>1</v>
          </cell>
        </row>
        <row r="19">
          <cell r="B19" t="str">
            <v>Кружки с логотипом</v>
          </cell>
          <cell r="D19" t="str">
            <v>Штука</v>
          </cell>
          <cell r="E19">
            <v>1</v>
          </cell>
        </row>
        <row r="20">
          <cell r="B20" t="str">
            <v>Карточки (бланки) на картоне</v>
          </cell>
          <cell r="D20" t="str">
            <v>Штука</v>
          </cell>
          <cell r="E20">
            <v>1</v>
          </cell>
        </row>
        <row r="21">
          <cell r="B21" t="str">
            <v>Монтаж/демонтаж баннера</v>
          </cell>
          <cell r="D21" t="str">
            <v>Метр квадратный</v>
          </cell>
          <cell r="E21">
            <v>1</v>
          </cell>
        </row>
        <row r="22">
          <cell r="B22" t="str">
            <v xml:space="preserve">Нанесение надписи </v>
          </cell>
          <cell r="D22" t="str">
            <v>Штука</v>
          </cell>
          <cell r="E22">
            <v>1</v>
          </cell>
        </row>
        <row r="23">
          <cell r="B23" t="str">
            <v>Пакеты брендированные</v>
          </cell>
          <cell r="D23" t="str">
            <v>Штука</v>
          </cell>
          <cell r="E23">
            <v>1</v>
          </cell>
        </row>
        <row r="24">
          <cell r="B24" t="str">
            <v>Печать на самоклейке</v>
          </cell>
          <cell r="D24" t="str">
            <v>Метр квадратный</v>
          </cell>
          <cell r="E24">
            <v>1</v>
          </cell>
        </row>
        <row r="25">
          <cell r="B25" t="str">
            <v>Пэт ролл-ап</v>
          </cell>
          <cell r="D25" t="str">
            <v>Штука</v>
          </cell>
          <cell r="E25">
            <v>1</v>
          </cell>
        </row>
        <row r="26">
          <cell r="B26" t="str">
            <v>Ручки с логотипом</v>
          </cell>
          <cell r="D26" t="str">
            <v>Штука</v>
          </cell>
          <cell r="E26">
            <v>1</v>
          </cell>
        </row>
        <row r="27">
          <cell r="B27" t="str">
            <v>Стенд</v>
          </cell>
          <cell r="D27" t="str">
            <v>Метр квадратный</v>
          </cell>
          <cell r="E27">
            <v>1</v>
          </cell>
        </row>
        <row r="28">
          <cell r="B28" t="str">
            <v>Табличка АКП</v>
          </cell>
          <cell r="D28" t="str">
            <v>Метр квадратный</v>
          </cell>
          <cell r="E28">
            <v>1</v>
          </cell>
        </row>
        <row r="29">
          <cell r="B29" t="str">
            <v>Таблички ПВХ</v>
          </cell>
          <cell r="D29" t="str">
            <v>Метр квадратный</v>
          </cell>
          <cell r="E29">
            <v>1</v>
          </cell>
        </row>
        <row r="30">
          <cell r="B30" t="str">
            <v>Транспарант</v>
          </cell>
          <cell r="D30" t="str">
            <v>Метр квадратный</v>
          </cell>
          <cell r="E30">
            <v>1</v>
          </cell>
        </row>
        <row r="31">
          <cell r="B31" t="str">
            <v>Флажок</v>
          </cell>
          <cell r="D31" t="str">
            <v>Штука</v>
          </cell>
          <cell r="E31">
            <v>1</v>
          </cell>
        </row>
        <row r="32">
          <cell r="B32" t="str">
            <v>Флаг на флагштоке</v>
          </cell>
          <cell r="D32" t="str">
            <v>Штука</v>
          </cell>
          <cell r="E32">
            <v>1</v>
          </cell>
        </row>
        <row r="33">
          <cell r="B33" t="str">
            <v>Флешки (в ассортименте)</v>
          </cell>
          <cell r="D33" t="str">
            <v>Штука</v>
          </cell>
          <cell r="E33">
            <v>1</v>
          </cell>
        </row>
        <row r="34">
          <cell r="B34" t="str">
            <v xml:space="preserve">Пакет 20*30 </v>
          </cell>
          <cell r="D34" t="str">
            <v>Штука</v>
          </cell>
          <cell r="E34">
            <v>1</v>
          </cell>
        </row>
        <row r="35">
          <cell r="B35" t="str">
            <v>Пакет 30*40</v>
          </cell>
        </row>
        <row r="36">
          <cell r="B36" t="str">
            <v>Пакет 40*50</v>
          </cell>
          <cell r="D36" t="str">
            <v>Штука</v>
          </cell>
          <cell r="E36">
            <v>1</v>
          </cell>
        </row>
        <row r="37">
          <cell r="B37" t="str">
            <v>Листовка А5 (односторонняя)</v>
          </cell>
          <cell r="D37" t="str">
            <v>Штука</v>
          </cell>
          <cell r="E37">
            <v>1</v>
          </cell>
        </row>
        <row r="38">
          <cell r="B38" t="str">
            <v>Листовка А5 (двухсторонняя)</v>
          </cell>
          <cell r="D38" t="str">
            <v>Штука</v>
          </cell>
          <cell r="E38">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D127-9F09-4DDB-86AF-F7EE664A069B}">
  <sheetPr>
    <tabColor rgb="FF00B050"/>
    <pageSetUpPr fitToPage="1"/>
  </sheetPr>
  <dimension ref="A1:W63"/>
  <sheetViews>
    <sheetView tabSelected="1" view="pageBreakPreview" topLeftCell="A21" zoomScaleNormal="100" zoomScaleSheetLayoutView="100" workbookViewId="0">
      <selection activeCell="F12" sqref="F12:M12"/>
    </sheetView>
  </sheetViews>
  <sheetFormatPr defaultColWidth="9.140625" defaultRowHeight="15.75" outlineLevelRow="1" outlineLevelCol="1" x14ac:dyDescent="0.25"/>
  <cols>
    <col min="1" max="1" width="5.7109375" style="2" customWidth="1"/>
    <col min="2" max="2" width="22.7109375" style="2" customWidth="1"/>
    <col min="3" max="3" width="12.140625" style="2" customWidth="1"/>
    <col min="4" max="4" width="8.5703125" style="2" customWidth="1"/>
    <col min="5" max="5" width="12.85546875" style="2" customWidth="1"/>
    <col min="6" max="7" width="12.140625" style="2" customWidth="1"/>
    <col min="8" max="8" width="17.5703125" style="2" customWidth="1" outlineLevel="1"/>
    <col min="9" max="9" width="15.5703125" style="2" customWidth="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Оказание услуг по изготовлению и поставке печатной рекламной продукции.</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36.6" customHeight="1" x14ac:dyDescent="0.25">
      <c r="A8" s="19" t="s">
        <v>9</v>
      </c>
      <c r="B8" s="19"/>
      <c r="C8" s="19"/>
      <c r="D8" s="19"/>
      <c r="E8" s="19"/>
      <c r="F8" s="19" t="str">
        <f>[1]ЗАКУПКА!C68</f>
        <v xml:space="preserve">в течение 5 календарных дней с даты подачи заявки. </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Исх №: А9-2709, А9-2710, А9-2711, А9-2712, А9-2713 от 31.03.26 г</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КП №: 1829 от 02.04.26, 1848 от 03.04.26, 1879 от 06.04.26</v>
      </c>
      <c r="G10" s="23"/>
      <c r="H10" s="23"/>
      <c r="I10" s="23"/>
      <c r="J10" s="23"/>
      <c r="K10" s="23"/>
      <c r="L10" s="23"/>
      <c r="M10" s="23"/>
      <c r="N10" s="24" t="s">
        <v>13</v>
      </c>
      <c r="O10" s="25"/>
      <c r="P10" s="25"/>
      <c r="Q10" s="25"/>
      <c r="R10" s="17"/>
    </row>
    <row r="11" spans="1:23" ht="93.75" customHeight="1" x14ac:dyDescent="0.25">
      <c r="A11" s="19" t="s">
        <v>14</v>
      </c>
      <c r="B11" s="19"/>
      <c r="C11" s="19"/>
      <c r="D11" s="19"/>
      <c r="E11" s="19"/>
      <c r="F11" s="26" t="s">
        <v>15</v>
      </c>
      <c r="G11" s="26"/>
      <c r="H11" s="26"/>
      <c r="I11" s="26"/>
      <c r="J11" s="26"/>
      <c r="K11" s="26"/>
      <c r="L11" s="26"/>
      <c r="M11" s="26"/>
      <c r="N11" s="27" t="s">
        <v>16</v>
      </c>
      <c r="O11" s="17"/>
      <c r="P11" s="17"/>
      <c r="R11" s="17"/>
      <c r="S11" s="17"/>
      <c r="T11" s="17"/>
    </row>
    <row r="12" spans="1:23" ht="21" customHeight="1" x14ac:dyDescent="0.25">
      <c r="A12" s="19" t="s">
        <v>17</v>
      </c>
      <c r="B12" s="19"/>
      <c r="C12" s="19"/>
      <c r="D12" s="19"/>
      <c r="E12" s="19"/>
      <c r="F12" s="28">
        <f ca="1">[1]ЗАКУПКА!B1</f>
        <v>46206</v>
      </c>
      <c r="G12" s="28"/>
      <c r="H12" s="28"/>
      <c r="I12" s="28"/>
      <c r="J12" s="28"/>
      <c r="K12" s="28"/>
      <c r="L12" s="28"/>
      <c r="M12" s="28"/>
      <c r="N12" s="29" t="s">
        <v>18</v>
      </c>
      <c r="O12" s="17"/>
      <c r="P12" s="17"/>
      <c r="Q12" s="17"/>
      <c r="R12" s="17"/>
      <c r="S12" s="17"/>
      <c r="T12" s="17"/>
    </row>
    <row r="13" spans="1:23" ht="15" customHeight="1" x14ac:dyDescent="0.25">
      <c r="A13" s="30"/>
      <c r="B13" s="30"/>
      <c r="C13" s="30"/>
      <c r="D13" s="30"/>
      <c r="E13" s="30"/>
      <c r="F13" s="30"/>
      <c r="G13" s="30"/>
      <c r="H13" s="30"/>
      <c r="I13" s="30"/>
      <c r="J13" s="30"/>
      <c r="K13" s="30"/>
      <c r="L13" s="30"/>
      <c r="M13" s="30"/>
      <c r="N13" s="17"/>
      <c r="O13" s="17"/>
      <c r="P13" s="17"/>
      <c r="Q13" s="17"/>
      <c r="R13" s="17"/>
      <c r="S13" s="17"/>
      <c r="T13" s="17"/>
    </row>
    <row r="14" spans="1:23" ht="15" customHeight="1" x14ac:dyDescent="0.25">
      <c r="A14" s="31" t="s">
        <v>19</v>
      </c>
      <c r="B14" s="31"/>
      <c r="C14" s="31"/>
      <c r="D14" s="31"/>
      <c r="E14" s="31"/>
      <c r="F14" s="31"/>
      <c r="G14" s="31"/>
      <c r="H14" s="31"/>
      <c r="I14" s="31"/>
      <c r="J14" s="31"/>
      <c r="K14" s="31"/>
      <c r="L14" s="31"/>
      <c r="M14" s="31"/>
      <c r="N14" s="17"/>
      <c r="O14" s="17"/>
      <c r="P14" s="17"/>
      <c r="Q14" s="17"/>
      <c r="R14" s="17"/>
      <c r="S14" s="17"/>
      <c r="T14" s="17"/>
    </row>
    <row r="15" spans="1:23" x14ac:dyDescent="0.25">
      <c r="Q15" s="32" t="s">
        <v>20</v>
      </c>
    </row>
    <row r="16" spans="1:23" s="38" customFormat="1" ht="30.75" customHeight="1" x14ac:dyDescent="0.25">
      <c r="A16" s="33" t="s">
        <v>21</v>
      </c>
      <c r="B16" s="33" t="s">
        <v>22</v>
      </c>
      <c r="C16" s="33" t="s">
        <v>23</v>
      </c>
      <c r="D16" s="33" t="s">
        <v>24</v>
      </c>
      <c r="E16" s="34" t="s">
        <v>25</v>
      </c>
      <c r="F16" s="35"/>
      <c r="G16" s="35"/>
      <c r="H16" s="36"/>
      <c r="I16" s="33" t="s">
        <v>26</v>
      </c>
      <c r="J16" s="33" t="s">
        <v>27</v>
      </c>
      <c r="K16" s="33" t="s">
        <v>28</v>
      </c>
      <c r="L16" s="37" t="s">
        <v>29</v>
      </c>
      <c r="M16" s="33" t="s">
        <v>30</v>
      </c>
      <c r="O16" s="39"/>
      <c r="P16" s="40" t="s">
        <v>31</v>
      </c>
      <c r="Q16" s="40" t="s">
        <v>32</v>
      </c>
      <c r="R16" s="6" t="s">
        <v>33</v>
      </c>
      <c r="S16" s="6" t="s">
        <v>34</v>
      </c>
    </row>
    <row r="17" spans="1:20" s="38" customFormat="1" ht="128.25" customHeight="1" x14ac:dyDescent="0.25">
      <c r="A17" s="41"/>
      <c r="B17" s="41"/>
      <c r="C17" s="41"/>
      <c r="D17" s="41"/>
      <c r="E17" s="6" t="s">
        <v>35</v>
      </c>
      <c r="F17" s="6" t="s">
        <v>36</v>
      </c>
      <c r="G17" s="6" t="s">
        <v>37</v>
      </c>
      <c r="H17" s="42" t="s">
        <v>38</v>
      </c>
      <c r="I17" s="41"/>
      <c r="J17" s="41"/>
      <c r="K17" s="41"/>
      <c r="L17" s="43"/>
      <c r="M17" s="41"/>
      <c r="O17" s="17"/>
      <c r="P17" s="44" t="s">
        <v>35</v>
      </c>
      <c r="Q17" s="45">
        <v>2204058884</v>
      </c>
      <c r="R17" s="46" t="str">
        <f>VLOOKUP(Q17,[1]Контрагенты!$A$3:$H$3248,4,FALSE)</f>
        <v>ООО "Дизайн-Печать"</v>
      </c>
      <c r="S17" s="47">
        <f>VLOOKUP(Q17,[1]Контрагенты!$A$3:$H$3248,7,FALSE)</f>
        <v>0</v>
      </c>
      <c r="T17" s="48" t="s">
        <v>39</v>
      </c>
    </row>
    <row r="18" spans="1:20" ht="14.25" customHeight="1" x14ac:dyDescent="0.25">
      <c r="A18" s="49">
        <v>1</v>
      </c>
      <c r="B18" s="49">
        <v>2</v>
      </c>
      <c r="C18" s="49">
        <v>3</v>
      </c>
      <c r="D18" s="49">
        <v>4</v>
      </c>
      <c r="E18" s="49">
        <f>D18+1</f>
        <v>5</v>
      </c>
      <c r="F18" s="49">
        <f t="shared" ref="F18:M18" si="0">E18+1</f>
        <v>6</v>
      </c>
      <c r="G18" s="49">
        <f t="shared" si="0"/>
        <v>7</v>
      </c>
      <c r="H18" s="49">
        <f t="shared" si="0"/>
        <v>8</v>
      </c>
      <c r="I18" s="49">
        <f t="shared" si="0"/>
        <v>9</v>
      </c>
      <c r="J18" s="49">
        <f t="shared" si="0"/>
        <v>10</v>
      </c>
      <c r="K18" s="49">
        <f t="shared" si="0"/>
        <v>11</v>
      </c>
      <c r="L18" s="49">
        <f t="shared" si="0"/>
        <v>12</v>
      </c>
      <c r="M18" s="49">
        <f t="shared" si="0"/>
        <v>13</v>
      </c>
      <c r="O18" s="17"/>
      <c r="P18" s="6" t="s">
        <v>36</v>
      </c>
      <c r="Q18" s="50">
        <v>22040274902</v>
      </c>
      <c r="R18" s="8" t="s">
        <v>40</v>
      </c>
      <c r="S18" s="51" t="e">
        <f>VLOOKUP(Q18,[1]Контрагенты!$A$3:$H$3248,7,FALSE)</f>
        <v>#N/A</v>
      </c>
    </row>
    <row r="19" spans="1:20" ht="31.5" customHeight="1" x14ac:dyDescent="0.25">
      <c r="A19" s="49">
        <v>1</v>
      </c>
      <c r="B19" s="52" t="str">
        <f>'[1]Спец-я'!B10</f>
        <v xml:space="preserve">Баннер с люверсом </v>
      </c>
      <c r="C19" s="49" t="str">
        <f>'[1]Спец-я'!D10</f>
        <v>Метр квадратный</v>
      </c>
      <c r="D19" s="53">
        <f>'[1]Спец-я'!E10</f>
        <v>1</v>
      </c>
      <c r="E19" s="54">
        <v>500</v>
      </c>
      <c r="F19" s="54">
        <v>550</v>
      </c>
      <c r="G19" s="54">
        <v>550</v>
      </c>
      <c r="H19" s="55"/>
      <c r="I19" s="56">
        <f>IFERROR(ROUND(AVERAGEIF(E19:H19,"&gt;0"),2),"")</f>
        <v>533.33000000000004</v>
      </c>
      <c r="J19" s="57">
        <f t="shared" ref="J19:J47" si="1">IFERROR(_xlfn.STDEV.P($E19:$H19),"")</f>
        <v>23.570226039551585</v>
      </c>
      <c r="K19" s="57">
        <f>IFERROR(J19/I19,"")</f>
        <v>4.4194450039471964E-2</v>
      </c>
      <c r="L19" s="57">
        <f t="shared" ref="L19:L47" si="2">IF(K19&lt;0.06,I19,IF(K19&gt;0.32,$N$46,MIN(E19:H19)))</f>
        <v>533.33000000000004</v>
      </c>
      <c r="M19" s="57">
        <f>IFERROR(L19*D19,"")</f>
        <v>533.33000000000004</v>
      </c>
      <c r="O19" s="17"/>
      <c r="P19" s="6" t="s">
        <v>37</v>
      </c>
      <c r="Q19" s="50">
        <v>22040041668</v>
      </c>
      <c r="R19" s="58" t="s">
        <v>41</v>
      </c>
      <c r="S19" s="51" t="e">
        <f>VLOOKUP(Q19,[1]Контрагенты!$A$3:$H$3248,7,FALSE)</f>
        <v>#N/A</v>
      </c>
    </row>
    <row r="20" spans="1:20" ht="30.75" customHeight="1" outlineLevel="1" x14ac:dyDescent="0.25">
      <c r="A20" s="49">
        <f>A19+1</f>
        <v>2</v>
      </c>
      <c r="B20" s="52" t="str">
        <f>'[1]Спец-я'!B11</f>
        <v xml:space="preserve">Баннер с люверсом </v>
      </c>
      <c r="C20" s="49" t="str">
        <f>'[1]Спец-я'!D11</f>
        <v>Метр квадратный</v>
      </c>
      <c r="D20" s="53">
        <f>'[1]Спец-я'!E11</f>
        <v>1</v>
      </c>
      <c r="E20" s="54">
        <v>560</v>
      </c>
      <c r="F20" s="54">
        <v>600</v>
      </c>
      <c r="G20" s="54">
        <v>600</v>
      </c>
      <c r="H20" s="55"/>
      <c r="I20" s="56">
        <f t="shared" ref="I20:I48" si="3">IFERROR(ROUND(AVERAGEIF(E20:H20,"&gt;0"),2),"")</f>
        <v>586.66999999999996</v>
      </c>
      <c r="J20" s="57">
        <f t="shared" si="1"/>
        <v>18.856180831641264</v>
      </c>
      <c r="K20" s="57">
        <f t="shared" ref="K20:K47" si="4">IFERROR(J20/I20,"")</f>
        <v>3.2141034707145869E-2</v>
      </c>
      <c r="L20" s="57">
        <f t="shared" si="2"/>
        <v>586.66999999999996</v>
      </c>
      <c r="M20" s="57">
        <f t="shared" ref="M20:M47" si="5">IFERROR(L20*D20,"")</f>
        <v>586.66999999999996</v>
      </c>
      <c r="O20" s="17"/>
      <c r="P20" s="6" t="s">
        <v>42</v>
      </c>
      <c r="Q20" s="50"/>
      <c r="R20" s="8"/>
      <c r="S20" s="51" t="str">
        <f>VLOOKUP(Q20,[1]Контрагенты!$A$3:$H$3248,7,FALSE)</f>
        <v/>
      </c>
    </row>
    <row r="21" spans="1:20" ht="31.5" outlineLevel="1" x14ac:dyDescent="0.25">
      <c r="A21" s="49">
        <f t="shared" ref="A21:A25" si="6">A20+1</f>
        <v>3</v>
      </c>
      <c r="B21" s="52" t="str">
        <f>'[1]Спец-я'!B12</f>
        <v>Бейсболки с логотипом</v>
      </c>
      <c r="C21" s="49" t="str">
        <f>'[1]Спец-я'!D12</f>
        <v>Штука</v>
      </c>
      <c r="D21" s="53">
        <f>'[1]Спец-я'!E12</f>
        <v>1</v>
      </c>
      <c r="E21" s="54">
        <v>750</v>
      </c>
      <c r="F21" s="54">
        <v>900</v>
      </c>
      <c r="G21" s="54">
        <v>1400</v>
      </c>
      <c r="H21" s="55"/>
      <c r="I21" s="56">
        <f t="shared" si="3"/>
        <v>1016.67</v>
      </c>
      <c r="J21" s="57">
        <f t="shared" si="1"/>
        <v>277.88886667555113</v>
      </c>
      <c r="K21" s="57">
        <f t="shared" si="4"/>
        <v>0.27333241531229518</v>
      </c>
      <c r="L21" s="57">
        <f t="shared" si="2"/>
        <v>750</v>
      </c>
      <c r="M21" s="57">
        <f t="shared" si="5"/>
        <v>750</v>
      </c>
      <c r="O21" s="17"/>
      <c r="P21" s="6" t="s">
        <v>43</v>
      </c>
      <c r="Q21" s="50"/>
      <c r="R21" s="8"/>
      <c r="S21" s="51" t="str">
        <f>VLOOKUP(Q21,[1]Контрагенты!$A$3:$H$3248,7,FALSE)</f>
        <v/>
      </c>
    </row>
    <row r="22" spans="1:20" ht="31.5" outlineLevel="1" x14ac:dyDescent="0.25">
      <c r="A22" s="49">
        <f t="shared" si="6"/>
        <v>4</v>
      </c>
      <c r="B22" s="52" t="str">
        <f>'[1]Спец-я'!B13</f>
        <v>Буклет (трифолд) 630*279</v>
      </c>
      <c r="C22" s="49" t="str">
        <f>'[1]Спец-я'!D13</f>
        <v>Штука</v>
      </c>
      <c r="D22" s="53">
        <f>'[1]Спец-я'!E13</f>
        <v>1</v>
      </c>
      <c r="E22" s="54">
        <v>127</v>
      </c>
      <c r="F22" s="54">
        <v>128</v>
      </c>
      <c r="G22" s="54">
        <v>130</v>
      </c>
      <c r="H22" s="55">
        <f>56.05*1.051</f>
        <v>58.908549999999991</v>
      </c>
      <c r="I22" s="56">
        <f t="shared" si="3"/>
        <v>110.98</v>
      </c>
      <c r="J22" s="57">
        <f t="shared" si="1"/>
        <v>30.081211213674898</v>
      </c>
      <c r="K22" s="57">
        <f t="shared" si="4"/>
        <v>0.27105074079721481</v>
      </c>
      <c r="L22" s="57">
        <f t="shared" si="2"/>
        <v>58.908549999999991</v>
      </c>
      <c r="M22" s="57">
        <f t="shared" si="5"/>
        <v>58.908549999999991</v>
      </c>
      <c r="O22" s="17"/>
      <c r="P22" s="17"/>
      <c r="Q22" s="17"/>
      <c r="R22" s="59" t="s">
        <v>44</v>
      </c>
      <c r="S22" s="59" t="s">
        <v>44</v>
      </c>
    </row>
    <row r="23" spans="1:20" ht="31.5" outlineLevel="1" x14ac:dyDescent="0.25">
      <c r="A23" s="49">
        <f t="shared" si="6"/>
        <v>5</v>
      </c>
      <c r="B23" s="52" t="str">
        <f>'[1]Спец-я'!B14</f>
        <v>Буклет (трифолд) 99*210</v>
      </c>
      <c r="C23" s="49" t="str">
        <f>'[1]Спец-я'!D14</f>
        <v>Штука</v>
      </c>
      <c r="D23" s="53">
        <f>'[1]Спец-я'!E14</f>
        <v>1</v>
      </c>
      <c r="E23" s="54">
        <v>13</v>
      </c>
      <c r="F23" s="54">
        <v>14</v>
      </c>
      <c r="G23" s="54">
        <v>13.93</v>
      </c>
      <c r="H23" s="55"/>
      <c r="I23" s="56">
        <f t="shared" si="3"/>
        <v>13.64</v>
      </c>
      <c r="J23" s="57">
        <f t="shared" si="1"/>
        <v>0.45580210130664767</v>
      </c>
      <c r="K23" s="57">
        <f t="shared" si="4"/>
        <v>3.3416576342129592E-2</v>
      </c>
      <c r="L23" s="57">
        <f t="shared" si="2"/>
        <v>13.64</v>
      </c>
      <c r="M23" s="57">
        <f t="shared" si="5"/>
        <v>13.64</v>
      </c>
      <c r="O23" s="17"/>
      <c r="P23" s="17"/>
      <c r="Q23" s="17"/>
      <c r="R23" s="59"/>
      <c r="S23" s="59"/>
    </row>
    <row r="24" spans="1:20" outlineLevel="1" x14ac:dyDescent="0.25">
      <c r="A24" s="49">
        <f t="shared" si="6"/>
        <v>6</v>
      </c>
      <c r="B24" s="52" t="str">
        <f>'[1]Спец-я'!B15</f>
        <v xml:space="preserve">Блокноты А5 </v>
      </c>
      <c r="C24" s="49" t="str">
        <f>'[1]Спец-я'!D15</f>
        <v>Штука</v>
      </c>
      <c r="D24" s="53">
        <f>'[1]Спец-я'!E15</f>
        <v>1</v>
      </c>
      <c r="E24" s="54">
        <v>150</v>
      </c>
      <c r="F24" s="54">
        <v>150</v>
      </c>
      <c r="G24" s="54">
        <v>150</v>
      </c>
      <c r="H24" s="55">
        <f>76*1.051</f>
        <v>79.875999999999991</v>
      </c>
      <c r="I24" s="56">
        <f t="shared" si="3"/>
        <v>132.47</v>
      </c>
      <c r="J24" s="57">
        <f t="shared" si="1"/>
        <v>30.364582707490023</v>
      </c>
      <c r="K24" s="57">
        <f t="shared" si="4"/>
        <v>0.22921856048531761</v>
      </c>
      <c r="L24" s="57">
        <f t="shared" si="2"/>
        <v>79.875999999999991</v>
      </c>
      <c r="M24" s="57">
        <f t="shared" si="5"/>
        <v>79.875999999999991</v>
      </c>
      <c r="O24" s="17"/>
      <c r="P24" s="17"/>
      <c r="Q24" s="17"/>
      <c r="R24" s="17"/>
      <c r="S24" s="17"/>
    </row>
    <row r="25" spans="1:20" outlineLevel="1" x14ac:dyDescent="0.25">
      <c r="A25" s="49">
        <f t="shared" si="6"/>
        <v>7</v>
      </c>
      <c r="B25" s="52" t="str">
        <f>'[1]Спец-я'!B16</f>
        <v xml:space="preserve">Блокноты А6 </v>
      </c>
      <c r="C25" s="49" t="str">
        <f>'[1]Спец-я'!D16</f>
        <v>Штука</v>
      </c>
      <c r="D25" s="53">
        <f>'[1]Спец-я'!E16</f>
        <v>1</v>
      </c>
      <c r="E25" s="54">
        <v>90</v>
      </c>
      <c r="F25" s="54">
        <v>90</v>
      </c>
      <c r="G25" s="54">
        <v>90</v>
      </c>
      <c r="H25" s="55"/>
      <c r="I25" s="56">
        <f t="shared" si="3"/>
        <v>90</v>
      </c>
      <c r="J25" s="57">
        <f t="shared" si="1"/>
        <v>0</v>
      </c>
      <c r="K25" s="57">
        <f t="shared" si="4"/>
        <v>0</v>
      </c>
      <c r="L25" s="57">
        <f t="shared" si="2"/>
        <v>90</v>
      </c>
      <c r="M25" s="57">
        <f t="shared" si="5"/>
        <v>90</v>
      </c>
      <c r="P25" s="17"/>
      <c r="Q25" s="17"/>
      <c r="R25" s="17"/>
      <c r="S25" s="17"/>
    </row>
    <row r="26" spans="1:20" ht="31.5" outlineLevel="1" x14ac:dyDescent="0.25">
      <c r="A26" s="49">
        <v>8</v>
      </c>
      <c r="B26" s="52" t="str">
        <f>'[1]Спец-я'!B17</f>
        <v>Календарь квартальный</v>
      </c>
      <c r="C26" s="49" t="str">
        <f>'[1]Спец-я'!D17</f>
        <v>Штука</v>
      </c>
      <c r="D26" s="53">
        <f>'[1]Спец-я'!E17</f>
        <v>1</v>
      </c>
      <c r="E26" s="54">
        <v>390</v>
      </c>
      <c r="F26" s="54">
        <v>400</v>
      </c>
      <c r="G26" s="54">
        <v>400</v>
      </c>
      <c r="H26" s="55">
        <f>237.5*1.051</f>
        <v>249.61249999999998</v>
      </c>
      <c r="I26" s="56">
        <f t="shared" si="3"/>
        <v>359.9</v>
      </c>
      <c r="J26" s="57">
        <f t="shared" si="1"/>
        <v>63.807058028848878</v>
      </c>
      <c r="K26" s="57">
        <f t="shared" si="4"/>
        <v>0.17729107537885214</v>
      </c>
      <c r="L26" s="57">
        <f t="shared" si="2"/>
        <v>249.61249999999998</v>
      </c>
      <c r="M26" s="57">
        <f t="shared" si="5"/>
        <v>249.61249999999998</v>
      </c>
      <c r="P26" s="17"/>
      <c r="Q26" s="17"/>
      <c r="R26" s="17"/>
      <c r="S26" s="17"/>
    </row>
    <row r="27" spans="1:20" outlineLevel="1" x14ac:dyDescent="0.25">
      <c r="A27" s="49">
        <v>9</v>
      </c>
      <c r="B27" s="52" t="str">
        <f>'[1]Спец-я'!B18</f>
        <v>Календарь «Домик»</v>
      </c>
      <c r="C27" s="49" t="str">
        <f>'[1]Спец-я'!D18</f>
        <v>Штука</v>
      </c>
      <c r="D27" s="53">
        <f>'[1]Спец-я'!E18</f>
        <v>1</v>
      </c>
      <c r="E27" s="54">
        <v>350</v>
      </c>
      <c r="F27" s="54">
        <v>400</v>
      </c>
      <c r="G27" s="54">
        <v>400</v>
      </c>
      <c r="H27" s="55"/>
      <c r="I27" s="56">
        <f t="shared" si="3"/>
        <v>383.33</v>
      </c>
      <c r="J27" s="57">
        <f t="shared" si="1"/>
        <v>23.570226039551585</v>
      </c>
      <c r="K27" s="57">
        <f t="shared" si="4"/>
        <v>6.1488080869098655E-2</v>
      </c>
      <c r="L27" s="57">
        <f t="shared" si="2"/>
        <v>350</v>
      </c>
      <c r="M27" s="57">
        <f t="shared" si="5"/>
        <v>350</v>
      </c>
      <c r="P27" s="17"/>
      <c r="Q27" s="17"/>
      <c r="R27" s="17"/>
      <c r="S27" s="17"/>
    </row>
    <row r="28" spans="1:20" outlineLevel="1" x14ac:dyDescent="0.25">
      <c r="A28" s="49">
        <v>10</v>
      </c>
      <c r="B28" s="52" t="str">
        <f>'[1]Спец-я'!B19</f>
        <v>Кружки с логотипом</v>
      </c>
      <c r="C28" s="49" t="str">
        <f>'[1]Спец-я'!D19</f>
        <v>Штука</v>
      </c>
      <c r="D28" s="53">
        <f>'[1]Спец-я'!E19</f>
        <v>1</v>
      </c>
      <c r="E28" s="54">
        <v>420</v>
      </c>
      <c r="F28" s="54">
        <v>450</v>
      </c>
      <c r="G28" s="54">
        <v>550</v>
      </c>
      <c r="H28" s="55"/>
      <c r="I28" s="56">
        <f t="shared" si="3"/>
        <v>473.33</v>
      </c>
      <c r="J28" s="57">
        <f t="shared" si="1"/>
        <v>55.577773335110223</v>
      </c>
      <c r="K28" s="57">
        <f t="shared" si="4"/>
        <v>0.11741865788162641</v>
      </c>
      <c r="L28" s="57">
        <f t="shared" si="2"/>
        <v>420</v>
      </c>
      <c r="M28" s="57">
        <f t="shared" si="5"/>
        <v>420</v>
      </c>
      <c r="P28" s="17"/>
      <c r="Q28" s="17"/>
      <c r="R28" s="17"/>
      <c r="S28" s="17"/>
    </row>
    <row r="29" spans="1:20" ht="31.5" outlineLevel="1" x14ac:dyDescent="0.25">
      <c r="A29" s="49">
        <v>11</v>
      </c>
      <c r="B29" s="52" t="str">
        <f>'[1]Спец-я'!B20</f>
        <v>Карточки (бланки) на картоне</v>
      </c>
      <c r="C29" s="49" t="str">
        <f>'[1]Спец-я'!D20</f>
        <v>Штука</v>
      </c>
      <c r="D29" s="53">
        <f>'[1]Спец-я'!E20</f>
        <v>1</v>
      </c>
      <c r="E29" s="54">
        <v>13</v>
      </c>
      <c r="F29" s="54">
        <v>15</v>
      </c>
      <c r="G29" s="54">
        <v>15</v>
      </c>
      <c r="H29" s="55"/>
      <c r="I29" s="56">
        <f t="shared" si="3"/>
        <v>14.33</v>
      </c>
      <c r="J29" s="57">
        <f t="shared" si="1"/>
        <v>0.94280904158206336</v>
      </c>
      <c r="K29" s="57">
        <f t="shared" si="4"/>
        <v>6.5792675616333798E-2</v>
      </c>
      <c r="L29" s="57">
        <f t="shared" si="2"/>
        <v>13</v>
      </c>
      <c r="M29" s="57">
        <f t="shared" si="5"/>
        <v>13</v>
      </c>
      <c r="P29" s="17"/>
      <c r="Q29" s="17"/>
      <c r="R29" s="17"/>
      <c r="S29" s="17"/>
    </row>
    <row r="30" spans="1:20" ht="32.25" customHeight="1" outlineLevel="1" x14ac:dyDescent="0.25">
      <c r="A30" s="49">
        <v>12</v>
      </c>
      <c r="B30" s="52" t="str">
        <f>'[1]Спец-я'!B21</f>
        <v>Монтаж/демонтаж баннера</v>
      </c>
      <c r="C30" s="49" t="str">
        <f>'[1]Спец-я'!D21</f>
        <v>Метр квадратный</v>
      </c>
      <c r="D30" s="53">
        <f>'[1]Спец-я'!E21</f>
        <v>1</v>
      </c>
      <c r="E30" s="54">
        <v>300</v>
      </c>
      <c r="F30" s="54">
        <v>500</v>
      </c>
      <c r="G30" s="54">
        <v>500</v>
      </c>
      <c r="H30" s="55"/>
      <c r="I30" s="56">
        <f t="shared" si="3"/>
        <v>433.33</v>
      </c>
      <c r="J30" s="57">
        <f t="shared" si="1"/>
        <v>94.28090415820634</v>
      </c>
      <c r="K30" s="57">
        <f t="shared" si="4"/>
        <v>0.21757299092656024</v>
      </c>
      <c r="L30" s="57">
        <f t="shared" si="2"/>
        <v>300</v>
      </c>
      <c r="M30" s="57">
        <f t="shared" si="5"/>
        <v>300</v>
      </c>
      <c r="N30" s="60"/>
      <c r="O30" s="17"/>
      <c r="P30" s="17"/>
      <c r="Q30" s="17"/>
      <c r="R30" s="17"/>
      <c r="S30" s="17"/>
    </row>
    <row r="31" spans="1:20" ht="30" customHeight="1" outlineLevel="1" x14ac:dyDescent="0.25">
      <c r="A31" s="49">
        <v>13</v>
      </c>
      <c r="B31" s="52" t="str">
        <f>'[1]Спец-я'!B22</f>
        <v xml:space="preserve">Нанесение надписи </v>
      </c>
      <c r="C31" s="49" t="str">
        <f>'[1]Спец-я'!D22</f>
        <v>Штука</v>
      </c>
      <c r="D31" s="53">
        <f>'[1]Спец-я'!E22</f>
        <v>1</v>
      </c>
      <c r="E31" s="54">
        <v>100</v>
      </c>
      <c r="F31" s="54">
        <v>100</v>
      </c>
      <c r="G31" s="54">
        <v>100</v>
      </c>
      <c r="H31" s="55"/>
      <c r="I31" s="56">
        <f t="shared" si="3"/>
        <v>100</v>
      </c>
      <c r="J31" s="57">
        <f t="shared" si="1"/>
        <v>0</v>
      </c>
      <c r="K31" s="57">
        <f t="shared" si="4"/>
        <v>0</v>
      </c>
      <c r="L31" s="57">
        <f t="shared" si="2"/>
        <v>100</v>
      </c>
      <c r="M31" s="57">
        <f t="shared" si="5"/>
        <v>100</v>
      </c>
      <c r="N31" s="60"/>
      <c r="O31" s="17"/>
      <c r="P31" s="17"/>
      <c r="Q31" s="17"/>
      <c r="R31" s="17"/>
      <c r="S31" s="17"/>
    </row>
    <row r="32" spans="1:20" ht="30" customHeight="1" outlineLevel="1" x14ac:dyDescent="0.25">
      <c r="A32" s="49">
        <v>14</v>
      </c>
      <c r="B32" s="52" t="str">
        <f>'[1]Спец-я'!B23</f>
        <v>Пакеты брендированные</v>
      </c>
      <c r="C32" s="49" t="str">
        <f>'[1]Спец-я'!D23</f>
        <v>Штука</v>
      </c>
      <c r="D32" s="53">
        <f>'[1]Спец-я'!E23</f>
        <v>1</v>
      </c>
      <c r="E32" s="54">
        <v>330</v>
      </c>
      <c r="F32" s="54">
        <v>350</v>
      </c>
      <c r="G32" s="54">
        <v>350</v>
      </c>
      <c r="H32" s="55">
        <f>156.75*1.051</f>
        <v>164.74424999999999</v>
      </c>
      <c r="I32" s="56">
        <f t="shared" si="3"/>
        <v>298.69</v>
      </c>
      <c r="J32" s="57">
        <f t="shared" si="1"/>
        <v>77.761192411521861</v>
      </c>
      <c r="K32" s="57">
        <f t="shared" si="4"/>
        <v>0.26034079618173311</v>
      </c>
      <c r="L32" s="57">
        <f t="shared" si="2"/>
        <v>164.74424999999999</v>
      </c>
      <c r="M32" s="57">
        <f t="shared" si="5"/>
        <v>164.74424999999999</v>
      </c>
      <c r="N32" s="60"/>
      <c r="O32" s="17"/>
      <c r="P32" s="17"/>
      <c r="Q32" s="17"/>
      <c r="R32" s="17"/>
      <c r="S32" s="17"/>
    </row>
    <row r="33" spans="1:19" ht="27.75" customHeight="1" outlineLevel="1" x14ac:dyDescent="0.25">
      <c r="A33" s="49">
        <v>15</v>
      </c>
      <c r="B33" s="52" t="str">
        <f>'[1]Спец-я'!B24</f>
        <v>Печать на самоклейке</v>
      </c>
      <c r="C33" s="49" t="str">
        <f>'[1]Спец-я'!D24</f>
        <v>Метр квадратный</v>
      </c>
      <c r="D33" s="53">
        <f>'[1]Спец-я'!E24</f>
        <v>1</v>
      </c>
      <c r="E33" s="54">
        <v>750</v>
      </c>
      <c r="F33" s="54">
        <v>750</v>
      </c>
      <c r="G33" s="54">
        <v>800</v>
      </c>
      <c r="H33" s="55"/>
      <c r="I33" s="56">
        <f t="shared" si="3"/>
        <v>766.67</v>
      </c>
      <c r="J33" s="57">
        <f t="shared" si="1"/>
        <v>23.570226039551585</v>
      </c>
      <c r="K33" s="57">
        <f t="shared" si="4"/>
        <v>3.0743639427069779E-2</v>
      </c>
      <c r="L33" s="57">
        <f t="shared" si="2"/>
        <v>766.67</v>
      </c>
      <c r="M33" s="57">
        <f t="shared" si="5"/>
        <v>766.67</v>
      </c>
      <c r="N33" s="60"/>
      <c r="O33" s="17"/>
      <c r="P33" s="17"/>
      <c r="Q33" s="17"/>
      <c r="R33" s="17"/>
      <c r="S33" s="17"/>
    </row>
    <row r="34" spans="1:19" ht="21.75" customHeight="1" outlineLevel="1" x14ac:dyDescent="0.25">
      <c r="A34" s="49">
        <v>16</v>
      </c>
      <c r="B34" s="52" t="str">
        <f>'[1]Спец-я'!B25</f>
        <v>Пэт ролл-ап</v>
      </c>
      <c r="C34" s="49" t="str">
        <f>'[1]Спец-я'!D25</f>
        <v>Штука</v>
      </c>
      <c r="D34" s="53">
        <f>'[1]Спец-я'!E25</f>
        <v>1</v>
      </c>
      <c r="E34" s="54">
        <v>7000</v>
      </c>
      <c r="F34" s="54">
        <v>7000</v>
      </c>
      <c r="G34" s="54">
        <v>7000</v>
      </c>
      <c r="H34" s="55"/>
      <c r="I34" s="56">
        <f t="shared" si="3"/>
        <v>7000</v>
      </c>
      <c r="J34" s="57">
        <f t="shared" si="1"/>
        <v>0</v>
      </c>
      <c r="K34" s="57">
        <f t="shared" si="4"/>
        <v>0</v>
      </c>
      <c r="L34" s="57">
        <f t="shared" si="2"/>
        <v>7000</v>
      </c>
      <c r="M34" s="57">
        <f t="shared" si="5"/>
        <v>7000</v>
      </c>
      <c r="N34" s="60"/>
      <c r="O34" s="17"/>
      <c r="P34" s="17"/>
      <c r="Q34" s="17"/>
      <c r="R34" s="17"/>
      <c r="S34" s="17"/>
    </row>
    <row r="35" spans="1:19" ht="21.75" customHeight="1" outlineLevel="1" x14ac:dyDescent="0.25">
      <c r="A35" s="49">
        <v>17</v>
      </c>
      <c r="B35" s="52" t="str">
        <f>'[1]Спец-я'!B26</f>
        <v>Ручки с логотипом</v>
      </c>
      <c r="C35" s="49" t="str">
        <f>'[1]Спец-я'!D26</f>
        <v>Штука</v>
      </c>
      <c r="D35" s="53">
        <f>'[1]Спец-я'!E26</f>
        <v>1</v>
      </c>
      <c r="E35" s="54">
        <v>100</v>
      </c>
      <c r="F35" s="54">
        <v>150</v>
      </c>
      <c r="G35" s="54">
        <v>130</v>
      </c>
      <c r="H35" s="55">
        <f>77.9*1.051</f>
        <v>81.872900000000001</v>
      </c>
      <c r="I35" s="56">
        <f t="shared" si="3"/>
        <v>115.47</v>
      </c>
      <c r="J35" s="57">
        <f t="shared" si="1"/>
        <v>26.322650967405913</v>
      </c>
      <c r="K35" s="57">
        <f t="shared" si="4"/>
        <v>0.22796095061406352</v>
      </c>
      <c r="L35" s="57">
        <f t="shared" si="2"/>
        <v>81.872900000000001</v>
      </c>
      <c r="M35" s="57">
        <f t="shared" si="5"/>
        <v>81.872900000000001</v>
      </c>
      <c r="N35" s="60"/>
      <c r="O35" s="17"/>
      <c r="P35" s="17"/>
      <c r="Q35" s="17"/>
      <c r="R35" s="17"/>
      <c r="S35" s="17"/>
    </row>
    <row r="36" spans="1:19" ht="30" customHeight="1" outlineLevel="1" x14ac:dyDescent="0.25">
      <c r="A36" s="49">
        <v>18</v>
      </c>
      <c r="B36" s="52" t="str">
        <f>'[1]Спец-я'!B27</f>
        <v>Стенд</v>
      </c>
      <c r="C36" s="49" t="str">
        <f>'[1]Спец-я'!D27</f>
        <v>Метр квадратный</v>
      </c>
      <c r="D36" s="53">
        <f>'[1]Спец-я'!E27</f>
        <v>1</v>
      </c>
      <c r="E36" s="54">
        <v>3500</v>
      </c>
      <c r="F36" s="54">
        <v>3500</v>
      </c>
      <c r="G36" s="54">
        <v>3500</v>
      </c>
      <c r="H36" s="55"/>
      <c r="I36" s="56">
        <f t="shared" si="3"/>
        <v>3500</v>
      </c>
      <c r="J36" s="57">
        <f t="shared" si="1"/>
        <v>0</v>
      </c>
      <c r="K36" s="57">
        <f t="shared" si="4"/>
        <v>0</v>
      </c>
      <c r="L36" s="57">
        <f t="shared" si="2"/>
        <v>3500</v>
      </c>
      <c r="M36" s="57">
        <f t="shared" si="5"/>
        <v>3500</v>
      </c>
      <c r="N36" s="60"/>
      <c r="O36" s="17"/>
      <c r="P36" s="17"/>
      <c r="Q36" s="17"/>
      <c r="R36" s="17"/>
      <c r="S36" s="17"/>
    </row>
    <row r="37" spans="1:19" ht="28.5" customHeight="1" outlineLevel="1" x14ac:dyDescent="0.25">
      <c r="A37" s="49">
        <v>19</v>
      </c>
      <c r="B37" s="52" t="str">
        <f>'[1]Спец-я'!B28</f>
        <v>Табличка АКП</v>
      </c>
      <c r="C37" s="49" t="str">
        <f>'[1]Спец-я'!D28</f>
        <v>Метр квадратный</v>
      </c>
      <c r="D37" s="53">
        <f>'[1]Спец-я'!E28</f>
        <v>1</v>
      </c>
      <c r="E37" s="54">
        <v>4500</v>
      </c>
      <c r="F37" s="54">
        <v>4500</v>
      </c>
      <c r="G37" s="54">
        <v>4500</v>
      </c>
      <c r="H37" s="55"/>
      <c r="I37" s="56">
        <f t="shared" si="3"/>
        <v>4500</v>
      </c>
      <c r="J37" s="57">
        <f t="shared" si="1"/>
        <v>0</v>
      </c>
      <c r="K37" s="57">
        <f t="shared" si="4"/>
        <v>0</v>
      </c>
      <c r="L37" s="57">
        <f t="shared" si="2"/>
        <v>4500</v>
      </c>
      <c r="M37" s="57">
        <f t="shared" si="5"/>
        <v>4500</v>
      </c>
      <c r="N37" s="60"/>
      <c r="O37" s="17"/>
      <c r="P37" s="17"/>
      <c r="Q37" s="17"/>
      <c r="R37" s="17"/>
      <c r="S37" s="17"/>
    </row>
    <row r="38" spans="1:19" ht="29.25" customHeight="1" outlineLevel="1" x14ac:dyDescent="0.25">
      <c r="A38" s="49">
        <v>20</v>
      </c>
      <c r="B38" s="52" t="str">
        <f>'[1]Спец-я'!B29</f>
        <v>Таблички ПВХ</v>
      </c>
      <c r="C38" s="49" t="str">
        <f>'[1]Спец-я'!D29</f>
        <v>Метр квадратный</v>
      </c>
      <c r="D38" s="53">
        <f>'[1]Спец-я'!E29</f>
        <v>1</v>
      </c>
      <c r="E38" s="54">
        <v>3000</v>
      </c>
      <c r="F38" s="54">
        <v>3000</v>
      </c>
      <c r="G38" s="54">
        <v>3000</v>
      </c>
      <c r="H38" s="55"/>
      <c r="I38" s="56">
        <f t="shared" si="3"/>
        <v>3000</v>
      </c>
      <c r="J38" s="57">
        <f t="shared" si="1"/>
        <v>0</v>
      </c>
      <c r="K38" s="57">
        <f t="shared" si="4"/>
        <v>0</v>
      </c>
      <c r="L38" s="57">
        <f t="shared" si="2"/>
        <v>3000</v>
      </c>
      <c r="M38" s="57">
        <f t="shared" si="5"/>
        <v>3000</v>
      </c>
      <c r="N38" s="60"/>
      <c r="O38" s="17"/>
      <c r="P38" s="17"/>
      <c r="Q38" s="17"/>
      <c r="R38" s="17"/>
      <c r="S38" s="17"/>
    </row>
    <row r="39" spans="1:19" ht="28.5" customHeight="1" outlineLevel="1" x14ac:dyDescent="0.25">
      <c r="A39" s="49">
        <v>21</v>
      </c>
      <c r="B39" s="52" t="str">
        <f>'[1]Спец-я'!B30</f>
        <v>Транспарант</v>
      </c>
      <c r="C39" s="49" t="str">
        <f>'[1]Спец-я'!D30</f>
        <v>Метр квадратный</v>
      </c>
      <c r="D39" s="53">
        <f>'[1]Спец-я'!E30</f>
        <v>1</v>
      </c>
      <c r="E39" s="54">
        <v>7800</v>
      </c>
      <c r="F39" s="54">
        <v>7900</v>
      </c>
      <c r="G39" s="54">
        <v>7900</v>
      </c>
      <c r="H39" s="55"/>
      <c r="I39" s="56">
        <f t="shared" si="3"/>
        <v>7866.67</v>
      </c>
      <c r="J39" s="57">
        <f t="shared" si="1"/>
        <v>47.14045207910317</v>
      </c>
      <c r="K39" s="57">
        <f t="shared" si="4"/>
        <v>5.9924278098742127E-3</v>
      </c>
      <c r="L39" s="57">
        <f t="shared" si="2"/>
        <v>7866.67</v>
      </c>
      <c r="M39" s="57">
        <f t="shared" si="5"/>
        <v>7866.67</v>
      </c>
      <c r="N39" s="60"/>
      <c r="O39" s="17"/>
      <c r="P39" s="17"/>
      <c r="Q39" s="17"/>
      <c r="R39" s="17"/>
      <c r="S39" s="17"/>
    </row>
    <row r="40" spans="1:19" ht="21.75" customHeight="1" outlineLevel="1" x14ac:dyDescent="0.25">
      <c r="A40" s="49">
        <v>22</v>
      </c>
      <c r="B40" s="52" t="str">
        <f>'[1]Спец-я'!B31</f>
        <v>Флажок</v>
      </c>
      <c r="C40" s="49" t="str">
        <f>'[1]Спец-я'!D31</f>
        <v>Штука</v>
      </c>
      <c r="D40" s="53">
        <f>'[1]Спец-я'!E31</f>
        <v>1</v>
      </c>
      <c r="E40" s="54">
        <v>80</v>
      </c>
      <c r="F40" s="54">
        <v>90</v>
      </c>
      <c r="G40" s="54">
        <v>90</v>
      </c>
      <c r="H40" s="55"/>
      <c r="I40" s="56">
        <f t="shared" si="3"/>
        <v>86.67</v>
      </c>
      <c r="J40" s="57">
        <f t="shared" si="1"/>
        <v>4.7140452079103161</v>
      </c>
      <c r="K40" s="57">
        <f t="shared" si="4"/>
        <v>5.4390737370604778E-2</v>
      </c>
      <c r="L40" s="57">
        <f t="shared" si="2"/>
        <v>86.67</v>
      </c>
      <c r="M40" s="57">
        <f t="shared" si="5"/>
        <v>86.67</v>
      </c>
      <c r="N40" s="60"/>
      <c r="O40" s="17"/>
      <c r="P40" s="17"/>
      <c r="Q40" s="17"/>
      <c r="R40" s="17"/>
      <c r="S40" s="17"/>
    </row>
    <row r="41" spans="1:19" ht="21.75" customHeight="1" outlineLevel="1" x14ac:dyDescent="0.25">
      <c r="A41" s="49">
        <v>23</v>
      </c>
      <c r="B41" s="52" t="str">
        <f>'[1]Спец-я'!B32</f>
        <v>Флаг на флагштоке</v>
      </c>
      <c r="C41" s="49" t="str">
        <f>'[1]Спец-я'!D32</f>
        <v>Штука</v>
      </c>
      <c r="D41" s="53">
        <f>'[1]Спец-я'!E32</f>
        <v>1</v>
      </c>
      <c r="E41" s="54">
        <v>2500</v>
      </c>
      <c r="F41" s="54">
        <v>2600</v>
      </c>
      <c r="G41" s="54">
        <v>2600</v>
      </c>
      <c r="H41" s="55"/>
      <c r="I41" s="56">
        <f t="shared" si="3"/>
        <v>2566.67</v>
      </c>
      <c r="J41" s="57">
        <f t="shared" si="1"/>
        <v>47.14045207910317</v>
      </c>
      <c r="K41" s="57">
        <f t="shared" si="4"/>
        <v>1.8366386048499873E-2</v>
      </c>
      <c r="L41" s="57">
        <f t="shared" si="2"/>
        <v>2566.67</v>
      </c>
      <c r="M41" s="57">
        <f t="shared" si="5"/>
        <v>2566.67</v>
      </c>
      <c r="N41" s="60"/>
      <c r="O41" s="17"/>
      <c r="P41" s="17"/>
      <c r="Q41" s="17"/>
      <c r="R41" s="17"/>
      <c r="S41" s="17"/>
    </row>
    <row r="42" spans="1:19" ht="28.5" customHeight="1" outlineLevel="1" x14ac:dyDescent="0.25">
      <c r="A42" s="49">
        <v>24</v>
      </c>
      <c r="B42" s="52" t="str">
        <f>'[1]Спец-я'!B33</f>
        <v>Флешки (в ассортименте)</v>
      </c>
      <c r="C42" s="49" t="str">
        <f>'[1]Спец-я'!D33</f>
        <v>Штука</v>
      </c>
      <c r="D42" s="53">
        <f>'[1]Спец-я'!E33</f>
        <v>1</v>
      </c>
      <c r="E42" s="54">
        <v>1600</v>
      </c>
      <c r="F42" s="54">
        <v>2000</v>
      </c>
      <c r="G42" s="54">
        <v>2500</v>
      </c>
      <c r="H42" s="55">
        <f>1425*1.051</f>
        <v>1497.675</v>
      </c>
      <c r="I42" s="56">
        <f t="shared" si="3"/>
        <v>1899.42</v>
      </c>
      <c r="J42" s="57">
        <f t="shared" si="1"/>
        <v>394.29178732848038</v>
      </c>
      <c r="K42" s="57">
        <f t="shared" si="4"/>
        <v>0.20758536149376144</v>
      </c>
      <c r="L42" s="57">
        <f t="shared" si="2"/>
        <v>1497.675</v>
      </c>
      <c r="M42" s="57">
        <f t="shared" si="5"/>
        <v>1497.675</v>
      </c>
      <c r="N42" s="60"/>
      <c r="O42" s="17"/>
      <c r="P42" s="17"/>
      <c r="Q42" s="17"/>
      <c r="R42" s="17"/>
      <c r="S42" s="17"/>
    </row>
    <row r="43" spans="1:19" ht="21.75" customHeight="1" outlineLevel="1" x14ac:dyDescent="0.25">
      <c r="A43" s="49">
        <v>25</v>
      </c>
      <c r="B43" s="52" t="str">
        <f>'[1]Спец-я'!B34</f>
        <v xml:space="preserve">Пакет 20*30 </v>
      </c>
      <c r="C43" s="49" t="str">
        <f>'[1]Спец-я'!D34</f>
        <v>Штука</v>
      </c>
      <c r="D43" s="53">
        <f>'[1]Спец-я'!E34</f>
        <v>1</v>
      </c>
      <c r="E43" s="54">
        <v>45</v>
      </c>
      <c r="F43" s="54">
        <v>45</v>
      </c>
      <c r="G43" s="54">
        <v>45</v>
      </c>
      <c r="H43" s="55"/>
      <c r="I43" s="56">
        <f t="shared" si="3"/>
        <v>45</v>
      </c>
      <c r="J43" s="57">
        <f t="shared" si="1"/>
        <v>0</v>
      </c>
      <c r="K43" s="57">
        <f t="shared" si="4"/>
        <v>0</v>
      </c>
      <c r="L43" s="57">
        <f t="shared" si="2"/>
        <v>45</v>
      </c>
      <c r="M43" s="57">
        <f t="shared" si="5"/>
        <v>45</v>
      </c>
      <c r="N43" s="60"/>
      <c r="O43" s="17"/>
      <c r="P43" s="17"/>
      <c r="Q43" s="17"/>
      <c r="R43" s="17"/>
      <c r="S43" s="17"/>
    </row>
    <row r="44" spans="1:19" ht="31.5" customHeight="1" outlineLevel="1" x14ac:dyDescent="0.25">
      <c r="A44" s="49">
        <v>26</v>
      </c>
      <c r="B44" s="52" t="str">
        <f>'[1]Спец-я'!B35</f>
        <v>Пакет 30*40</v>
      </c>
      <c r="C44" s="49" t="str">
        <f>'[1]Спец-я'!D34</f>
        <v>Штука</v>
      </c>
      <c r="D44" s="53">
        <v>1</v>
      </c>
      <c r="E44" s="54">
        <v>50</v>
      </c>
      <c r="F44" s="54">
        <v>50</v>
      </c>
      <c r="G44" s="54">
        <v>50</v>
      </c>
      <c r="H44" s="55"/>
      <c r="I44" s="56">
        <f t="shared" si="3"/>
        <v>50</v>
      </c>
      <c r="J44" s="57">
        <f t="shared" si="1"/>
        <v>0</v>
      </c>
      <c r="K44" s="57">
        <f t="shared" si="4"/>
        <v>0</v>
      </c>
      <c r="L44" s="57">
        <f t="shared" si="2"/>
        <v>50</v>
      </c>
      <c r="M44" s="57">
        <f t="shared" si="5"/>
        <v>50</v>
      </c>
      <c r="N44" s="60"/>
      <c r="O44" s="17"/>
      <c r="P44" s="17"/>
      <c r="Q44" s="17"/>
      <c r="R44" s="17"/>
      <c r="S44" s="17"/>
    </row>
    <row r="45" spans="1:19" ht="21.75" customHeight="1" outlineLevel="1" x14ac:dyDescent="0.25">
      <c r="A45" s="49">
        <v>27</v>
      </c>
      <c r="B45" s="52" t="str">
        <f>'[1]Спец-я'!B36</f>
        <v>Пакет 40*50</v>
      </c>
      <c r="C45" s="49" t="str">
        <f>'[1]Спец-я'!D36</f>
        <v>Штука</v>
      </c>
      <c r="D45" s="53">
        <f>'[1]Спец-я'!E36</f>
        <v>1</v>
      </c>
      <c r="E45" s="54">
        <v>80</v>
      </c>
      <c r="F45" s="54">
        <v>80</v>
      </c>
      <c r="G45" s="54">
        <v>80</v>
      </c>
      <c r="H45" s="55"/>
      <c r="I45" s="56">
        <f t="shared" si="3"/>
        <v>80</v>
      </c>
      <c r="J45" s="57">
        <f t="shared" si="1"/>
        <v>0</v>
      </c>
      <c r="K45" s="57">
        <f t="shared" si="4"/>
        <v>0</v>
      </c>
      <c r="L45" s="57">
        <f t="shared" si="2"/>
        <v>80</v>
      </c>
      <c r="M45" s="57">
        <f t="shared" si="5"/>
        <v>80</v>
      </c>
      <c r="N45" s="60"/>
      <c r="O45" s="17"/>
      <c r="P45" s="17"/>
      <c r="Q45" s="17"/>
      <c r="R45" s="17"/>
      <c r="S45" s="17"/>
    </row>
    <row r="46" spans="1:19" s="63" customFormat="1" ht="29.25" customHeight="1" x14ac:dyDescent="0.25">
      <c r="A46" s="49">
        <v>28</v>
      </c>
      <c r="B46" s="52" t="str">
        <f>'[1]Спец-я'!B37</f>
        <v>Листовка А5 (односторонняя)</v>
      </c>
      <c r="C46" s="49" t="str">
        <f>'[1]Спец-я'!D37</f>
        <v>Штука</v>
      </c>
      <c r="D46" s="53">
        <f>'[1]Спец-я'!E37</f>
        <v>1</v>
      </c>
      <c r="E46" s="54">
        <v>9.6999999999999993</v>
      </c>
      <c r="F46" s="54">
        <v>10</v>
      </c>
      <c r="G46" s="54">
        <v>10</v>
      </c>
      <c r="H46" s="55"/>
      <c r="I46" s="56">
        <f t="shared" si="3"/>
        <v>9.9</v>
      </c>
      <c r="J46" s="57">
        <f t="shared" si="1"/>
        <v>0.14142135623730984</v>
      </c>
      <c r="K46" s="57">
        <f t="shared" si="4"/>
        <v>1.4284985478516145E-2</v>
      </c>
      <c r="L46" s="57">
        <f t="shared" si="2"/>
        <v>9.9</v>
      </c>
      <c r="M46" s="57">
        <f t="shared" si="5"/>
        <v>9.9</v>
      </c>
      <c r="N46" s="61" t="s">
        <v>45</v>
      </c>
      <c r="O46" s="17"/>
      <c r="P46" s="62"/>
      <c r="Q46" s="17"/>
      <c r="R46" s="17"/>
      <c r="S46" s="62"/>
    </row>
    <row r="47" spans="1:19" ht="31.5" x14ac:dyDescent="0.25">
      <c r="A47" s="49">
        <v>29</v>
      </c>
      <c r="B47" s="52" t="str">
        <f>'[1]Спец-я'!B38</f>
        <v>Листовка А5 (двухсторонняя)</v>
      </c>
      <c r="C47" s="49" t="str">
        <f>'[1]Спец-я'!D38</f>
        <v>Штука</v>
      </c>
      <c r="D47" s="53">
        <f>'[1]Спец-я'!E38</f>
        <v>1</v>
      </c>
      <c r="E47" s="54">
        <v>16.600000000000001</v>
      </c>
      <c r="F47" s="54">
        <v>17</v>
      </c>
      <c r="G47" s="54">
        <v>17</v>
      </c>
      <c r="H47" s="55"/>
      <c r="I47" s="56">
        <f t="shared" si="3"/>
        <v>16.87</v>
      </c>
      <c r="J47" s="57">
        <f t="shared" si="1"/>
        <v>0.18856180831641201</v>
      </c>
      <c r="K47" s="57">
        <f t="shared" si="4"/>
        <v>1.1177344891310729E-2</v>
      </c>
      <c r="L47" s="57">
        <f t="shared" si="2"/>
        <v>16.87</v>
      </c>
      <c r="M47" s="57">
        <f t="shared" si="5"/>
        <v>16.87</v>
      </c>
      <c r="O47" s="17"/>
      <c r="P47" s="17"/>
      <c r="R47" s="17"/>
      <c r="S47" s="17"/>
    </row>
    <row r="48" spans="1:19" x14ac:dyDescent="0.25">
      <c r="A48" s="64"/>
      <c r="B48" s="65" t="s">
        <v>46</v>
      </c>
      <c r="C48" s="66" t="s">
        <v>47</v>
      </c>
      <c r="D48" s="66" t="s">
        <v>47</v>
      </c>
      <c r="E48" s="67">
        <f>SUM(E19:E47)</f>
        <v>35124.299999999996</v>
      </c>
      <c r="F48" s="67">
        <f>SUM(F19:F47)</f>
        <v>36339</v>
      </c>
      <c r="G48" s="67">
        <f>SUM(G19:G47)</f>
        <v>37470.93</v>
      </c>
      <c r="H48" s="67">
        <f>SUM(H22:H47)</f>
        <v>2132.6891999999998</v>
      </c>
      <c r="I48" s="56">
        <f t="shared" si="3"/>
        <v>27766.73</v>
      </c>
      <c r="J48" s="57">
        <f>_xlfn.STDEV.P($E48:$H48)</f>
        <v>14823.066439116654</v>
      </c>
      <c r="K48" s="66" t="s">
        <v>48</v>
      </c>
      <c r="L48" s="66" t="s">
        <v>48</v>
      </c>
      <c r="M48" s="68">
        <f>SUM(M19:M47)</f>
        <v>34777.779200000004</v>
      </c>
      <c r="O48" s="17"/>
      <c r="P48" s="17"/>
      <c r="Q48" s="17"/>
      <c r="R48" s="17"/>
      <c r="S48" s="17"/>
    </row>
    <row r="49" spans="1:15" ht="31.5" x14ac:dyDescent="0.25">
      <c r="A49" s="69"/>
      <c r="B49" s="70" t="s">
        <v>49</v>
      </c>
      <c r="C49" s="71"/>
      <c r="D49" s="71"/>
      <c r="E49" s="72">
        <v>46114</v>
      </c>
      <c r="F49" s="72">
        <v>46115</v>
      </c>
      <c r="G49" s="72">
        <v>46118</v>
      </c>
      <c r="H49" s="72">
        <v>45650</v>
      </c>
      <c r="I49" s="71"/>
      <c r="J49" s="73"/>
      <c r="K49" s="74"/>
      <c r="L49" s="74"/>
      <c r="M49" s="73"/>
      <c r="O49" s="17"/>
    </row>
    <row r="50" spans="1:15" ht="18.75" x14ac:dyDescent="0.3">
      <c r="B50" s="75" t="str">
        <f>[1]ЗАКУПКА!C4</f>
        <v>Начальник УД</v>
      </c>
      <c r="C50" s="3"/>
      <c r="D50" s="3"/>
      <c r="E50" s="3"/>
      <c r="F50" s="3"/>
      <c r="G50" s="3"/>
      <c r="H50" s="76"/>
      <c r="I50" s="76"/>
      <c r="J50" s="77"/>
      <c r="K50" s="78" t="str">
        <f>[1]ЗАКУПКА!D4</f>
        <v>С.А. Окорокова</v>
      </c>
      <c r="L50" s="38"/>
    </row>
    <row r="51" spans="1:15" ht="18.75" x14ac:dyDescent="0.3">
      <c r="B51" s="3"/>
      <c r="C51" s="3"/>
      <c r="D51" s="3"/>
      <c r="E51" s="3"/>
      <c r="F51" s="3"/>
      <c r="G51" s="3"/>
      <c r="H51" s="3"/>
      <c r="I51" s="3"/>
      <c r="J51" s="3"/>
      <c r="K51" s="3"/>
    </row>
    <row r="52" spans="1:15" ht="18.75" x14ac:dyDescent="0.3">
      <c r="B52" s="3"/>
      <c r="C52" s="3"/>
      <c r="D52" s="3"/>
      <c r="E52" s="3"/>
      <c r="F52" s="3"/>
      <c r="G52" s="3"/>
      <c r="H52" s="3"/>
      <c r="I52" s="3"/>
      <c r="J52" s="3"/>
      <c r="K52" s="3"/>
    </row>
    <row r="53" spans="1:15" ht="18.75" x14ac:dyDescent="0.3">
      <c r="B53" s="79" t="str">
        <f>[1]ЗАКУПКА!C77</f>
        <v>Инженер I категории Кожинова Н.М.</v>
      </c>
      <c r="C53" s="3"/>
      <c r="D53" s="3"/>
      <c r="E53" s="3"/>
      <c r="F53" s="3"/>
      <c r="G53" s="3"/>
      <c r="H53" s="3"/>
      <c r="I53" s="3"/>
      <c r="J53" s="3"/>
      <c r="K53" s="3"/>
    </row>
    <row r="54" spans="1:15" ht="18.75" x14ac:dyDescent="0.3">
      <c r="B54" s="80" t="str">
        <f>[1]ЗАКУПКА!C78</f>
        <v>58-15</v>
      </c>
      <c r="C54" s="3"/>
      <c r="D54" s="3"/>
      <c r="E54" s="3"/>
      <c r="F54" s="3"/>
      <c r="G54" s="3"/>
      <c r="H54" s="3"/>
      <c r="I54" s="3"/>
      <c r="J54" s="3"/>
      <c r="K54" s="3"/>
    </row>
    <row r="55" spans="1:15" ht="18.75" x14ac:dyDescent="0.3">
      <c r="B55" s="81" t="s">
        <v>50</v>
      </c>
      <c r="C55" s="82">
        <f ca="1">[1]ЗАКУПКА!B1</f>
        <v>46206</v>
      </c>
      <c r="D55" s="82"/>
      <c r="E55" s="3"/>
      <c r="F55" s="3"/>
      <c r="G55" s="3"/>
      <c r="H55" s="3"/>
      <c r="I55" s="3"/>
      <c r="J55" s="3"/>
      <c r="K55" s="3"/>
    </row>
    <row r="56" spans="1:15" ht="18.75" x14ac:dyDescent="0.3">
      <c r="B56" s="3"/>
      <c r="C56" s="3"/>
      <c r="D56" s="3"/>
      <c r="E56" s="3"/>
      <c r="F56" s="3"/>
      <c r="G56" s="3"/>
      <c r="H56" s="3"/>
      <c r="I56" s="3"/>
      <c r="J56" s="3"/>
      <c r="K56" s="3"/>
    </row>
    <row r="57" spans="1:15" ht="15.75" customHeight="1" x14ac:dyDescent="0.25"/>
    <row r="59" spans="1:15" outlineLevel="1" x14ac:dyDescent="0.25">
      <c r="A59" s="83" t="s">
        <v>51</v>
      </c>
    </row>
    <row r="60" spans="1:15" ht="170.25" customHeight="1" outlineLevel="1" x14ac:dyDescent="0.25">
      <c r="A60" s="84" t="s">
        <v>52</v>
      </c>
      <c r="B60" s="84"/>
      <c r="C60" s="84"/>
      <c r="D60" s="84"/>
      <c r="E60" s="84"/>
      <c r="F60" s="84"/>
      <c r="G60" s="84"/>
      <c r="H60" s="84"/>
      <c r="I60" s="84"/>
      <c r="J60" s="84"/>
      <c r="K60" s="84"/>
      <c r="L60" s="84"/>
      <c r="M60" s="84"/>
    </row>
    <row r="63" spans="1:15" x14ac:dyDescent="0.25">
      <c r="M63" s="85"/>
    </row>
  </sheetData>
  <mergeCells count="32">
    <mergeCell ref="A60:M60"/>
    <mergeCell ref="I16:I17"/>
    <mergeCell ref="J16:J17"/>
    <mergeCell ref="K16:K17"/>
    <mergeCell ref="L16:L17"/>
    <mergeCell ref="M16:M17"/>
    <mergeCell ref="C55:D55"/>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0"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2026-07-03T03:21:07Z</dcterms:created>
  <dcterms:modified xsi:type="dcterms:W3CDTF">2026-07-03T03:21:52Z</dcterms:modified>
</cp:coreProperties>
</file>