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20" windowWidth="28335" windowHeight="5760"/>
  </bookViews>
  <sheets>
    <sheet name="Расчет цены" sheetId="2" r:id="rId1"/>
  </sheets>
  <calcPr calcId="145621"/>
</workbook>
</file>

<file path=xl/calcChain.xml><?xml version="1.0" encoding="utf-8"?>
<calcChain xmlns="http://schemas.openxmlformats.org/spreadsheetml/2006/main">
  <c r="O6" i="2" l="1"/>
  <c r="P6" i="2" s="1"/>
  <c r="Q6" i="2" s="1"/>
  <c r="N6" i="2"/>
  <c r="K6" i="2"/>
  <c r="L6" i="2" s="1"/>
  <c r="M6" i="2" s="1"/>
  <c r="O5" i="2"/>
  <c r="P5" i="2" s="1"/>
  <c r="Q5" i="2" s="1"/>
  <c r="Q7" i="2" s="1"/>
  <c r="N5" i="2"/>
  <c r="K5" i="2"/>
  <c r="L5" i="2" s="1"/>
  <c r="M5" i="2" s="1"/>
  <c r="M8" i="2" l="1"/>
</calcChain>
</file>

<file path=xl/sharedStrings.xml><?xml version="1.0" encoding="utf-8"?>
<sst xmlns="http://schemas.openxmlformats.org/spreadsheetml/2006/main" count="39" uniqueCount="38">
  <si>
    <t>№</t>
  </si>
  <si>
    <t>Наименование предмета контракта</t>
  </si>
  <si>
    <t>Ед. изм</t>
  </si>
  <si>
    <t>Кол-во</t>
  </si>
  <si>
    <t>Коммерческие предложения (руб./ед.изм.)</t>
  </si>
  <si>
    <t>Данные реестра контрактов (руб./ед.изм.)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</si>
  <si>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</si>
  <si>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</si>
  <si>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 xml:space="preserve">Номер сведений о контракте </t>
  </si>
  <si>
    <t>Применяемый коэффициент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</si>
  <si>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</si>
  <si>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</si>
  <si>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</si>
  <si>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r>
      <t>Расчет Н(М)ЦК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</si>
  <si>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 xml:space="preserve">Расчёт и обоснование начальной (максимальной) цены контракта, цены контракта, заключаемого с единственным поставщиком (подрядчиком, исполнителем) (Н(М)ЦК, ЦКЕП)
</t>
  </si>
  <si>
    <t>ИТОГО</t>
  </si>
  <si>
    <t xml:space="preserve"> </t>
  </si>
  <si>
    <t xml:space="preserve"> Наименьшая цена за единицу изм. (руб.)</t>
  </si>
  <si>
    <t>Наименьшая цена за единицу изм. с округлением (вниз) до сотых долей после запятой (руб.)</t>
  </si>
  <si>
    <t>Наименьшая цена контракта с учетом округления цены за единицу (руб.)</t>
  </si>
  <si>
    <t>рублей</t>
  </si>
  <si>
    <t>ГОСУДАРСТВЕННЫЙ ЗАКАЗЧИК</t>
  </si>
  <si>
    <t>ПОСТАВЩИК</t>
  </si>
  <si>
    <t>Государственным заказчиком, на основании пункта 11 статьи 93 Федерального закона №44-ФЗ, принято решение о размещении заказа на поставку вещевого довольствия для спецконтигента способом закупки у единственного поставщика. При этом цена контракта составит 3 839 243 (три миллиона восемьсот тридцать девять тысяч двести сорок три) рубля 50 копеек, с учетом стоимости тары и упаковочных материалов, транспортных расходов, расходов на страхование, налогов, сборов и других обязательных платежей.</t>
  </si>
  <si>
    <t xml:space="preserve">                                                                            </t>
  </si>
  <si>
    <t>шт.</t>
  </si>
  <si>
    <t>Рассчет Н(М)ЦК, ЦКЕП произвел:</t>
  </si>
  <si>
    <t>Балезина Т.С.</t>
  </si>
  <si>
    <t>фио</t>
  </si>
  <si>
    <t>дата</t>
  </si>
  <si>
    <t>Рассчет Н(М)ЦК, ЦКЕП проверил:</t>
  </si>
  <si>
    <t xml:space="preserve">Поставщик № 1 
</t>
  </si>
  <si>
    <t xml:space="preserve">Поставщик№ 2                     
</t>
  </si>
  <si>
    <t xml:space="preserve">Поставщик №3 
</t>
  </si>
  <si>
    <t>Начальник ОТО ФКУ БМТиВС УФСИН России по Волгоградской области</t>
  </si>
  <si>
    <t xml:space="preserve">Плащ демисезонный кожаный мужской для лиц ВНС учреждений и  органов УИС РФ
ОКПД2 14.11.10.111
</t>
  </si>
  <si>
    <t xml:space="preserve">Шапка-ушанка меховая из каракуля мужская для сотрудников учреждений и органов УИС РФ, тип А
ОКПД2 14.19.43.113
</t>
  </si>
  <si>
    <t>Государственным заказчиком, на основании пункта 4 статьи 93 Федерального закона №44-ФЗ, принято решение о размещении заказа на поставку вещевого довольствия для личного состава состава в рамках государственного оборонного заказа способом закупки у единственного поставщика. При этом цена контракта составит 57 000 (Пятьдесят семь тысяч) рублей 00 копеек , с учетом стоимости тары и упаковочных материалов, транспортных расходов, расходов на страхование, налогов, сборов и других обязательных платежей.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</si>
</sst>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4" x14ac:knownFonts="1"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3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2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</borders>
  <cellStyleXfs count="2">
    <xf numFmtId="0" fontId="0" fillId="0" borderId="0"/>
    <xf numFmtId="0" fontId="9" fillId="0" borderId="0"/>
  </cellStyleXfs>
  <cellXfs count="73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top" wrapText="1"/>
    </xf>
    <xf numFmtId="0" fontId="5" fillId="0" borderId="0" xfId="0" applyFont="1" applyFill="1" applyAlignment="1" applyProtection="1">
      <alignment vertical="center"/>
      <protection locked="0"/>
    </xf>
    <xf numFmtId="0" fontId="4" fillId="0" borderId="0" xfId="0" applyFont="1"/>
    <xf numFmtId="0" fontId="2" fillId="0" borderId="2" xfId="0" applyFont="1" applyBorder="1" applyAlignment="1">
      <alignment horizontal="center" vertical="top" wrapText="1"/>
    </xf>
    <xf numFmtId="2" fontId="3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 applyProtection="1">
      <alignment wrapText="1"/>
      <protection locked="0"/>
    </xf>
    <xf numFmtId="164" fontId="4" fillId="0" borderId="0" xfId="0" applyNumberFormat="1" applyFont="1" applyFill="1" applyAlignment="1" applyProtection="1">
      <alignment horizontal="center" vertical="center"/>
      <protection locked="0"/>
    </xf>
    <xf numFmtId="0" fontId="3" fillId="0" borderId="0" xfId="0" applyFont="1" applyBorder="1" applyAlignment="1">
      <alignment horizontal="right" vertical="center"/>
    </xf>
    <xf numFmtId="0" fontId="10" fillId="0" borderId="3" xfId="0" applyFont="1" applyBorder="1" applyAlignment="1">
      <alignment vertical="center"/>
    </xf>
    <xf numFmtId="0" fontId="2" fillId="0" borderId="2" xfId="0" applyFont="1" applyFill="1" applyBorder="1" applyAlignment="1">
      <alignment horizontal="center" vertical="top" wrapText="1"/>
    </xf>
    <xf numFmtId="0" fontId="4" fillId="0" borderId="0" xfId="0" applyFont="1" applyAlignment="1">
      <alignment wrapText="1"/>
    </xf>
    <xf numFmtId="0" fontId="3" fillId="0" borderId="0" xfId="0" applyFont="1" applyBorder="1" applyAlignment="1"/>
    <xf numFmtId="0" fontId="1" fillId="0" borderId="4" xfId="0" applyFont="1" applyFill="1" applyBorder="1" applyAlignment="1">
      <alignment horizontal="center" vertical="center" wrapText="1"/>
    </xf>
    <xf numFmtId="0" fontId="8" fillId="0" borderId="4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justify" vertical="top" wrapText="1"/>
    </xf>
    <xf numFmtId="0" fontId="3" fillId="0" borderId="0" xfId="0" applyFont="1" applyBorder="1" applyAlignment="1">
      <alignment horizontal="center" vertical="center" wrapText="1"/>
    </xf>
    <xf numFmtId="4" fontId="2" fillId="2" borderId="5" xfId="0" applyNumberFormat="1" applyFont="1" applyFill="1" applyBorder="1" applyAlignment="1">
      <alignment horizontal="center" vertical="center" wrapText="1"/>
    </xf>
    <xf numFmtId="0" fontId="4" fillId="0" borderId="0" xfId="0" applyFont="1" applyAlignment="1" applyProtection="1">
      <alignment horizontal="left" vertical="top" wrapText="1"/>
      <protection locked="0"/>
    </xf>
    <xf numFmtId="0" fontId="8" fillId="0" borderId="5" xfId="0" applyNumberFormat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8" fillId="0" borderId="4" xfId="1" applyNumberFormat="1" applyFont="1" applyFill="1" applyBorder="1" applyAlignment="1">
      <alignment horizontal="center" vertical="center" wrapText="1"/>
    </xf>
    <xf numFmtId="4" fontId="8" fillId="0" borderId="4" xfId="0" applyNumberFormat="1" applyFont="1" applyFill="1" applyBorder="1" applyAlignment="1">
      <alignment horizontal="center" vertical="center" wrapText="1"/>
    </xf>
    <xf numFmtId="4" fontId="8" fillId="0" borderId="4" xfId="1" applyNumberFormat="1" applyFont="1" applyFill="1" applyBorder="1" applyAlignment="1">
      <alignment horizontal="center" vertical="center"/>
    </xf>
    <xf numFmtId="0" fontId="4" fillId="0" borderId="0" xfId="0" applyFont="1" applyAlignment="1"/>
    <xf numFmtId="0" fontId="4" fillId="0" borderId="6" xfId="0" applyFont="1" applyBorder="1" applyAlignment="1"/>
    <xf numFmtId="0" fontId="1" fillId="0" borderId="0" xfId="0" applyFont="1" applyAlignment="1"/>
    <xf numFmtId="0" fontId="4" fillId="0" borderId="0" xfId="0" applyFont="1" applyAlignment="1" applyProtection="1">
      <alignment horizontal="center" wrapText="1"/>
      <protection locked="0"/>
    </xf>
    <xf numFmtId="0" fontId="6" fillId="0" borderId="3" xfId="0" applyFont="1" applyBorder="1" applyAlignment="1">
      <alignment horizontal="center"/>
    </xf>
    <xf numFmtId="0" fontId="4" fillId="0" borderId="6" xfId="0" applyFont="1" applyBorder="1"/>
    <xf numFmtId="0" fontId="1" fillId="0" borderId="6" xfId="0" applyFont="1" applyBorder="1"/>
    <xf numFmtId="0" fontId="11" fillId="0" borderId="2" xfId="0" applyFont="1" applyFill="1" applyBorder="1" applyAlignment="1">
      <alignment horizontal="center" vertical="top" wrapText="1"/>
    </xf>
    <xf numFmtId="4" fontId="1" fillId="0" borderId="4" xfId="0" applyNumberFormat="1" applyFont="1" applyBorder="1" applyAlignment="1" applyProtection="1">
      <alignment horizontal="center" vertical="center" wrapText="1"/>
      <protection locked="0"/>
    </xf>
    <xf numFmtId="4" fontId="1" fillId="0" borderId="4" xfId="0" applyNumberFormat="1" applyFont="1" applyFill="1" applyBorder="1" applyAlignment="1" applyProtection="1">
      <alignment horizontal="center" vertical="center" wrapText="1"/>
      <protection locked="0"/>
    </xf>
    <xf numFmtId="4" fontId="12" fillId="0" borderId="4" xfId="0" applyNumberFormat="1" applyFont="1" applyBorder="1" applyAlignment="1" applyProtection="1">
      <alignment horizontal="center" vertical="center" wrapText="1"/>
      <protection locked="0"/>
    </xf>
    <xf numFmtId="4" fontId="5" fillId="0" borderId="0" xfId="0" applyNumberFormat="1" applyFont="1" applyFill="1" applyAlignment="1" applyProtection="1">
      <alignment vertical="center"/>
      <protection locked="0"/>
    </xf>
    <xf numFmtId="4" fontId="1" fillId="0" borderId="0" xfId="0" applyNumberFormat="1" applyFont="1" applyAlignment="1"/>
    <xf numFmtId="4" fontId="8" fillId="0" borderId="4" xfId="1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/>
    <xf numFmtId="0" fontId="1" fillId="0" borderId="0" xfId="0" applyFont="1" applyAlignment="1" applyProtection="1">
      <alignment horizontal="left" vertical="top" wrapText="1"/>
      <protection locked="0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4" fillId="0" borderId="0" xfId="0" applyFont="1" applyBorder="1" applyAlignment="1" applyProtection="1">
      <alignment horizontal="left" vertical="top" wrapText="1"/>
      <protection locked="0"/>
    </xf>
    <xf numFmtId="0" fontId="4" fillId="0" borderId="0" xfId="0" applyFont="1" applyBorder="1" applyAlignment="1" applyProtection="1">
      <alignment horizontal="center" wrapText="1"/>
      <protection locked="0"/>
    </xf>
    <xf numFmtId="0" fontId="8" fillId="0" borderId="7" xfId="0" applyFont="1" applyFill="1" applyBorder="1" applyAlignment="1">
      <alignment horizontal="center" vertical="top" wrapText="1"/>
    </xf>
    <xf numFmtId="0" fontId="8" fillId="0" borderId="8" xfId="0" applyFont="1" applyFill="1" applyBorder="1" applyAlignment="1">
      <alignment horizontal="center" vertical="top" wrapText="1"/>
    </xf>
    <xf numFmtId="2" fontId="2" fillId="0" borderId="1" xfId="0" applyNumberFormat="1" applyFont="1" applyFill="1" applyBorder="1" applyAlignment="1">
      <alignment horizontal="center" vertical="top" wrapText="1"/>
    </xf>
    <xf numFmtId="0" fontId="4" fillId="0" borderId="6" xfId="0" applyFont="1" applyBorder="1" applyAlignment="1">
      <alignment horizontal="center"/>
    </xf>
    <xf numFmtId="0" fontId="5" fillId="0" borderId="6" xfId="0" applyFont="1" applyBorder="1" applyAlignment="1" applyProtection="1">
      <alignment horizontal="left" vertical="top" wrapText="1"/>
      <protection locked="0"/>
    </xf>
    <xf numFmtId="0" fontId="0" fillId="0" borderId="6" xfId="0" applyFont="1" applyBorder="1" applyAlignment="1">
      <alignment wrapText="1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1" fillId="0" borderId="0" xfId="0" applyFont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top" wrapText="1"/>
    </xf>
    <xf numFmtId="0" fontId="7" fillId="0" borderId="0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66675</xdr:colOff>
      <xdr:row>3</xdr:row>
      <xdr:rowOff>952500</xdr:rowOff>
    </xdr:from>
    <xdr:to>
      <xdr:col>13</xdr:col>
      <xdr:colOff>47625</xdr:colOff>
      <xdr:row>3</xdr:row>
      <xdr:rowOff>1304925</xdr:rowOff>
    </xdr:to>
    <xdr:pic>
      <xdr:nvPicPr>
        <xdr:cNvPr id="270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239250" y="2419350"/>
          <a:ext cx="933450" cy="3524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11</xdr:col>
      <xdr:colOff>19050</xdr:colOff>
      <xdr:row>3</xdr:row>
      <xdr:rowOff>923925</xdr:rowOff>
    </xdr:from>
    <xdr:to>
      <xdr:col>11</xdr:col>
      <xdr:colOff>1019175</xdr:colOff>
      <xdr:row>3</xdr:row>
      <xdr:rowOff>1362075</xdr:rowOff>
    </xdr:to>
    <xdr:pic>
      <xdr:nvPicPr>
        <xdr:cNvPr id="270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162925" y="2390775"/>
          <a:ext cx="1000125" cy="4381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13</xdr:col>
      <xdr:colOff>19050</xdr:colOff>
      <xdr:row>3</xdr:row>
      <xdr:rowOff>1600200</xdr:rowOff>
    </xdr:from>
    <xdr:to>
      <xdr:col>13</xdr:col>
      <xdr:colOff>1504950</xdr:colOff>
      <xdr:row>3</xdr:row>
      <xdr:rowOff>1962150</xdr:rowOff>
    </xdr:to>
    <xdr:pic>
      <xdr:nvPicPr>
        <xdr:cNvPr id="2707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144125" y="3067050"/>
          <a:ext cx="1485900" cy="3619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13</xdr:col>
      <xdr:colOff>266700</xdr:colOff>
      <xdr:row>3</xdr:row>
      <xdr:rowOff>1400175</xdr:rowOff>
    </xdr:from>
    <xdr:to>
      <xdr:col>13</xdr:col>
      <xdr:colOff>419100</xdr:colOff>
      <xdr:row>3</xdr:row>
      <xdr:rowOff>1628775</xdr:rowOff>
    </xdr:to>
    <xdr:pic>
      <xdr:nvPicPr>
        <xdr:cNvPr id="2708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391775" y="2867025"/>
          <a:ext cx="152400" cy="2286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8"/>
  <sheetViews>
    <sheetView tabSelected="1" view="pageBreakPreview" zoomScale="110" zoomScaleSheetLayoutView="110" workbookViewId="0">
      <selection activeCell="A7" sqref="A7:P7"/>
    </sheetView>
  </sheetViews>
  <sheetFormatPr defaultRowHeight="12.75" x14ac:dyDescent="0.2"/>
  <cols>
    <col min="1" max="1" width="3.140625" style="1" customWidth="1"/>
    <col min="2" max="2" width="12.5703125" style="1" customWidth="1"/>
    <col min="3" max="3" width="19.42578125" style="1" customWidth="1"/>
    <col min="4" max="4" width="6.7109375" style="1" customWidth="1"/>
    <col min="5" max="5" width="10.5703125" style="1" customWidth="1"/>
    <col min="6" max="8" width="11.7109375" style="1" customWidth="1"/>
    <col min="9" max="9" width="9.85546875" style="1" customWidth="1"/>
    <col min="10" max="10" width="9.140625" style="1"/>
    <col min="11" max="11" width="15.5703125" style="1" customWidth="1"/>
    <col min="12" max="12" width="15.42578125" style="1" customWidth="1"/>
    <col min="13" max="13" width="14.28515625" style="1" customWidth="1"/>
    <col min="14" max="14" width="22.7109375" style="1" customWidth="1"/>
    <col min="15" max="15" width="10.5703125" style="1" bestFit="1" customWidth="1"/>
    <col min="16" max="16" width="9.140625" style="1"/>
    <col min="17" max="17" width="12.5703125" style="1" customWidth="1"/>
    <col min="18" max="18" width="0.140625" style="1" customWidth="1"/>
    <col min="19" max="20" width="9.140625" style="1" hidden="1" customWidth="1"/>
    <col min="21" max="16384" width="9.140625" style="1"/>
  </cols>
  <sheetData>
    <row r="1" spans="1:17" ht="31.5" customHeight="1" x14ac:dyDescent="0.2">
      <c r="K1" s="61" t="s">
        <v>24</v>
      </c>
      <c r="L1" s="61"/>
      <c r="M1" s="61"/>
      <c r="N1" s="61"/>
      <c r="O1" s="61"/>
      <c r="P1" s="61"/>
      <c r="Q1" s="61"/>
    </row>
    <row r="2" spans="1:17" ht="28.5" customHeight="1" x14ac:dyDescent="0.2">
      <c r="A2" s="65" t="s">
        <v>14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</row>
    <row r="3" spans="1:17" ht="39" customHeight="1" x14ac:dyDescent="0.2">
      <c r="A3" s="63" t="s">
        <v>0</v>
      </c>
      <c r="B3" s="69" t="s">
        <v>1</v>
      </c>
      <c r="C3" s="70"/>
      <c r="D3" s="63" t="s">
        <v>2</v>
      </c>
      <c r="E3" s="63" t="s">
        <v>3</v>
      </c>
      <c r="F3" s="67" t="s">
        <v>4</v>
      </c>
      <c r="G3" s="68"/>
      <c r="H3" s="68"/>
      <c r="I3" s="66" t="s">
        <v>5</v>
      </c>
      <c r="J3" s="66"/>
      <c r="K3" s="53" t="s">
        <v>6</v>
      </c>
      <c r="L3" s="53"/>
      <c r="M3" s="53"/>
      <c r="N3" s="62" t="s">
        <v>7</v>
      </c>
      <c r="O3" s="62"/>
      <c r="P3" s="62"/>
      <c r="Q3" s="62"/>
    </row>
    <row r="4" spans="1:17" ht="159" customHeight="1" x14ac:dyDescent="0.2">
      <c r="A4" s="64"/>
      <c r="B4" s="71"/>
      <c r="C4" s="72"/>
      <c r="D4" s="64"/>
      <c r="E4" s="64"/>
      <c r="F4" s="36" t="s">
        <v>31</v>
      </c>
      <c r="G4" s="36" t="s">
        <v>32</v>
      </c>
      <c r="H4" s="36" t="s">
        <v>33</v>
      </c>
      <c r="I4" s="5" t="s">
        <v>8</v>
      </c>
      <c r="J4" s="5" t="s">
        <v>9</v>
      </c>
      <c r="K4" s="5" t="s">
        <v>10</v>
      </c>
      <c r="L4" s="5" t="s">
        <v>11</v>
      </c>
      <c r="M4" s="12" t="s">
        <v>12</v>
      </c>
      <c r="N4" s="5" t="s">
        <v>13</v>
      </c>
      <c r="O4" s="5" t="s">
        <v>17</v>
      </c>
      <c r="P4" s="5" t="s">
        <v>18</v>
      </c>
      <c r="Q4" s="2" t="s">
        <v>19</v>
      </c>
    </row>
    <row r="5" spans="1:17" ht="53.25" customHeight="1" x14ac:dyDescent="0.2">
      <c r="A5" s="15">
        <v>1</v>
      </c>
      <c r="B5" s="51" t="s">
        <v>35</v>
      </c>
      <c r="C5" s="52"/>
      <c r="D5" s="16" t="s">
        <v>25</v>
      </c>
      <c r="E5" s="26">
        <v>1</v>
      </c>
      <c r="F5" s="42">
        <v>47000</v>
      </c>
      <c r="G5" s="27">
        <v>53000</v>
      </c>
      <c r="H5" s="27">
        <v>52500</v>
      </c>
      <c r="I5" s="16"/>
      <c r="J5" s="17"/>
      <c r="K5" s="37">
        <f>AVERAGE(F5:J5)</f>
        <v>50833.333333333336</v>
      </c>
      <c r="L5" s="37">
        <f>SQRT((SUM(IF(F5&gt;0,POWER(F5-K5,2),0),IF(G5&gt;0,POWER(G5-K5,2),0),IF(H5&gt;0,POWER(H5-K5,2),0),IF(I5&gt;0,POWER(I5-K5,2),0),IF(J5&gt;0,POWER(J5-K5,2),0),))/(COUNTA(F5:J5)-1))</f>
        <v>3329.1640592396961</v>
      </c>
      <c r="M5" s="38">
        <f>L5/K5*100</f>
        <v>6.5491751985043205</v>
      </c>
      <c r="N5" s="37">
        <f>((E5/COUNTA(F5:J5))*(SUM(F5:J5)))</f>
        <v>50833.333333333328</v>
      </c>
      <c r="O5" s="39">
        <f>F5</f>
        <v>47000</v>
      </c>
      <c r="P5" s="39">
        <f>O5</f>
        <v>47000</v>
      </c>
      <c r="Q5" s="39">
        <f>E5*P5</f>
        <v>47000</v>
      </c>
    </row>
    <row r="6" spans="1:17" ht="51.75" customHeight="1" x14ac:dyDescent="0.2">
      <c r="A6" s="15">
        <v>2</v>
      </c>
      <c r="B6" s="60" t="s">
        <v>36</v>
      </c>
      <c r="C6" s="60"/>
      <c r="D6" s="16" t="s">
        <v>25</v>
      </c>
      <c r="E6" s="26">
        <v>1</v>
      </c>
      <c r="F6" s="28">
        <v>10000</v>
      </c>
      <c r="G6" s="27">
        <v>11000</v>
      </c>
      <c r="H6" s="27">
        <v>10500</v>
      </c>
      <c r="I6" s="24"/>
      <c r="J6" s="25"/>
      <c r="K6" s="37">
        <f t="shared" ref="K6" si="0">AVERAGE(F6:J6)</f>
        <v>10500</v>
      </c>
      <c r="L6" s="37">
        <f t="shared" ref="L6" si="1">SQRT((SUM(IF(F6&gt;0,POWER(F6-K6,2),0),IF(G6&gt;0,POWER(G6-K6,2),0),IF(H6&gt;0,POWER(H6-K6,2),0),IF(I6&gt;0,POWER(I6-K6,2),0),IF(J6&gt;0,POWER(J6-K6,2),0),))/(COUNTA(F6:J6)-1))</f>
        <v>500</v>
      </c>
      <c r="M6" s="38">
        <f t="shared" ref="M6" si="2">L6/K6*100</f>
        <v>4.7619047619047619</v>
      </c>
      <c r="N6" s="37">
        <f t="shared" ref="N6" si="3">((E6/COUNTA(F6:J6))*(SUM(F6:J6)))</f>
        <v>10500</v>
      </c>
      <c r="O6" s="39">
        <f t="shared" ref="O6" si="4">F6</f>
        <v>10000</v>
      </c>
      <c r="P6" s="39">
        <f t="shared" ref="P6" si="5">O6</f>
        <v>10000</v>
      </c>
      <c r="Q6" s="39">
        <f t="shared" ref="Q6" si="6">E6*P6</f>
        <v>10000</v>
      </c>
    </row>
    <row r="7" spans="1:17" ht="21" customHeight="1" x14ac:dyDescent="0.2">
      <c r="A7" s="47" t="s">
        <v>15</v>
      </c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22">
        <f>SUM(Q5:Q6)</f>
        <v>57000</v>
      </c>
    </row>
    <row r="8" spans="1:17" ht="51.75" hidden="1" customHeight="1" x14ac:dyDescent="0.2">
      <c r="A8" s="59" t="s">
        <v>16</v>
      </c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19">
        <f>Q7</f>
        <v>57000</v>
      </c>
      <c r="N8" s="18" t="s">
        <v>20</v>
      </c>
      <c r="O8" s="18"/>
      <c r="P8" s="18"/>
      <c r="Q8" s="18"/>
    </row>
    <row r="9" spans="1:17" ht="51.75" hidden="1" customHeight="1" x14ac:dyDescent="0.2">
      <c r="A9" s="10"/>
      <c r="B9" s="43" t="s">
        <v>23</v>
      </c>
      <c r="C9" s="44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</row>
    <row r="10" spans="1:17" ht="0.75" hidden="1" customHeight="1" x14ac:dyDescent="0.25">
      <c r="A10" s="14"/>
      <c r="B10" s="45"/>
      <c r="C10" s="45"/>
      <c r="D10" s="4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</row>
    <row r="11" spans="1:17" ht="51.75" hidden="1" customHeight="1" x14ac:dyDescent="0.25">
      <c r="A11" s="14" t="s">
        <v>21</v>
      </c>
      <c r="B11" s="45"/>
      <c r="C11" s="45"/>
      <c r="D11" s="4"/>
      <c r="E11" s="4"/>
      <c r="F11" s="8"/>
      <c r="G11" s="9"/>
      <c r="H11" s="9"/>
      <c r="I11" s="9"/>
      <c r="J11" s="50"/>
      <c r="K11" s="50"/>
      <c r="L11" s="3"/>
      <c r="M11" s="3"/>
      <c r="N11" s="57" t="s">
        <v>22</v>
      </c>
      <c r="O11" s="58"/>
      <c r="P11" s="58"/>
      <c r="Q11" s="3"/>
    </row>
    <row r="12" spans="1:17" ht="48" customHeight="1" x14ac:dyDescent="0.25">
      <c r="A12" s="55" t="s">
        <v>37</v>
      </c>
      <c r="B12" s="56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</row>
    <row r="13" spans="1:17" ht="26.25" customHeight="1" x14ac:dyDescent="0.25">
      <c r="A13" s="14" t="s">
        <v>26</v>
      </c>
      <c r="B13" s="45"/>
      <c r="C13" s="45"/>
      <c r="D13" s="29"/>
      <c r="E13" s="54" t="s">
        <v>34</v>
      </c>
      <c r="F13" s="54"/>
      <c r="G13" s="54"/>
      <c r="H13" s="54"/>
      <c r="I13" s="54"/>
      <c r="J13" s="54"/>
      <c r="K13" s="54"/>
      <c r="L13" s="54"/>
      <c r="M13" s="30"/>
      <c r="N13" s="30" t="s">
        <v>27</v>
      </c>
      <c r="O13" s="41"/>
      <c r="P13" s="31"/>
      <c r="Q13" s="31"/>
    </row>
    <row r="14" spans="1:17" s="3" customFormat="1" ht="26.25" customHeight="1" x14ac:dyDescent="0.25">
      <c r="A14" s="49"/>
      <c r="B14" s="49"/>
      <c r="C14" s="49"/>
      <c r="D14" s="49"/>
      <c r="E14" s="4"/>
      <c r="F14" s="8"/>
      <c r="G14" s="9"/>
      <c r="H14" s="50" t="s">
        <v>28</v>
      </c>
      <c r="I14" s="50"/>
      <c r="O14" s="40"/>
      <c r="Q14" s="40"/>
    </row>
    <row r="15" spans="1:17" s="3" customFormat="1" ht="26.25" customHeight="1" x14ac:dyDescent="0.25">
      <c r="A15" s="23"/>
      <c r="B15" s="46"/>
      <c r="C15" s="46"/>
      <c r="D15" s="23"/>
      <c r="E15" s="4"/>
      <c r="F15" s="8"/>
      <c r="G15" s="9"/>
      <c r="H15" s="32"/>
      <c r="I15" s="32"/>
      <c r="O15" s="40"/>
      <c r="Q15" s="40"/>
    </row>
    <row r="16" spans="1:17" s="3" customFormat="1" ht="26.25" customHeight="1" x14ac:dyDescent="0.25">
      <c r="A16" s="23"/>
      <c r="B16" s="46"/>
      <c r="C16" s="46"/>
      <c r="D16" s="23"/>
      <c r="E16" s="4"/>
      <c r="F16" s="8"/>
      <c r="G16" s="9"/>
      <c r="H16" s="32"/>
      <c r="I16" s="33" t="s">
        <v>29</v>
      </c>
    </row>
    <row r="17" spans="1:20" ht="26.25" customHeight="1" x14ac:dyDescent="0.25">
      <c r="A17" s="14" t="s">
        <v>30</v>
      </c>
      <c r="B17" s="45"/>
      <c r="C17" s="45"/>
      <c r="D17" s="4"/>
      <c r="E17" s="34"/>
      <c r="F17" s="34"/>
      <c r="G17" s="34"/>
      <c r="H17" s="34"/>
      <c r="I17" s="34"/>
      <c r="J17" s="35"/>
      <c r="K17" s="35"/>
      <c r="L17" s="35"/>
      <c r="M17" s="35"/>
      <c r="N17" s="34"/>
    </row>
    <row r="18" spans="1:20" s="7" customFormat="1" ht="23.25" customHeight="1" x14ac:dyDescent="0.25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11"/>
      <c r="S18" s="6"/>
    </row>
    <row r="19" spans="1:20" ht="59.25" customHeight="1" x14ac:dyDescent="0.2">
      <c r="R19" s="21"/>
      <c r="S19" s="21"/>
      <c r="T19" s="21"/>
    </row>
    <row r="20" spans="1:20" s="3" customFormat="1" ht="23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3"/>
      <c r="S20" s="13"/>
    </row>
    <row r="21" spans="1:20" s="3" customFormat="1" ht="1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20" s="3" customFormat="1" ht="16.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20" ht="19.5" customHeight="1" x14ac:dyDescent="0.2">
      <c r="R23" s="3"/>
      <c r="S23" s="3"/>
    </row>
    <row r="24" spans="1:20" s="3" customFormat="1" ht="15.7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20" ht="15" x14ac:dyDescent="0.2">
      <c r="R25" s="3"/>
      <c r="S25" s="3"/>
    </row>
    <row r="26" spans="1:20" ht="6.75" customHeight="1" x14ac:dyDescent="0.2"/>
    <row r="27" spans="1:20" ht="27" hidden="1" customHeight="1" x14ac:dyDescent="0.2"/>
    <row r="28" spans="1:20" x14ac:dyDescent="0.2">
      <c r="R28" s="20"/>
      <c r="S28" s="20"/>
    </row>
  </sheetData>
  <sheetProtection selectLockedCells="1" selectUnlockedCells="1"/>
  <mergeCells count="20">
    <mergeCell ref="K1:Q1"/>
    <mergeCell ref="N3:Q3"/>
    <mergeCell ref="E3:E4"/>
    <mergeCell ref="D3:D4"/>
    <mergeCell ref="A2:Q2"/>
    <mergeCell ref="A3:A4"/>
    <mergeCell ref="I3:J3"/>
    <mergeCell ref="F3:H3"/>
    <mergeCell ref="B3:C4"/>
    <mergeCell ref="A7:P7"/>
    <mergeCell ref="A14:D14"/>
    <mergeCell ref="H14:I14"/>
    <mergeCell ref="B5:C5"/>
    <mergeCell ref="K3:M3"/>
    <mergeCell ref="E13:L13"/>
    <mergeCell ref="A12:Q12"/>
    <mergeCell ref="N11:P11"/>
    <mergeCell ref="A8:L8"/>
    <mergeCell ref="J11:K11"/>
    <mergeCell ref="B6:C6"/>
  </mergeCells>
  <pageMargins left="0.70866141732283472" right="0.70866141732283472" top="0.74803149606299213" bottom="0.74803149606299213" header="0.51181102362204722" footer="0.51181102362204722"/>
  <pageSetup paperSize="9" scale="63" firstPageNumber="0" fitToHeight="2" orientation="landscape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цены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Андрей</dc:creator>
  <cp:lastModifiedBy>Пользователь</cp:lastModifiedBy>
  <cp:lastPrinted>2024-11-14T09:37:50Z</cp:lastPrinted>
  <dcterms:created xsi:type="dcterms:W3CDTF">2014-06-13T08:59:54Z</dcterms:created>
  <dcterms:modified xsi:type="dcterms:W3CDTF">2026-07-17T08:07:48Z</dcterms:modified>
</cp:coreProperties>
</file>