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T:\1 Закупки\ФЗ-44\44-ФЗ в 2026 году\ЕАТ 2026г\ЛОТ 2 Реактивы (ост.)\На сайт\"/>
    </mc:Choice>
  </mc:AlternateContent>
  <bookViews>
    <workbookView xWindow="0" yWindow="0" windowWidth="19155" windowHeight="10065" firstSheet="1" activeTab="1"/>
  </bookViews>
  <sheets>
    <sheet name="НМЦК" sheetId="20" state="hidden" r:id="rId1"/>
    <sheet name="НМЦК (2)" sheetId="25" r:id="rId2"/>
    <sheet name="шаблон" sheetId="19" state="hidden" r:id="rId3"/>
  </sheets>
  <definedNames>
    <definedName name="_GoBack" localSheetId="0">НМЦК!$J$6</definedName>
    <definedName name="_GoBack" localSheetId="1">'НМЦК (2)'!$J$6</definedName>
    <definedName name="RangeW" localSheetId="1">#REF!</definedName>
    <definedName name="RangeW" localSheetId="2">#REF!</definedName>
    <definedName name="RangeW">#REF!</definedName>
    <definedName name="_xlnm.Print_Area" localSheetId="0">НМЦК!$A$1:$K$55</definedName>
    <definedName name="_xlnm.Print_Area" localSheetId="1">'НМЦК (2)'!$A$1:$K$34</definedName>
    <definedName name="_xlnm.Print_Area" localSheetId="2">шаблон!$A$1:$N$22</definedName>
  </definedNames>
  <calcPr calcId="162913"/>
</workbook>
</file>

<file path=xl/calcChain.xml><?xml version="1.0" encoding="utf-8"?>
<calcChain xmlns="http://schemas.openxmlformats.org/spreadsheetml/2006/main">
  <c r="D23" i="20" l="1"/>
  <c r="D22" i="20"/>
  <c r="D21" i="20"/>
  <c r="D20" i="20"/>
  <c r="D19" i="20"/>
  <c r="D18" i="20"/>
  <c r="D17" i="20"/>
  <c r="D16" i="20"/>
  <c r="D15" i="20"/>
  <c r="D14" i="20"/>
  <c r="D13" i="20"/>
  <c r="D12" i="20"/>
  <c r="D11" i="20"/>
  <c r="D10" i="20"/>
  <c r="D9" i="20"/>
  <c r="D7" i="20"/>
  <c r="G7" i="20" s="1"/>
  <c r="D6" i="20"/>
  <c r="G8" i="20"/>
  <c r="G9" i="20"/>
  <c r="G10" i="20"/>
  <c r="G11" i="20"/>
  <c r="G12" i="20"/>
  <c r="G13" i="20"/>
  <c r="G14" i="20"/>
  <c r="G15" i="20"/>
  <c r="G16" i="20"/>
  <c r="G17" i="20"/>
  <c r="G18" i="20"/>
  <c r="G19" i="20"/>
  <c r="G20" i="20"/>
  <c r="G21" i="20"/>
  <c r="G22" i="20"/>
  <c r="G23" i="20"/>
  <c r="G6" i="20"/>
  <c r="F21" i="20" l="1"/>
  <c r="K21" i="20" s="1"/>
  <c r="F22" i="20"/>
  <c r="K22" i="20" s="1"/>
  <c r="H22" i="20" l="1"/>
  <c r="H21" i="20"/>
  <c r="A7" i="20"/>
  <c r="A8" i="20" s="1"/>
  <c r="A9" i="20" s="1"/>
  <c r="A10" i="20" s="1"/>
  <c r="A11" i="20" s="1"/>
  <c r="A12" i="20" s="1"/>
  <c r="A13" i="20" s="1"/>
  <c r="A14" i="20" s="1"/>
  <c r="A15" i="20" s="1"/>
  <c r="A16" i="20" s="1"/>
  <c r="A17" i="20" s="1"/>
  <c r="A18" i="20" s="1"/>
  <c r="A19" i="20" s="1"/>
  <c r="A20" i="20" s="1"/>
  <c r="F6" i="20" l="1"/>
  <c r="K6" i="20" s="1"/>
  <c r="F7" i="20"/>
  <c r="K7" i="20" s="1"/>
  <c r="F8" i="20"/>
  <c r="K8" i="20" s="1"/>
  <c r="F9" i="20"/>
  <c r="K9" i="20" s="1"/>
  <c r="F10" i="20"/>
  <c r="F11" i="20"/>
  <c r="F12" i="20"/>
  <c r="F13" i="20"/>
  <c r="F14" i="20"/>
  <c r="K14" i="20" s="1"/>
  <c r="F15" i="20"/>
  <c r="K15" i="20" s="1"/>
  <c r="F16" i="20"/>
  <c r="K16" i="20" s="1"/>
  <c r="F17" i="20"/>
  <c r="F18" i="20"/>
  <c r="K18" i="20" s="1"/>
  <c r="F19" i="20"/>
  <c r="F20" i="20"/>
  <c r="F23" i="20"/>
  <c r="H19" i="20" l="1"/>
  <c r="K19" i="20"/>
  <c r="H18" i="20"/>
  <c r="H17" i="20"/>
  <c r="K17" i="20"/>
  <c r="H23" i="20"/>
  <c r="K23" i="20"/>
  <c r="H16" i="20"/>
  <c r="H15" i="20"/>
  <c r="H14" i="20"/>
  <c r="H13" i="20"/>
  <c r="K13" i="20"/>
  <c r="H20" i="20"/>
  <c r="K20" i="20"/>
  <c r="H12" i="20"/>
  <c r="K12" i="20"/>
  <c r="H11" i="20"/>
  <c r="K11" i="20"/>
  <c r="H10" i="20"/>
  <c r="K10" i="20"/>
  <c r="K24" i="20" s="1"/>
  <c r="H9" i="20"/>
  <c r="H8" i="20"/>
  <c r="H7" i="20"/>
  <c r="H6" i="20"/>
  <c r="M10" i="19" l="1"/>
  <c r="M11" i="19"/>
  <c r="M12" i="19"/>
  <c r="M13" i="19"/>
  <c r="M14" i="19"/>
  <c r="M15" i="19"/>
  <c r="M16" i="19"/>
  <c r="K10" i="19"/>
  <c r="L10" i="19" s="1"/>
  <c r="K11" i="19"/>
  <c r="K12" i="19"/>
  <c r="K13" i="19"/>
  <c r="L13" i="19" s="1"/>
  <c r="K14" i="19"/>
  <c r="L14" i="19" s="1"/>
  <c r="K15" i="19"/>
  <c r="K16" i="19"/>
  <c r="J11" i="19"/>
  <c r="N11" i="19" s="1"/>
  <c r="J13" i="19"/>
  <c r="N13" i="19" s="1"/>
  <c r="J15" i="19"/>
  <c r="N15" i="19" s="1"/>
  <c r="G10" i="19"/>
  <c r="J10" i="19" s="1"/>
  <c r="N10" i="19" s="1"/>
  <c r="G11" i="19"/>
  <c r="G12" i="19"/>
  <c r="J12" i="19" s="1"/>
  <c r="N12" i="19" s="1"/>
  <c r="G13" i="19"/>
  <c r="G14" i="19"/>
  <c r="J14" i="19" s="1"/>
  <c r="N14" i="19" s="1"/>
  <c r="G15" i="19"/>
  <c r="G16" i="19"/>
  <c r="J16" i="19" s="1"/>
  <c r="N16" i="19" s="1"/>
  <c r="L12" i="19" l="1"/>
  <c r="L16" i="19"/>
  <c r="L15" i="19"/>
  <c r="L11" i="19"/>
  <c r="G9" i="19"/>
  <c r="J9" i="19" s="1"/>
  <c r="N9" i="19" s="1"/>
  <c r="K9" i="19"/>
  <c r="M9" i="19"/>
  <c r="L9" i="19" l="1"/>
  <c r="N17" i="19"/>
</calcChain>
</file>

<file path=xl/sharedStrings.xml><?xml version="1.0" encoding="utf-8"?>
<sst xmlns="http://schemas.openxmlformats.org/spreadsheetml/2006/main" count="129" uniqueCount="88">
  <si>
    <t>Ед. измер.</t>
  </si>
  <si>
    <t>№ п/п</t>
  </si>
  <si>
    <t>Номер источника ценовой информации (ИЦИ №i) и цена единицы товара, работы, услуги, представленная i-тым ИЦИ (Цi), руб.</t>
  </si>
  <si>
    <t>v - кол-во (объем) закупаемого товара (работы, услуги), ед.</t>
  </si>
  <si>
    <t>n - кол-во значений, используемых в расчете</t>
  </si>
  <si>
    <t>Определение однородности совокупности значений выявленных цен</t>
  </si>
  <si>
    <t>Среднее квадратичное отклонение</t>
  </si>
  <si>
    <t>ИЦИ № 1</t>
  </si>
  <si>
    <t>ИЦИ № 2</t>
  </si>
  <si>
    <t>ИЦИ № 3</t>
  </si>
  <si>
    <r>
      <t xml:space="preserve">V - коэф-нт вариации                  </t>
    </r>
    <r>
      <rPr>
        <i/>
        <sz val="12"/>
        <rFont val="Times New Roman"/>
        <family val="1"/>
        <charset val="204"/>
      </rPr>
      <t>(не должен превышать 33%)</t>
    </r>
  </si>
  <si>
    <t>Наименование предмета контракта</t>
  </si>
  <si>
    <t xml:space="preserve">Коммерческие предложения (без учета НДС) </t>
  </si>
  <si>
    <t>НМЦК</t>
  </si>
  <si>
    <t>7 =4+5+6</t>
  </si>
  <si>
    <t>9 =кол-во ответов ИЦИ</t>
  </si>
  <si>
    <t>&lt;ц&gt; - средн. арифм. величина цены единицы прод-ции с округлением до сотых долей, руб.</t>
  </si>
  <si>
    <t xml:space="preserve">Начальная цена единицы медицинского изделия (далее - НЦЕ), устанавливается как средневзвешенное значение собранных заказчиком, с округлением до сотых долей </t>
  </si>
  <si>
    <t>16 =15*8</t>
  </si>
  <si>
    <t>уп</t>
  </si>
  <si>
    <t>* в соответсвии с п.18 приказа Министерства здравоохранения РФ от 15 мая 2020 г. № 450н. НМЦК может быть снижена заказчиком по сравнению с НМЦК, определенной в соответствии с настоящим порядком, исходя из имеющегося у заказчика объема финансового обеспечения для осуществления соотвествующей закупки, с пропорциональным снижением начальных цен единиц закупаемых изделий.</t>
  </si>
  <si>
    <t>Расчет НМЦК подготовил: старший специалист по закупкам ______________________ Дедов А.В.
04.08.2021</t>
  </si>
  <si>
    <t xml:space="preserve">На основании приведенных данных устанавливается следующая начальная (максимальная) цена контракта: 86 400,00 (Восемьдесят шесть тысяч четыреста) рублей 00 копеек.
</t>
  </si>
  <si>
    <t>Кровать медицинская функциональная</t>
  </si>
  <si>
    <t>в соответствии со статьей 22 Федерального закона от 05.04.2013 № 44-ФЗ «О контрактной системе в сфере закупок товаров, работ, услуг для обеспечения государственных и муниципальных нужд».</t>
  </si>
  <si>
    <t>Обоснование начальной (максимальной) цены контракта</t>
  </si>
  <si>
    <t>Наименование</t>
  </si>
  <si>
    <t>Средняя величина, руб.</t>
  </si>
  <si>
    <t>Коэффициент вариации %</t>
  </si>
  <si>
    <t>Шт</t>
  </si>
  <si>
    <t>среднее квадратичное отклонение
  ( σ )</t>
  </si>
  <si>
    <t xml:space="preserve">В целях определения однородности совокупности значений выявленных цен, используемых в расчете НМЦК необходимо определить коэффициент вариации. </t>
  </si>
  <si>
    <t xml:space="preserve">Коэффициент вариации цены рассчитывается по следующей формуле:              </t>
  </si>
  <si>
    <t xml:space="preserve"> - коэффициент вариации;</t>
  </si>
  <si>
    <t xml:space="preserve"> - среднее квадратичное отклонение;</t>
  </si>
  <si>
    <t xml:space="preserve"> - цена товара, указанная в источнике с номером I;</t>
  </si>
  <si>
    <t xml:space="preserve"> - средняя арифметическая величина цены товара;</t>
  </si>
  <si>
    <t xml:space="preserve"> - количество значений, используемых в расчете.</t>
  </si>
  <si>
    <t>Коэффициент вариации составляет менее 33 %, совокупность цен признается однородной.</t>
  </si>
  <si>
    <t xml:space="preserve">  где:   </t>
  </si>
  <si>
    <t xml:space="preserve">В соответствии со статьей 22 Федерального закона от 05.04.2013 № 44-ФЗ «О контрактной системе в сфере закупок товаров, работ, услуг для обеспечения государственных и муниципальных нужд» определение и обоснование начальной (максимальной) цены государственного контракта (далее – НМЦК) произведено методом сопоставимых рыночных цен (анализа рынка).
В соответствии с Методическими рекомендациями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 (далее – Рекомендации), утвержденными приказом Минэкономразвития России от 02.10.2013 № 567, для расчета НМЦК методом сопоставимых рыночных цен (анализа рынка) осуществлен сбор и анализ общедоступной ценовой информации.
Для определения начальной (максимальной) цены Контракта были использованы следующие ценовые предложения: 
</t>
  </si>
  <si>
    <t>Количество в ед. изм.</t>
  </si>
  <si>
    <t>Единица измерения</t>
  </si>
  <si>
    <t>Сумма,
руб.</t>
  </si>
  <si>
    <t>Подготовил:</t>
  </si>
  <si>
    <t>Аптекарь. Объемный взгляд на профессию</t>
  </si>
  <si>
    <t>БИБЛИОТЕКА И ЗАКОН</t>
  </si>
  <si>
    <t>КЛИНИЧЕСКАЯ ГЕРОНТОЛОГИЯ</t>
  </si>
  <si>
    <t>Медицинский вестник</t>
  </si>
  <si>
    <t>ПАРОДОНТОЛОГИЯ</t>
  </si>
  <si>
    <t>РАЦИОНАЛЬНАЯ ФАРМАКОТЕРАПИЯ В КАРДИОЛОГИИ</t>
  </si>
  <si>
    <t>РЕКТОР ВУЗА</t>
  </si>
  <si>
    <t>РОССИЙСКАЯ ОТОРИНОЛАРИНГОЛОГИЯ</t>
  </si>
  <si>
    <t>РОССИЙСКИЙ ЖУРНАЛ ГАСТРОЭНТЕРОЛОГИИ, ГЕПАТОЛОГИИ, КОЛОПРОКТОЛОГИИ</t>
  </si>
  <si>
    <t>Системный анализ и управление в биомедицинских системах</t>
  </si>
  <si>
    <t>Фармацевтический вестник</t>
  </si>
  <si>
    <t>Здоровье населения и среда обитания</t>
  </si>
  <si>
    <t>РОССИЙСКИЙ МЕДИЦИНСКИЙ ЖУРНАЛ</t>
  </si>
  <si>
    <t xml:space="preserve">ИТОГО: </t>
  </si>
  <si>
    <t>На основании приведенных данных устанавливается следующая начальная (максимальная) цена контракта: 
169 874,15 (Сто шестьдесят девять тысяч восемьсот семьдесят четыре) рубля 15 копеек.</t>
  </si>
  <si>
    <t>«Оказание услуг по поставке периодических печатных изданий в первом полугодии 2025 года»</t>
  </si>
  <si>
    <t>"23" октября 2024 г.</t>
  </si>
  <si>
    <t>Ст. специалист по закупкам ________________ Лебедев Д.С.</t>
  </si>
  <si>
    <t>CONSILIUM MEDICUM / ВРАЧЕБНЫЙ КОНСИЛИУМ.</t>
  </si>
  <si>
    <t>КЛИНИЧЕСКАЯ И ЭКСПЕРИМЕНТАЛЬНАЯ МОРФОЛОГИЯ</t>
  </si>
  <si>
    <t>МОРФОЛОГИЯ</t>
  </si>
  <si>
    <t>ОПЕРАТИВНАЯ ХИРУРГИЯ И КЛИНИЧЕСКАЯ АНАТОМИЯ (Пироговский научный журнал)</t>
  </si>
  <si>
    <t>ТЕРАПЕВТИЧЕСКИЙ АРХИВ</t>
  </si>
  <si>
    <t>Ценовое предложение 2 от 15.10.2024№13, руб.</t>
  </si>
  <si>
    <t>Ценовое предложение 3 от 14.10.2024№ 11, руб.</t>
  </si>
  <si>
    <t>Ценовое предложение 1 от 09.10.2024 б.н., руб.</t>
  </si>
  <si>
    <t>НМЦК может быть снижена заказчиком по сравнению с НМЦК, определенной в соответствии с настоящим порядком, исходя из имеющегося у заказчика объема финансового обеспечения для осуществления соответствующей закупки.</t>
  </si>
  <si>
    <t>Сумма (в соответствии с min КП), руб.</t>
  </si>
  <si>
    <t>кг</t>
  </si>
  <si>
    <t>л</t>
  </si>
  <si>
    <t>шт</t>
  </si>
  <si>
    <t>«Поставка расходных материалов для учебного процесса»</t>
  </si>
  <si>
    <t>Масло какао</t>
  </si>
  <si>
    <t>Вазелин 
(фасовка: 30 г., мазь)</t>
  </si>
  <si>
    <t>Нитросиний тетразолий хлорид (NBT)</t>
  </si>
  <si>
    <t>Ценовое предложение 3 от 07.07.2026 №678, 
руб.</t>
  </si>
  <si>
    <t>На основании приведенных данных устанавливается следующая начальная (максимальная) цена контракта: 
50 200.00 руб. (пятьдесят тысяч двести рублей).</t>
  </si>
  <si>
    <t>Ценовое предложение 1 от 07.07.2026 №420, 
руб.</t>
  </si>
  <si>
    <t>Ценовое предложение 2 от 06.07.2026 б/н, 
руб.</t>
  </si>
  <si>
    <t>Натрий хлористый, Ч</t>
  </si>
  <si>
    <t>07 июля 2026 г.</t>
  </si>
  <si>
    <t>Желатиновая капсула</t>
  </si>
  <si>
    <t>Водный раствор уксусной кислоты 9%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</si>
</sst>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_р_._-;\-* #,##0.00_р_._-;_-* &quot;-&quot;??_р_._-;_-@_-"/>
    <numFmt numFmtId="165" formatCode="[$-419]General"/>
    <numFmt numFmtId="166" formatCode="#,##0.00_ ;\-#,##0.00\ "/>
  </numFmts>
  <fonts count="43" x14ac:knownFonts="1">
    <font>
      <sz val="10"/>
      <name val="Arial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Arial Cyr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Helv"/>
      <family val="2"/>
      <charset val="204"/>
    </font>
    <font>
      <sz val="10"/>
      <name val="Arial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0"/>
      <name val="Helv"/>
      <charset val="204"/>
    </font>
    <font>
      <i/>
      <sz val="9"/>
      <name val="Times New Roman"/>
      <family val="1"/>
      <charset val="204"/>
    </font>
    <font>
      <sz val="11"/>
      <color rgb="FF000000"/>
      <name val="Calibri"/>
      <family val="2"/>
      <charset val="204"/>
    </font>
    <font>
      <u/>
      <sz val="11"/>
      <color theme="1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rgb="FFFF0000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2"/>
      <name val="Arial"/>
      <family val="2"/>
      <charset val="204"/>
    </font>
    <font>
      <sz val="11"/>
      <color rgb="FF000000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1"/>
      <name val="Times New Roman"/>
      <family val="1"/>
      <charset val="204"/>
    </font>
  </fonts>
  <fills count="17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rgb="FF000080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2">
    <xf numFmtId="0" fontId="0" fillId="0" borderId="0"/>
    <xf numFmtId="0" fontId="1" fillId="0" borderId="0"/>
    <xf numFmtId="165" fontId="29" fillId="0" borderId="0" applyBorder="0" applyProtection="0"/>
    <xf numFmtId="0" fontId="3" fillId="0" borderId="0"/>
    <xf numFmtId="0" fontId="15" fillId="0" borderId="0"/>
    <xf numFmtId="0" fontId="15" fillId="0" borderId="0"/>
    <xf numFmtId="0" fontId="27" fillId="0" borderId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4" fillId="4" borderId="1" applyNumberFormat="0" applyAlignment="0" applyProtection="0"/>
    <xf numFmtId="0" fontId="4" fillId="4" borderId="1" applyNumberFormat="0" applyAlignment="0" applyProtection="0"/>
    <xf numFmtId="0" fontId="5" fillId="11" borderId="2" applyNumberFormat="0" applyAlignment="0" applyProtection="0"/>
    <xf numFmtId="0" fontId="5" fillId="11" borderId="2" applyNumberFormat="0" applyAlignment="0" applyProtection="0"/>
    <xf numFmtId="0" fontId="6" fillId="11" borderId="1" applyNumberFormat="0" applyAlignment="0" applyProtection="0"/>
    <xf numFmtId="0" fontId="6" fillId="11" borderId="1" applyNumberFormat="0" applyAlignment="0" applyProtection="0"/>
    <xf numFmtId="0" fontId="30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0" fillId="0" borderId="6" applyNumberFormat="0" applyFill="0" applyAlignment="0" applyProtection="0"/>
    <xf numFmtId="0" fontId="11" fillId="12" borderId="7" applyNumberFormat="0" applyAlignment="0" applyProtection="0"/>
    <xf numFmtId="0" fontId="11" fillId="12" borderId="7" applyNumberFormat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31" fillId="0" borderId="0"/>
    <xf numFmtId="0" fontId="3" fillId="0" borderId="0"/>
    <xf numFmtId="0" fontId="15" fillId="0" borderId="0" applyFill="0"/>
    <xf numFmtId="0" fontId="31" fillId="0" borderId="0"/>
    <xf numFmtId="0" fontId="15" fillId="0" borderId="0"/>
    <xf numFmtId="0" fontId="1" fillId="0" borderId="0"/>
    <xf numFmtId="0" fontId="31" fillId="0" borderId="0"/>
    <xf numFmtId="0" fontId="15" fillId="0" borderId="0"/>
    <xf numFmtId="0" fontId="15" fillId="0" borderId="0"/>
    <xf numFmtId="0" fontId="31" fillId="0" borderId="0"/>
    <xf numFmtId="0" fontId="3" fillId="0" borderId="0"/>
    <xf numFmtId="0" fontId="32" fillId="0" borderId="0"/>
    <xf numFmtId="0" fontId="31" fillId="0" borderId="0"/>
    <xf numFmtId="0" fontId="3" fillId="0" borderId="0"/>
    <xf numFmtId="0" fontId="15" fillId="0" borderId="0"/>
    <xf numFmtId="0" fontId="16" fillId="2" borderId="0" applyNumberFormat="0" applyBorder="0" applyAlignment="0" applyProtection="0"/>
    <xf numFmtId="0" fontId="16" fillId="2" borderId="0" applyNumberFormat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3" fillId="14" borderId="8" applyNumberFormat="0" applyFont="0" applyAlignment="0" applyProtection="0"/>
    <xf numFmtId="0" fontId="1" fillId="14" borderId="8" applyNumberFormat="0" applyFont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4" fillId="0" borderId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164" fontId="32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</cellStyleXfs>
  <cellXfs count="121">
    <xf numFmtId="0" fontId="0" fillId="0" borderId="0" xfId="0"/>
    <xf numFmtId="0" fontId="0" fillId="0" borderId="0" xfId="0" applyAlignment="1">
      <alignment vertical="top"/>
    </xf>
    <xf numFmtId="0" fontId="22" fillId="0" borderId="0" xfId="0" applyFont="1" applyAlignment="1">
      <alignment vertical="top"/>
    </xf>
    <xf numFmtId="0" fontId="22" fillId="0" borderId="0" xfId="0" applyFont="1" applyBorder="1" applyAlignment="1">
      <alignment vertical="top"/>
    </xf>
    <xf numFmtId="0" fontId="22" fillId="0" borderId="0" xfId="56" applyFont="1" applyAlignment="1">
      <alignment vertical="top"/>
    </xf>
    <xf numFmtId="0" fontId="22" fillId="0" borderId="0" xfId="0" applyFont="1" applyAlignment="1">
      <alignment horizontal="right" vertical="top"/>
    </xf>
    <xf numFmtId="0" fontId="21" fillId="0" borderId="0" xfId="0" applyFont="1" applyAlignment="1">
      <alignment vertical="top"/>
    </xf>
    <xf numFmtId="0" fontId="33" fillId="0" borderId="0" xfId="0" applyFont="1"/>
    <xf numFmtId="0" fontId="22" fillId="0" borderId="0" xfId="0" applyFont="1"/>
    <xf numFmtId="0" fontId="28" fillId="0" borderId="0" xfId="0" applyFont="1" applyAlignment="1">
      <alignment horizontal="center"/>
    </xf>
    <xf numFmtId="0" fontId="24" fillId="0" borderId="0" xfId="0" applyFont="1" applyAlignment="1">
      <alignment horizontal="center" vertical="top" wrapText="1"/>
    </xf>
    <xf numFmtId="0" fontId="23" fillId="0" borderId="0" xfId="0" applyFont="1" applyAlignment="1"/>
    <xf numFmtId="0" fontId="22" fillId="0" borderId="10" xfId="0" applyFont="1" applyFill="1" applyBorder="1" applyAlignment="1">
      <alignment horizontal="center" vertical="center" wrapText="1"/>
    </xf>
    <xf numFmtId="0" fontId="25" fillId="15" borderId="10" xfId="0" applyFont="1" applyFill="1" applyBorder="1" applyAlignment="1">
      <alignment horizontal="center" vertical="center" wrapText="1"/>
    </xf>
    <xf numFmtId="0" fontId="25" fillId="15" borderId="1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5" fillId="15" borderId="16" xfId="0" applyNumberFormat="1" applyFont="1" applyFill="1" applyBorder="1" applyAlignment="1">
      <alignment horizontal="center" vertical="center" wrapText="1"/>
    </xf>
    <xf numFmtId="164" fontId="0" fillId="0" borderId="0" xfId="0" applyNumberFormat="1" applyAlignment="1">
      <alignment vertical="center"/>
    </xf>
    <xf numFmtId="164" fontId="23" fillId="0" borderId="0" xfId="0" applyNumberFormat="1" applyFont="1" applyBorder="1" applyAlignment="1">
      <alignment vertical="center"/>
    </xf>
    <xf numFmtId="0" fontId="25" fillId="15" borderId="17" xfId="0" applyFont="1" applyFill="1" applyBorder="1" applyAlignment="1">
      <alignment horizontal="center" vertical="center" wrapText="1"/>
    </xf>
    <xf numFmtId="0" fontId="25" fillId="15" borderId="11" xfId="0" applyFont="1" applyFill="1" applyBorder="1" applyAlignment="1">
      <alignment horizontal="center" vertical="center" wrapText="1"/>
    </xf>
    <xf numFmtId="4" fontId="22" fillId="0" borderId="10" xfId="0" applyNumberFormat="1" applyFont="1" applyFill="1" applyBorder="1" applyAlignment="1">
      <alignment horizontal="center" vertical="center" wrapText="1"/>
    </xf>
    <xf numFmtId="166" fontId="22" fillId="0" borderId="10" xfId="0" applyNumberFormat="1" applyFont="1" applyFill="1" applyBorder="1" applyAlignment="1">
      <alignment horizontal="center" vertical="center" wrapText="1"/>
    </xf>
    <xf numFmtId="0" fontId="22" fillId="0" borderId="0" xfId="0" applyFont="1" applyAlignment="1">
      <alignment horizontal="left" vertical="top"/>
    </xf>
    <xf numFmtId="4" fontId="23" fillId="0" borderId="19" xfId="0" applyNumberFormat="1" applyFont="1" applyBorder="1" applyAlignment="1">
      <alignment horizontal="center" vertical="center" wrapText="1"/>
    </xf>
    <xf numFmtId="0" fontId="0" fillId="15" borderId="0" xfId="0" applyFill="1" applyAlignment="1">
      <alignment vertical="center"/>
    </xf>
    <xf numFmtId="0" fontId="23" fillId="15" borderId="14" xfId="0" applyFont="1" applyFill="1" applyBorder="1" applyAlignment="1">
      <alignment horizontal="center" vertical="center"/>
    </xf>
    <xf numFmtId="0" fontId="0" fillId="15" borderId="0" xfId="0" applyFill="1" applyAlignment="1">
      <alignment vertical="top"/>
    </xf>
    <xf numFmtId="0" fontId="23" fillId="15" borderId="10" xfId="0" applyFont="1" applyFill="1" applyBorder="1" applyAlignment="1">
      <alignment horizontal="center" vertical="center" wrapText="1"/>
    </xf>
    <xf numFmtId="0" fontId="25" fillId="0" borderId="10" xfId="0" applyFont="1" applyFill="1" applyBorder="1" applyAlignment="1">
      <alignment horizontal="center" vertical="center" wrapText="1"/>
    </xf>
    <xf numFmtId="0" fontId="36" fillId="0" borderId="10" xfId="0" applyFont="1" applyFill="1" applyBorder="1" applyAlignment="1">
      <alignment horizontal="center" vertical="center"/>
    </xf>
    <xf numFmtId="0" fontId="25" fillId="0" borderId="10" xfId="0" applyNumberFormat="1" applyFont="1" applyFill="1" applyBorder="1" applyAlignment="1">
      <alignment horizontal="center" vertical="center" wrapText="1"/>
    </xf>
    <xf numFmtId="164" fontId="22" fillId="0" borderId="10" xfId="0" applyNumberFormat="1" applyFont="1" applyFill="1" applyBorder="1" applyAlignment="1">
      <alignment horizontal="center" vertical="center" wrapText="1"/>
    </xf>
    <xf numFmtId="10" fontId="22" fillId="0" borderId="10" xfId="0" applyNumberFormat="1" applyFont="1" applyFill="1" applyBorder="1" applyAlignment="1">
      <alignment horizontal="center" vertical="center" wrapText="1"/>
    </xf>
    <xf numFmtId="4" fontId="22" fillId="0" borderId="16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vertical="top"/>
    </xf>
    <xf numFmtId="0" fontId="22" fillId="0" borderId="23" xfId="0" applyFont="1" applyFill="1" applyBorder="1" applyAlignment="1">
      <alignment vertical="top" wrapText="1"/>
    </xf>
    <xf numFmtId="0" fontId="22" fillId="0" borderId="0" xfId="0" applyFont="1" applyFill="1"/>
    <xf numFmtId="0" fontId="22" fillId="0" borderId="0" xfId="0" applyFont="1" applyFill="1" applyAlignment="1">
      <alignment horizontal="right" vertical="top"/>
    </xf>
    <xf numFmtId="0" fontId="22" fillId="0" borderId="0" xfId="56" applyFont="1" applyFill="1" applyAlignment="1">
      <alignment vertical="top"/>
    </xf>
    <xf numFmtId="0" fontId="22" fillId="0" borderId="0" xfId="0" applyFont="1" applyFill="1" applyAlignment="1">
      <alignment vertical="top"/>
    </xf>
    <xf numFmtId="0" fontId="21" fillId="0" borderId="0" xfId="0" applyFont="1" applyFill="1" applyAlignment="1">
      <alignment vertical="top"/>
    </xf>
    <xf numFmtId="0" fontId="22" fillId="0" borderId="0" xfId="0" applyFont="1" applyAlignment="1">
      <alignment vertical="top"/>
    </xf>
    <xf numFmtId="0" fontId="23" fillId="0" borderId="0" xfId="0" applyFont="1"/>
    <xf numFmtId="0" fontId="41" fillId="0" borderId="0" xfId="0" applyFont="1" applyAlignment="1">
      <alignment vertical="center"/>
    </xf>
    <xf numFmtId="0" fontId="22" fillId="0" borderId="0" xfId="0" applyFont="1" applyAlignment="1">
      <alignment wrapText="1"/>
    </xf>
    <xf numFmtId="0" fontId="0" fillId="0" borderId="0" xfId="0" applyAlignment="1">
      <alignment wrapText="1"/>
    </xf>
    <xf numFmtId="0" fontId="41" fillId="0" borderId="0" xfId="0" applyFont="1" applyAlignment="1">
      <alignment vertical="center" wrapText="1"/>
    </xf>
    <xf numFmtId="0" fontId="22" fillId="0" borderId="0" xfId="0" applyFont="1" applyBorder="1"/>
    <xf numFmtId="2" fontId="22" fillId="0" borderId="0" xfId="0" applyNumberFormat="1" applyFont="1" applyBorder="1" applyAlignment="1">
      <alignment horizontal="center" vertical="center"/>
    </xf>
    <xf numFmtId="2" fontId="22" fillId="0" borderId="0" xfId="0" applyNumberFormat="1" applyFont="1" applyBorder="1" applyAlignment="1">
      <alignment horizontal="center" vertical="center" wrapText="1"/>
    </xf>
    <xf numFmtId="0" fontId="22" fillId="0" borderId="0" xfId="0" applyFont="1" applyAlignment="1">
      <alignment wrapText="1"/>
    </xf>
    <xf numFmtId="0" fontId="21" fillId="0" borderId="0" xfId="0" applyFont="1" applyAlignment="1">
      <alignment wrapText="1"/>
    </xf>
    <xf numFmtId="0" fontId="21" fillId="0" borderId="0" xfId="0" applyFont="1"/>
    <xf numFmtId="0" fontId="22" fillId="0" borderId="10" xfId="0" applyFont="1" applyBorder="1" applyAlignment="1">
      <alignment vertical="top" wrapText="1"/>
    </xf>
    <xf numFmtId="0" fontId="22" fillId="0" borderId="11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/>
    </xf>
    <xf numFmtId="4" fontId="23" fillId="0" borderId="27" xfId="0" applyNumberFormat="1" applyFont="1" applyBorder="1" applyAlignment="1">
      <alignment vertical="center"/>
    </xf>
    <xf numFmtId="0" fontId="22" fillId="0" borderId="10" xfId="0" applyFont="1" applyBorder="1" applyAlignment="1">
      <alignment horizontal="center" vertical="top" wrapText="1"/>
    </xf>
    <xf numFmtId="4" fontId="22" fillId="0" borderId="10" xfId="0" applyNumberFormat="1" applyFont="1" applyFill="1" applyBorder="1" applyAlignment="1">
      <alignment horizontal="center" vertical="top" wrapText="1"/>
    </xf>
    <xf numFmtId="2" fontId="22" fillId="0" borderId="10" xfId="0" applyNumberFormat="1" applyFont="1" applyFill="1" applyBorder="1" applyAlignment="1">
      <alignment horizontal="center" vertical="top" wrapText="1"/>
    </xf>
    <xf numFmtId="0" fontId="22" fillId="0" borderId="10" xfId="0" applyFont="1" applyFill="1" applyBorder="1" applyAlignment="1">
      <alignment horizontal="center" vertical="top" wrapText="1"/>
    </xf>
    <xf numFmtId="0" fontId="22" fillId="0" borderId="10" xfId="0" applyFont="1" applyBorder="1" applyAlignment="1">
      <alignment horizontal="center" vertical="top"/>
    </xf>
    <xf numFmtId="4" fontId="22" fillId="0" borderId="10" xfId="0" applyNumberFormat="1" applyFont="1" applyBorder="1" applyAlignment="1">
      <alignment horizontal="center" vertical="top" wrapText="1"/>
    </xf>
    <xf numFmtId="4" fontId="22" fillId="0" borderId="10" xfId="0" applyNumberFormat="1" applyFont="1" applyFill="1" applyBorder="1" applyAlignment="1">
      <alignment horizontal="right" vertical="top" wrapText="1"/>
    </xf>
    <xf numFmtId="0" fontId="22" fillId="0" borderId="11" xfId="0" applyFont="1" applyFill="1" applyBorder="1" applyAlignment="1">
      <alignment horizontal="center" vertical="center" wrapText="1"/>
    </xf>
    <xf numFmtId="0" fontId="22" fillId="0" borderId="11" xfId="0" applyFont="1" applyFill="1" applyBorder="1" applyAlignment="1">
      <alignment horizontal="center" vertical="center"/>
    </xf>
    <xf numFmtId="0" fontId="41" fillId="0" borderId="0" xfId="0" applyFont="1" applyFill="1" applyAlignment="1">
      <alignment vertical="center"/>
    </xf>
    <xf numFmtId="0" fontId="41" fillId="0" borderId="0" xfId="0" applyFont="1" applyFill="1" applyAlignment="1">
      <alignment vertical="center" wrapText="1"/>
    </xf>
    <xf numFmtId="4" fontId="23" fillId="0" borderId="27" xfId="0" applyNumberFormat="1" applyFont="1" applyFill="1" applyBorder="1" applyAlignment="1">
      <alignment horizontal="center" vertical="center"/>
    </xf>
    <xf numFmtId="0" fontId="22" fillId="0" borderId="0" xfId="0" applyFont="1" applyAlignment="1">
      <alignment wrapText="1"/>
    </xf>
    <xf numFmtId="2" fontId="22" fillId="0" borderId="28" xfId="0" applyNumberFormat="1" applyFont="1" applyFill="1" applyBorder="1" applyAlignment="1">
      <alignment horizontal="center" vertical="top" wrapText="1"/>
    </xf>
    <xf numFmtId="0" fontId="22" fillId="0" borderId="28" xfId="0" applyFont="1" applyFill="1" applyBorder="1" applyAlignment="1">
      <alignment horizontal="center" vertical="top" wrapText="1"/>
    </xf>
    <xf numFmtId="0" fontId="22" fillId="0" borderId="10" xfId="46" applyFont="1" applyFill="1" applyBorder="1" applyAlignment="1">
      <alignment horizontal="center" vertical="center" wrapText="1"/>
    </xf>
    <xf numFmtId="4" fontId="22" fillId="0" borderId="29" xfId="0" applyNumberFormat="1" applyFont="1" applyFill="1" applyBorder="1" applyAlignment="1">
      <alignment horizontal="center" vertical="top" wrapText="1"/>
    </xf>
    <xf numFmtId="0" fontId="21" fillId="0" borderId="10" xfId="0" applyFont="1" applyFill="1" applyBorder="1" applyAlignment="1">
      <alignment vertical="top" wrapText="1"/>
    </xf>
    <xf numFmtId="4" fontId="22" fillId="0" borderId="29" xfId="0" applyNumberFormat="1" applyFont="1" applyFill="1" applyBorder="1" applyAlignment="1">
      <alignment horizontal="right" vertical="top" wrapText="1"/>
    </xf>
    <xf numFmtId="0" fontId="42" fillId="0" borderId="28" xfId="0" applyFont="1" applyFill="1" applyBorder="1" applyAlignment="1">
      <alignment horizontal="center" vertical="top" wrapText="1"/>
    </xf>
    <xf numFmtId="0" fontId="42" fillId="0" borderId="10" xfId="0" applyFont="1" applyFill="1" applyBorder="1" applyAlignment="1">
      <alignment horizontal="center" vertical="top" wrapText="1"/>
    </xf>
    <xf numFmtId="0" fontId="40" fillId="16" borderId="0" xfId="0" applyFont="1" applyFill="1" applyAlignment="1">
      <alignment horizontal="center" vertical="center"/>
    </xf>
    <xf numFmtId="0" fontId="22" fillId="0" borderId="0" xfId="0" applyFont="1" applyAlignment="1">
      <alignment wrapText="1"/>
    </xf>
    <xf numFmtId="0" fontId="23" fillId="16" borderId="0" xfId="0" applyFont="1" applyFill="1" applyAlignment="1">
      <alignment horizontal="left" vertical="center" wrapText="1"/>
    </xf>
    <xf numFmtId="0" fontId="41" fillId="0" borderId="0" xfId="0" applyFont="1" applyAlignment="1">
      <alignment horizontal="left" vertical="center" wrapText="1"/>
    </xf>
    <xf numFmtId="0" fontId="22" fillId="0" borderId="0" xfId="0" applyFont="1" applyAlignment="1">
      <alignment horizontal="center" vertical="top" wrapText="1"/>
    </xf>
    <xf numFmtId="0" fontId="22" fillId="0" borderId="0" xfId="0" applyFont="1" applyAlignment="1">
      <alignment horizontal="center" vertical="top"/>
    </xf>
    <xf numFmtId="0" fontId="23" fillId="0" borderId="24" xfId="0" applyFont="1" applyBorder="1" applyAlignment="1">
      <alignment horizontal="center" vertical="center"/>
    </xf>
    <xf numFmtId="0" fontId="23" fillId="0" borderId="25" xfId="0" applyFont="1" applyBorder="1" applyAlignment="1">
      <alignment horizontal="center" vertical="center"/>
    </xf>
    <xf numFmtId="0" fontId="23" fillId="0" borderId="26" xfId="0" applyFont="1" applyBorder="1" applyAlignment="1">
      <alignment horizontal="center" vertical="center"/>
    </xf>
    <xf numFmtId="0" fontId="23" fillId="0" borderId="0" xfId="0" applyFont="1" applyAlignment="1">
      <alignment horizontal="center"/>
    </xf>
    <xf numFmtId="0" fontId="40" fillId="0" borderId="0" xfId="0" applyFont="1" applyFill="1" applyAlignment="1">
      <alignment horizontal="center" vertical="center"/>
    </xf>
    <xf numFmtId="0" fontId="22" fillId="0" borderId="0" xfId="0" applyFont="1" applyFill="1" applyAlignment="1">
      <alignment horizontal="center" vertical="top" wrapText="1"/>
    </xf>
    <xf numFmtId="0" fontId="22" fillId="0" borderId="0" xfId="0" applyFont="1" applyFill="1" applyAlignment="1">
      <alignment horizontal="center" vertical="top"/>
    </xf>
    <xf numFmtId="0" fontId="23" fillId="0" borderId="24" xfId="0" applyFont="1" applyFill="1" applyBorder="1" applyAlignment="1">
      <alignment horizontal="center" vertical="center"/>
    </xf>
    <xf numFmtId="0" fontId="23" fillId="0" borderId="25" xfId="0" applyFont="1" applyFill="1" applyBorder="1" applyAlignment="1">
      <alignment horizontal="center" vertical="center"/>
    </xf>
    <xf numFmtId="0" fontId="23" fillId="0" borderId="26" xfId="0" applyFont="1" applyFill="1" applyBorder="1" applyAlignment="1">
      <alignment horizontal="center" vertical="center"/>
    </xf>
    <xf numFmtId="0" fontId="41" fillId="0" borderId="0" xfId="0" applyFont="1" applyFill="1" applyAlignment="1">
      <alignment horizontal="left" vertical="center" wrapText="1"/>
    </xf>
    <xf numFmtId="0" fontId="41" fillId="0" borderId="0" xfId="0" applyFont="1" applyFill="1" applyAlignment="1">
      <alignment horizontal="left" vertical="top" wrapText="1"/>
    </xf>
    <xf numFmtId="0" fontId="23" fillId="0" borderId="0" xfId="0" applyFont="1" applyFill="1" applyAlignment="1">
      <alignment horizontal="left" vertical="center" wrapText="1"/>
    </xf>
    <xf numFmtId="0" fontId="23" fillId="15" borderId="10" xfId="0" applyNumberFormat="1" applyFont="1" applyFill="1" applyBorder="1" applyAlignment="1">
      <alignment horizontal="center" vertical="top" wrapText="1"/>
    </xf>
    <xf numFmtId="0" fontId="35" fillId="15" borderId="16" xfId="0" applyFont="1" applyFill="1" applyBorder="1" applyAlignment="1">
      <alignment horizontal="center" vertical="center" wrapText="1"/>
    </xf>
    <xf numFmtId="0" fontId="23" fillId="15" borderId="13" xfId="0" applyFont="1" applyFill="1" applyBorder="1" applyAlignment="1">
      <alignment horizontal="center" vertical="top" wrapText="1"/>
    </xf>
    <xf numFmtId="0" fontId="23" fillId="15" borderId="10" xfId="0" applyFont="1" applyFill="1" applyBorder="1" applyAlignment="1">
      <alignment horizontal="center" vertical="top" wrapText="1"/>
    </xf>
    <xf numFmtId="0" fontId="22" fillId="0" borderId="0" xfId="0" applyFont="1" applyAlignment="1">
      <alignment horizontal="left" wrapText="1"/>
    </xf>
    <xf numFmtId="0" fontId="22" fillId="0" borderId="0" xfId="0" applyFont="1" applyAlignment="1">
      <alignment horizontal="left"/>
    </xf>
    <xf numFmtId="0" fontId="37" fillId="0" borderId="0" xfId="0" applyFont="1" applyAlignment="1">
      <alignment horizontal="center" vertical="top" wrapText="1"/>
    </xf>
    <xf numFmtId="0" fontId="23" fillId="15" borderId="12" xfId="0" applyFont="1" applyFill="1" applyBorder="1" applyAlignment="1">
      <alignment horizontal="center" vertical="top" wrapText="1"/>
    </xf>
    <xf numFmtId="0" fontId="23" fillId="15" borderId="15" xfId="0" applyFont="1" applyFill="1" applyBorder="1" applyAlignment="1">
      <alignment horizontal="center" vertical="top" wrapText="1"/>
    </xf>
    <xf numFmtId="0" fontId="23" fillId="0" borderId="13" xfId="0" applyNumberFormat="1" applyFont="1" applyFill="1" applyBorder="1" applyAlignment="1">
      <alignment horizontal="center" vertical="top" wrapText="1"/>
    </xf>
    <xf numFmtId="0" fontId="23" fillId="0" borderId="10" xfId="0" applyNumberFormat="1" applyFont="1" applyFill="1" applyBorder="1" applyAlignment="1">
      <alignment horizontal="center" vertical="top" wrapText="1"/>
    </xf>
    <xf numFmtId="0" fontId="23" fillId="15" borderId="13" xfId="0" applyNumberFormat="1" applyFont="1" applyFill="1" applyBorder="1" applyAlignment="1">
      <alignment horizontal="center" vertical="top" wrapText="1"/>
    </xf>
    <xf numFmtId="0" fontId="23" fillId="15" borderId="13" xfId="0" applyNumberFormat="1" applyFont="1" applyFill="1" applyBorder="1" applyAlignment="1">
      <alignment horizontal="center" vertical="center" wrapText="1"/>
    </xf>
    <xf numFmtId="0" fontId="23" fillId="15" borderId="10" xfId="0" applyNumberFormat="1" applyFont="1" applyFill="1" applyBorder="1" applyAlignment="1">
      <alignment horizontal="center" vertical="center" wrapText="1"/>
    </xf>
    <xf numFmtId="0" fontId="34" fillId="0" borderId="0" xfId="0" applyFont="1" applyAlignment="1">
      <alignment horizontal="center" vertical="top" wrapText="1"/>
    </xf>
    <xf numFmtId="0" fontId="38" fillId="0" borderId="0" xfId="0" applyFont="1" applyAlignment="1">
      <alignment horizontal="left" vertical="top" wrapText="1"/>
    </xf>
    <xf numFmtId="0" fontId="39" fillId="0" borderId="0" xfId="0" applyFont="1" applyBorder="1" applyAlignment="1">
      <alignment vertical="top" wrapText="1"/>
    </xf>
    <xf numFmtId="0" fontId="23" fillId="0" borderId="20" xfId="0" applyFont="1" applyBorder="1" applyAlignment="1">
      <alignment horizontal="center" vertical="center" wrapText="1"/>
    </xf>
    <xf numFmtId="0" fontId="23" fillId="0" borderId="22" xfId="0" applyFont="1" applyBorder="1" applyAlignment="1">
      <alignment horizontal="center" vertical="center" wrapText="1"/>
    </xf>
    <xf numFmtId="0" fontId="23" fillId="0" borderId="21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23" fillId="15" borderId="10" xfId="0" applyFont="1" applyFill="1" applyBorder="1" applyAlignment="1">
      <alignment horizontal="center" vertical="center" wrapText="1"/>
    </xf>
    <xf numFmtId="0" fontId="35" fillId="15" borderId="10" xfId="0" applyFont="1" applyFill="1" applyBorder="1" applyAlignment="1">
      <alignment horizontal="center" vertical="top"/>
    </xf>
  </cellXfs>
  <cellStyles count="72">
    <cellStyle name="Excel Built-in Normal" xfId="1"/>
    <cellStyle name="Excel Built-in Normal 2" xfId="2"/>
    <cellStyle name="Microsoft Excel found an error in the formula you entered. Do you want to accept the correction proposed below?_x000a__x000a_|_x000a__x000a_• To accept the correction, click Yes._x000a_• To close this message and correct the formula yourself, click No." xfId="3"/>
    <cellStyle name="Normal 2" xfId="4"/>
    <cellStyle name="Normal 3" xfId="5"/>
    <cellStyle name="Style 1" xfId="6"/>
    <cellStyle name="Акцент1" xfId="7" builtinId="29" customBuiltin="1"/>
    <cellStyle name="Акцент1 2" xfId="8"/>
    <cellStyle name="Акцент2" xfId="9" builtinId="33" customBuiltin="1"/>
    <cellStyle name="Акцент2 2" xfId="10"/>
    <cellStyle name="Акцент3" xfId="11" builtinId="37" customBuiltin="1"/>
    <cellStyle name="Акцент3 2" xfId="12"/>
    <cellStyle name="Акцент4" xfId="13" builtinId="41" customBuiltin="1"/>
    <cellStyle name="Акцент4 2" xfId="14"/>
    <cellStyle name="Акцент5" xfId="15" builtinId="45" customBuiltin="1"/>
    <cellStyle name="Акцент5 2" xfId="16"/>
    <cellStyle name="Акцент6" xfId="17" builtinId="49" customBuiltin="1"/>
    <cellStyle name="Акцент6 2" xfId="18"/>
    <cellStyle name="Ввод " xfId="19" builtinId="20" customBuiltin="1"/>
    <cellStyle name="Ввод  2" xfId="20"/>
    <cellStyle name="Вывод" xfId="21" builtinId="21" customBuiltin="1"/>
    <cellStyle name="Вывод 2" xfId="22"/>
    <cellStyle name="Вычисление" xfId="23" builtinId="22" customBuiltin="1"/>
    <cellStyle name="Вычисление 2" xfId="24"/>
    <cellStyle name="Гиперссылка 2" xfId="25"/>
    <cellStyle name="Заголовок 1" xfId="26" builtinId="16" customBuiltin="1"/>
    <cellStyle name="Заголовок 1 2" xfId="27"/>
    <cellStyle name="Заголовок 2" xfId="28" builtinId="17" customBuiltin="1"/>
    <cellStyle name="Заголовок 2 2" xfId="29"/>
    <cellStyle name="Заголовок 3" xfId="30" builtinId="18" customBuiltin="1"/>
    <cellStyle name="Заголовок 3 2" xfId="31"/>
    <cellStyle name="Заголовок 4" xfId="32" builtinId="19" customBuiltin="1"/>
    <cellStyle name="Заголовок 4 2" xfId="33"/>
    <cellStyle name="Итог" xfId="34" builtinId="25" customBuiltin="1"/>
    <cellStyle name="Итог 2" xfId="35"/>
    <cellStyle name="Контрольная ячейка" xfId="36" builtinId="23" customBuiltin="1"/>
    <cellStyle name="Контрольная ячейка 2" xfId="37"/>
    <cellStyle name="Название" xfId="38" builtinId="15" customBuiltin="1"/>
    <cellStyle name="Название 2" xfId="39"/>
    <cellStyle name="Нейтральный" xfId="40" builtinId="28" customBuiltin="1"/>
    <cellStyle name="Нейтральный 2" xfId="41"/>
    <cellStyle name="Обычный" xfId="0" builtinId="0"/>
    <cellStyle name="Обычный 2" xfId="42"/>
    <cellStyle name="Обычный 2 2" xfId="43"/>
    <cellStyle name="Обычный 2 3" xfId="44"/>
    <cellStyle name="Обычный 3" xfId="45"/>
    <cellStyle name="Обычный 3 2" xfId="46"/>
    <cellStyle name="Обычный 4" xfId="47"/>
    <cellStyle name="Обычный 4 2" xfId="48"/>
    <cellStyle name="Обычный 4 3" xfId="49"/>
    <cellStyle name="Обычный 5" xfId="50"/>
    <cellStyle name="Обычный 6" xfId="51"/>
    <cellStyle name="Обычный 6 2" xfId="52"/>
    <cellStyle name="Обычный 7" xfId="53"/>
    <cellStyle name="Обычный 8" xfId="54"/>
    <cellStyle name="Обычный 9" xfId="55"/>
    <cellStyle name="Обычный_Сургут КПНД Документы для организации и проведения опережающих торгов на 2009 год (оказание услуг по проведению клинико-бактериологических исследований )" xfId="56"/>
    <cellStyle name="Плохой" xfId="57" builtinId="27" customBuiltin="1"/>
    <cellStyle name="Плохой 2" xfId="58"/>
    <cellStyle name="Пояснение" xfId="59" builtinId="53" customBuiltin="1"/>
    <cellStyle name="Пояснение 2" xfId="60"/>
    <cellStyle name="Примечание" xfId="61" builtinId="10" customBuiltin="1"/>
    <cellStyle name="Примечание 2" xfId="62"/>
    <cellStyle name="Связанная ячейка" xfId="63" builtinId="24" customBuiltin="1"/>
    <cellStyle name="Связанная ячейка 2" xfId="64"/>
    <cellStyle name="Стиль 1" xfId="65"/>
    <cellStyle name="Текст предупреждения" xfId="66" builtinId="11" customBuiltin="1"/>
    <cellStyle name="Текст предупреждения 2" xfId="67"/>
    <cellStyle name="Финансовый 2" xfId="68"/>
    <cellStyle name="Финансовый 3" xfId="69"/>
    <cellStyle name="Хороший" xfId="70" builtinId="26" customBuiltin="1"/>
    <cellStyle name="Хороший 2" xfId="71"/>
  </cellStyles>
  <dxfs count="2">
    <dxf>
      <numFmt numFmtId="2" formatCode="0.00"/>
      <fill>
        <patternFill>
          <bgColor rgb="FFFFF099"/>
        </patternFill>
      </fill>
    </dxf>
    <dxf>
      <numFmt numFmtId="2" formatCode="0.00"/>
      <fill>
        <patternFill>
          <bgColor rgb="FFFFF099"/>
        </patternFill>
      </fill>
    </dxf>
  </dxfs>
  <tableStyles count="0" defaultTableStyle="TableStyleMedium9" defaultPivotStyle="PivotStyleLight16"/>
  <colors>
    <mruColors>
      <color rgb="FFFFF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http://www.1gl.ru/system/content/feature/image/2633956/" TargetMode="External"/><Relationship Id="rId3" Type="http://schemas.openxmlformats.org/officeDocument/2006/relationships/image" Target="../media/image2.gif"/><Relationship Id="rId7" Type="http://schemas.openxmlformats.org/officeDocument/2006/relationships/image" Target="../media/image4.gif"/><Relationship Id="rId12" Type="http://schemas.openxmlformats.org/officeDocument/2006/relationships/image" Target="http://www.1gl.ru/system/content/feature/image/591802/" TargetMode="External"/><Relationship Id="rId2" Type="http://schemas.openxmlformats.org/officeDocument/2006/relationships/image" Target="http://www.1gl.ru/system/content/feature/image/2633953/" TargetMode="External"/><Relationship Id="rId1" Type="http://schemas.openxmlformats.org/officeDocument/2006/relationships/image" Target="../media/image1.gif"/><Relationship Id="rId6" Type="http://schemas.openxmlformats.org/officeDocument/2006/relationships/image" Target="http://www.1gl.ru/system/content/feature/image/2633955/" TargetMode="External"/><Relationship Id="rId11" Type="http://schemas.openxmlformats.org/officeDocument/2006/relationships/image" Target="../media/image6.gif"/><Relationship Id="rId5" Type="http://schemas.openxmlformats.org/officeDocument/2006/relationships/image" Target="../media/image3.gif"/><Relationship Id="rId10" Type="http://schemas.openxmlformats.org/officeDocument/2006/relationships/image" Target="http://www.1gl.ru/system/content/feature/image/591798/" TargetMode="External"/><Relationship Id="rId4" Type="http://schemas.openxmlformats.org/officeDocument/2006/relationships/image" Target="http://www.1gl.ru/system/content/feature/image/2633954/" TargetMode="External"/><Relationship Id="rId9" Type="http://schemas.openxmlformats.org/officeDocument/2006/relationships/image" Target="../media/image5.gif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http://www.1gl.ru/system/content/feature/image/2633956/" TargetMode="External"/><Relationship Id="rId3" Type="http://schemas.openxmlformats.org/officeDocument/2006/relationships/image" Target="../media/image2.gif"/><Relationship Id="rId7" Type="http://schemas.openxmlformats.org/officeDocument/2006/relationships/image" Target="../media/image4.gif"/><Relationship Id="rId12" Type="http://schemas.openxmlformats.org/officeDocument/2006/relationships/image" Target="http://www.1gl.ru/system/content/feature/image/591802/" TargetMode="External"/><Relationship Id="rId2" Type="http://schemas.openxmlformats.org/officeDocument/2006/relationships/image" Target="http://www.1gl.ru/system/content/feature/image/2633953/" TargetMode="External"/><Relationship Id="rId1" Type="http://schemas.openxmlformats.org/officeDocument/2006/relationships/image" Target="../media/image1.gif"/><Relationship Id="rId6" Type="http://schemas.openxmlformats.org/officeDocument/2006/relationships/image" Target="http://www.1gl.ru/system/content/feature/image/2633955/" TargetMode="External"/><Relationship Id="rId11" Type="http://schemas.openxmlformats.org/officeDocument/2006/relationships/image" Target="../media/image6.gif"/><Relationship Id="rId5" Type="http://schemas.openxmlformats.org/officeDocument/2006/relationships/image" Target="../media/image3.gif"/><Relationship Id="rId10" Type="http://schemas.openxmlformats.org/officeDocument/2006/relationships/image" Target="http://www.1gl.ru/system/content/feature/image/591798/" TargetMode="External"/><Relationship Id="rId4" Type="http://schemas.openxmlformats.org/officeDocument/2006/relationships/image" Target="http://www.1gl.ru/system/content/feature/image/2633954/" TargetMode="External"/><Relationship Id="rId9" Type="http://schemas.openxmlformats.org/officeDocument/2006/relationships/image" Target="../media/image5.gif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8.png"/><Relationship Id="rId1" Type="http://schemas.openxmlformats.org/officeDocument/2006/relationships/image" Target="../media/image7.png"/><Relationship Id="rId4" Type="http://schemas.openxmlformats.org/officeDocument/2006/relationships/image" Target="../media/image10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105103</xdr:colOff>
      <xdr:row>27</xdr:row>
      <xdr:rowOff>19707</xdr:rowOff>
    </xdr:from>
    <xdr:to>
      <xdr:col>1</xdr:col>
      <xdr:colOff>819478</xdr:colOff>
      <xdr:row>27</xdr:row>
      <xdr:rowOff>512379</xdr:rowOff>
    </xdr:to>
    <xdr:pic>
      <xdr:nvPicPr>
        <xdr:cNvPr id="2" name="Рисунок 1" descr="http://www.1gl.ru/system/content/feature/image/2633953/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103" y="6680638"/>
          <a:ext cx="1009978" cy="4926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19050</xdr:colOff>
      <xdr:row>30</xdr:row>
      <xdr:rowOff>9525</xdr:rowOff>
    </xdr:from>
    <xdr:to>
      <xdr:col>2</xdr:col>
      <xdr:colOff>0</xdr:colOff>
      <xdr:row>30</xdr:row>
      <xdr:rowOff>523875</xdr:rowOff>
    </xdr:to>
    <xdr:pic>
      <xdr:nvPicPr>
        <xdr:cNvPr id="4" name="Рисунок 3" descr="http://www.1gl.ru/system/content/feature/image/2633954/"/>
        <xdr:cNvPicPr>
          <a:picLocks noChangeAspect="1" noChangeArrowheads="1"/>
        </xdr:cNvPicPr>
      </xdr:nvPicPr>
      <xdr:blipFill>
        <a:blip xmlns:r="http://schemas.openxmlformats.org/officeDocument/2006/relationships" r:embed="rId3" r:link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7296150"/>
          <a:ext cx="1552575" cy="514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124811</xdr:colOff>
      <xdr:row>30</xdr:row>
      <xdr:rowOff>538656</xdr:rowOff>
    </xdr:from>
    <xdr:to>
      <xdr:col>1</xdr:col>
      <xdr:colOff>10183</xdr:colOff>
      <xdr:row>32</xdr:row>
      <xdr:rowOff>3942</xdr:rowOff>
    </xdr:to>
    <xdr:pic>
      <xdr:nvPicPr>
        <xdr:cNvPr id="8" name="Рисунок 7" descr="http://www.1gl.ru/system/content/feature/image/2633955/"/>
        <xdr:cNvPicPr>
          <a:picLocks noChangeAspect="1" noChangeArrowheads="1"/>
        </xdr:cNvPicPr>
      </xdr:nvPicPr>
      <xdr:blipFill>
        <a:blip xmlns:r="http://schemas.openxmlformats.org/officeDocument/2006/relationships" r:embed="rId5" r:link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811" y="7790794"/>
          <a:ext cx="180975" cy="2732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111673</xdr:colOff>
      <xdr:row>32</xdr:row>
      <xdr:rowOff>32845</xdr:rowOff>
    </xdr:from>
    <xdr:to>
      <xdr:col>0</xdr:col>
      <xdr:colOff>292648</xdr:colOff>
      <xdr:row>33</xdr:row>
      <xdr:rowOff>16751</xdr:rowOff>
    </xdr:to>
    <xdr:pic>
      <xdr:nvPicPr>
        <xdr:cNvPr id="9" name="Рисунок 8" descr="http://www.1gl.ru/system/content/feature/image/2633956/"/>
        <xdr:cNvPicPr>
          <a:picLocks noChangeAspect="1" noChangeArrowheads="1"/>
        </xdr:cNvPicPr>
      </xdr:nvPicPr>
      <xdr:blipFill>
        <a:blip xmlns:r="http://schemas.openxmlformats.org/officeDocument/2006/relationships" r:embed="rId7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673" y="8092966"/>
          <a:ext cx="1809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118242</xdr:colOff>
      <xdr:row>33</xdr:row>
      <xdr:rowOff>32845</xdr:rowOff>
    </xdr:from>
    <xdr:to>
      <xdr:col>1</xdr:col>
      <xdr:colOff>3614</xdr:colOff>
      <xdr:row>34</xdr:row>
      <xdr:rowOff>16751</xdr:rowOff>
    </xdr:to>
    <xdr:pic>
      <xdr:nvPicPr>
        <xdr:cNvPr id="10" name="Рисунок 9" descr="http://www.1gl.ru/system/content/feature/image/591798/"/>
        <xdr:cNvPicPr>
          <a:picLocks noChangeAspect="1" noChangeArrowheads="1"/>
        </xdr:cNvPicPr>
      </xdr:nvPicPr>
      <xdr:blipFill>
        <a:blip xmlns:r="http://schemas.openxmlformats.org/officeDocument/2006/relationships" r:embed="rId9" r:link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242" y="8290035"/>
          <a:ext cx="1809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111672</xdr:colOff>
      <xdr:row>29</xdr:row>
      <xdr:rowOff>13138</xdr:rowOff>
    </xdr:from>
    <xdr:to>
      <xdr:col>0</xdr:col>
      <xdr:colOff>292647</xdr:colOff>
      <xdr:row>29</xdr:row>
      <xdr:rowOff>194113</xdr:rowOff>
    </xdr:to>
    <xdr:pic>
      <xdr:nvPicPr>
        <xdr:cNvPr id="11" name="Рисунок 10" descr="http://www.1gl.ru/system/content/feature/image/591802/"/>
        <xdr:cNvPicPr>
          <a:picLocks noChangeAspect="1" noChangeArrowheads="1"/>
        </xdr:cNvPicPr>
      </xdr:nvPicPr>
      <xdr:blipFill>
        <a:blip xmlns:r="http://schemas.openxmlformats.org/officeDocument/2006/relationships" r:embed="rId11" r:link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672" y="7422931"/>
          <a:ext cx="1809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105103</xdr:colOff>
      <xdr:row>15</xdr:row>
      <xdr:rowOff>19707</xdr:rowOff>
    </xdr:from>
    <xdr:to>
      <xdr:col>1</xdr:col>
      <xdr:colOff>819478</xdr:colOff>
      <xdr:row>15</xdr:row>
      <xdr:rowOff>512379</xdr:rowOff>
    </xdr:to>
    <xdr:pic>
      <xdr:nvPicPr>
        <xdr:cNvPr id="2" name="Рисунок 1" descr="http://www.1gl.ru/system/content/feature/image/2633953/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103" y="25594332"/>
          <a:ext cx="1009650" cy="4926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19050</xdr:colOff>
      <xdr:row>18</xdr:row>
      <xdr:rowOff>9525</xdr:rowOff>
    </xdr:from>
    <xdr:to>
      <xdr:col>2</xdr:col>
      <xdr:colOff>0</xdr:colOff>
      <xdr:row>18</xdr:row>
      <xdr:rowOff>523875</xdr:rowOff>
    </xdr:to>
    <xdr:pic>
      <xdr:nvPicPr>
        <xdr:cNvPr id="3" name="Рисунок 2" descr="http://www.1gl.ru/system/content/feature/image/2633954/"/>
        <xdr:cNvPicPr>
          <a:picLocks noChangeAspect="1" noChangeArrowheads="1"/>
        </xdr:cNvPicPr>
      </xdr:nvPicPr>
      <xdr:blipFill>
        <a:blip xmlns:r="http://schemas.openxmlformats.org/officeDocument/2006/relationships" r:embed="rId3" r:link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26536650"/>
          <a:ext cx="1924050" cy="514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124811</xdr:colOff>
      <xdr:row>18</xdr:row>
      <xdr:rowOff>538656</xdr:rowOff>
    </xdr:from>
    <xdr:to>
      <xdr:col>1</xdr:col>
      <xdr:colOff>10183</xdr:colOff>
      <xdr:row>20</xdr:row>
      <xdr:rowOff>3942</xdr:rowOff>
    </xdr:to>
    <xdr:pic>
      <xdr:nvPicPr>
        <xdr:cNvPr id="4" name="Рисунок 3" descr="http://www.1gl.ru/system/content/feature/image/2633955/"/>
        <xdr:cNvPicPr>
          <a:picLocks noChangeAspect="1" noChangeArrowheads="1"/>
        </xdr:cNvPicPr>
      </xdr:nvPicPr>
      <xdr:blipFill>
        <a:blip xmlns:r="http://schemas.openxmlformats.org/officeDocument/2006/relationships" r:embed="rId5" r:link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811" y="27065781"/>
          <a:ext cx="180647" cy="2749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111673</xdr:colOff>
      <xdr:row>20</xdr:row>
      <xdr:rowOff>32845</xdr:rowOff>
    </xdr:from>
    <xdr:to>
      <xdr:col>0</xdr:col>
      <xdr:colOff>292648</xdr:colOff>
      <xdr:row>21</xdr:row>
      <xdr:rowOff>16751</xdr:rowOff>
    </xdr:to>
    <xdr:pic>
      <xdr:nvPicPr>
        <xdr:cNvPr id="5" name="Рисунок 4" descr="http://www.1gl.ru/system/content/feature/image/2633956/"/>
        <xdr:cNvPicPr>
          <a:picLocks noChangeAspect="1" noChangeArrowheads="1"/>
        </xdr:cNvPicPr>
      </xdr:nvPicPr>
      <xdr:blipFill>
        <a:blip xmlns:r="http://schemas.openxmlformats.org/officeDocument/2006/relationships" r:embed="rId7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673" y="27369595"/>
          <a:ext cx="180975" cy="1839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118242</xdr:colOff>
      <xdr:row>21</xdr:row>
      <xdr:rowOff>32845</xdr:rowOff>
    </xdr:from>
    <xdr:to>
      <xdr:col>1</xdr:col>
      <xdr:colOff>3614</xdr:colOff>
      <xdr:row>22</xdr:row>
      <xdr:rowOff>16751</xdr:rowOff>
    </xdr:to>
    <xdr:pic>
      <xdr:nvPicPr>
        <xdr:cNvPr id="6" name="Рисунок 5" descr="http://www.1gl.ru/system/content/feature/image/591798/"/>
        <xdr:cNvPicPr>
          <a:picLocks noChangeAspect="1" noChangeArrowheads="1"/>
        </xdr:cNvPicPr>
      </xdr:nvPicPr>
      <xdr:blipFill>
        <a:blip xmlns:r="http://schemas.openxmlformats.org/officeDocument/2006/relationships" r:embed="rId9" r:link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242" y="27569620"/>
          <a:ext cx="180647" cy="1839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111672</xdr:colOff>
      <xdr:row>17</xdr:row>
      <xdr:rowOff>13138</xdr:rowOff>
    </xdr:from>
    <xdr:to>
      <xdr:col>0</xdr:col>
      <xdr:colOff>292647</xdr:colOff>
      <xdr:row>17</xdr:row>
      <xdr:rowOff>194113</xdr:rowOff>
    </xdr:to>
    <xdr:pic>
      <xdr:nvPicPr>
        <xdr:cNvPr id="7" name="Рисунок 6" descr="http://www.1gl.ru/system/content/feature/image/591802/"/>
        <xdr:cNvPicPr>
          <a:picLocks noChangeAspect="1" noChangeArrowheads="1"/>
        </xdr:cNvPicPr>
      </xdr:nvPicPr>
      <xdr:blipFill>
        <a:blip xmlns:r="http://schemas.openxmlformats.org/officeDocument/2006/relationships" r:embed="rId11" r:link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672" y="26340238"/>
          <a:ext cx="1809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209550</xdr:colOff>
      <xdr:row>5</xdr:row>
      <xdr:rowOff>1114425</xdr:rowOff>
    </xdr:from>
    <xdr:to>
      <xdr:col>11</xdr:col>
      <xdr:colOff>1009650</xdr:colOff>
      <xdr:row>6</xdr:row>
      <xdr:rowOff>161925</xdr:rowOff>
    </xdr:to>
    <xdr:pic>
      <xdr:nvPicPr>
        <xdr:cNvPr id="2" name="Picture 19" descr="C:\Temp\KClipboardExport\8c4wnzhy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20450" y="3686175"/>
          <a:ext cx="8001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133350</xdr:colOff>
      <xdr:row>5</xdr:row>
      <xdr:rowOff>914400</xdr:rowOff>
    </xdr:from>
    <xdr:to>
      <xdr:col>6</xdr:col>
      <xdr:colOff>704850</xdr:colOff>
      <xdr:row>5</xdr:row>
      <xdr:rowOff>1209675</xdr:rowOff>
    </xdr:to>
    <xdr:pic>
      <xdr:nvPicPr>
        <xdr:cNvPr id="3" name="Рисунок 21" descr="C:\Temp\KClipboardExport\l41eo45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182" t="17999" b="24001"/>
        <a:stretch>
          <a:fillRect/>
        </a:stretch>
      </xdr:blipFill>
      <xdr:spPr bwMode="auto">
        <a:xfrm>
          <a:off x="5753100" y="3486150"/>
          <a:ext cx="5715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28575</xdr:colOff>
      <xdr:row>5</xdr:row>
      <xdr:rowOff>1104900</xdr:rowOff>
    </xdr:from>
    <xdr:to>
      <xdr:col>11</xdr:col>
      <xdr:colOff>0</xdr:colOff>
      <xdr:row>6</xdr:row>
      <xdr:rowOff>209550</xdr:rowOff>
    </xdr:to>
    <xdr:pic>
      <xdr:nvPicPr>
        <xdr:cNvPr id="4" name="Picture 21" descr="C:\Temp\KClipboardExport\sssqsznq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29825" y="3676650"/>
          <a:ext cx="98107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19050</xdr:colOff>
      <xdr:row>5</xdr:row>
      <xdr:rowOff>466725</xdr:rowOff>
    </xdr:from>
    <xdr:to>
      <xdr:col>13</xdr:col>
      <xdr:colOff>1971675</xdr:colOff>
      <xdr:row>5</xdr:row>
      <xdr:rowOff>781050</xdr:rowOff>
    </xdr:to>
    <xdr:pic>
      <xdr:nvPicPr>
        <xdr:cNvPr id="5" name="Рисунок 8" descr="base_32851_360360_32773"/>
        <xdr:cNvPicPr preferRelativeResize="0">
          <a:picLocks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8175" y="3038475"/>
          <a:ext cx="19526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3"/>
  <sheetViews>
    <sheetView topLeftCell="A5" zoomScaleNormal="100" zoomScaleSheetLayoutView="100" workbookViewId="0">
      <selection activeCell="E21" sqref="E21"/>
    </sheetView>
  </sheetViews>
  <sheetFormatPr defaultRowHeight="12.75" x14ac:dyDescent="0.2"/>
  <cols>
    <col min="1" max="1" width="4.42578125" customWidth="1"/>
    <col min="2" max="2" width="24.7109375" customWidth="1"/>
    <col min="3" max="5" width="11.140625" customWidth="1"/>
    <col min="6" max="6" width="10.140625" bestFit="1" customWidth="1"/>
    <col min="9" max="9" width="8" customWidth="1"/>
    <col min="10" max="10" width="9.5703125" customWidth="1"/>
    <col min="11" max="11" width="11.5703125" customWidth="1"/>
    <col min="13" max="13" width="10.7109375" bestFit="1" customWidth="1"/>
  </cols>
  <sheetData>
    <row r="1" spans="1:16" s="8" customFormat="1" ht="15.75" x14ac:dyDescent="0.25">
      <c r="D1" s="43" t="s">
        <v>25</v>
      </c>
    </row>
    <row r="2" spans="1:16" s="8" customFormat="1" ht="15.75" x14ac:dyDescent="0.25">
      <c r="B2" s="79" t="s">
        <v>60</v>
      </c>
      <c r="C2" s="79"/>
      <c r="D2" s="79"/>
      <c r="E2" s="79"/>
      <c r="F2" s="79"/>
      <c r="G2" s="79"/>
      <c r="H2" s="79"/>
      <c r="I2" s="79"/>
      <c r="J2" s="79"/>
      <c r="K2" s="79"/>
    </row>
    <row r="3" spans="1:16" s="42" customFormat="1" ht="126.75" customHeight="1" x14ac:dyDescent="0.2">
      <c r="A3" s="83" t="s">
        <v>40</v>
      </c>
      <c r="B3" s="84"/>
      <c r="C3" s="84"/>
      <c r="D3" s="84"/>
      <c r="E3" s="84"/>
      <c r="F3" s="84"/>
      <c r="G3" s="84"/>
      <c r="H3" s="84"/>
      <c r="I3" s="84"/>
      <c r="J3" s="84"/>
      <c r="K3" s="84"/>
    </row>
    <row r="4" spans="1:16" s="8" customFormat="1" ht="15.75" x14ac:dyDescent="0.25"/>
    <row r="5" spans="1:16" s="8" customFormat="1" ht="94.5" x14ac:dyDescent="0.25">
      <c r="A5" s="55" t="s">
        <v>1</v>
      </c>
      <c r="B5" s="56" t="s">
        <v>26</v>
      </c>
      <c r="C5" s="55" t="s">
        <v>70</v>
      </c>
      <c r="D5" s="55" t="s">
        <v>68</v>
      </c>
      <c r="E5" s="55" t="s">
        <v>69</v>
      </c>
      <c r="F5" s="55" t="s">
        <v>27</v>
      </c>
      <c r="G5" s="55" t="s">
        <v>30</v>
      </c>
      <c r="H5" s="55" t="s">
        <v>28</v>
      </c>
      <c r="I5" s="55" t="s">
        <v>42</v>
      </c>
      <c r="J5" s="55" t="s">
        <v>41</v>
      </c>
      <c r="K5" s="55" t="s">
        <v>43</v>
      </c>
      <c r="M5" s="48"/>
      <c r="N5" s="48"/>
      <c r="O5" s="48"/>
      <c r="P5" s="48"/>
    </row>
    <row r="6" spans="1:16" s="8" customFormat="1" ht="52.5" customHeight="1" x14ac:dyDescent="0.25">
      <c r="A6" s="58">
        <v>1</v>
      </c>
      <c r="B6" s="54" t="s">
        <v>63</v>
      </c>
      <c r="C6" s="64">
        <v>1366.69</v>
      </c>
      <c r="D6" s="64">
        <f>8346.54/6</f>
        <v>1391.0900000000001</v>
      </c>
      <c r="E6" s="64">
        <v>1427.7</v>
      </c>
      <c r="F6" s="64">
        <f t="shared" ref="F6:F23" si="0">ROUND((C6+D6+E6)/3,2)</f>
        <v>1395.16</v>
      </c>
      <c r="G6" s="59">
        <f>STDEV(C6:E6)</f>
        <v>30.707958251892936</v>
      </c>
      <c r="H6" s="60">
        <f t="shared" ref="H6:H23" si="1">(G6/F6)*100</f>
        <v>2.201034881439615</v>
      </c>
      <c r="I6" s="61" t="s">
        <v>29</v>
      </c>
      <c r="J6" s="62">
        <v>6</v>
      </c>
      <c r="K6" s="63">
        <f t="shared" ref="K6" si="2">F6*J6</f>
        <v>8370.9600000000009</v>
      </c>
      <c r="M6" s="49"/>
      <c r="N6" s="50"/>
      <c r="O6" s="50"/>
      <c r="P6" s="48"/>
    </row>
    <row r="7" spans="1:16" s="8" customFormat="1" ht="31.5" x14ac:dyDescent="0.25">
      <c r="A7" s="58">
        <f>A6+1</f>
        <v>2</v>
      </c>
      <c r="B7" s="54" t="s">
        <v>45</v>
      </c>
      <c r="C7" s="64">
        <v>898.95</v>
      </c>
      <c r="D7" s="64">
        <f>2745/3</f>
        <v>915</v>
      </c>
      <c r="E7" s="64">
        <v>939.08</v>
      </c>
      <c r="F7" s="64">
        <f t="shared" si="0"/>
        <v>917.68</v>
      </c>
      <c r="G7" s="59">
        <f t="shared" ref="G7:G23" si="3">STDEV(C7:E7)</f>
        <v>20.19845621163492</v>
      </c>
      <c r="H7" s="60">
        <f t="shared" si="1"/>
        <v>2.2010348064287029</v>
      </c>
      <c r="I7" s="61" t="s">
        <v>29</v>
      </c>
      <c r="J7" s="62">
        <v>3</v>
      </c>
      <c r="K7" s="63">
        <f>F7*J7</f>
        <v>2753.04</v>
      </c>
      <c r="M7" s="49"/>
      <c r="N7" s="50"/>
      <c r="O7" s="50"/>
      <c r="P7" s="48"/>
    </row>
    <row r="8" spans="1:16" s="8" customFormat="1" ht="31.5" x14ac:dyDescent="0.25">
      <c r="A8" s="58">
        <f t="shared" ref="A8:A20" si="4">A7+1</f>
        <v>3</v>
      </c>
      <c r="B8" s="54" t="s">
        <v>46</v>
      </c>
      <c r="C8" s="64">
        <v>9324.57</v>
      </c>
      <c r="D8" s="64">
        <v>9491.08</v>
      </c>
      <c r="E8" s="64">
        <v>9740.85</v>
      </c>
      <c r="F8" s="64">
        <f t="shared" si="0"/>
        <v>9518.83</v>
      </c>
      <c r="G8" s="59">
        <f t="shared" si="3"/>
        <v>209.52313770400986</v>
      </c>
      <c r="H8" s="60">
        <f t="shared" si="1"/>
        <v>2.2011438139352193</v>
      </c>
      <c r="I8" s="61" t="s">
        <v>29</v>
      </c>
      <c r="J8" s="62">
        <v>1</v>
      </c>
      <c r="K8" s="63">
        <f t="shared" ref="K8:K23" si="5">F8*J8</f>
        <v>9518.83</v>
      </c>
      <c r="M8" s="49"/>
      <c r="N8" s="50"/>
      <c r="O8" s="50"/>
      <c r="P8" s="48"/>
    </row>
    <row r="9" spans="1:16" s="8" customFormat="1" ht="31.5" x14ac:dyDescent="0.25">
      <c r="A9" s="58">
        <f t="shared" si="4"/>
        <v>4</v>
      </c>
      <c r="B9" s="54" t="s">
        <v>47</v>
      </c>
      <c r="C9" s="64">
        <v>8066.95</v>
      </c>
      <c r="D9" s="64">
        <f>24633/3</f>
        <v>8211</v>
      </c>
      <c r="E9" s="64">
        <v>8427.08</v>
      </c>
      <c r="F9" s="64">
        <f t="shared" si="0"/>
        <v>8235.01</v>
      </c>
      <c r="G9" s="59">
        <f t="shared" si="3"/>
        <v>181.2615908018023</v>
      </c>
      <c r="H9" s="60">
        <f t="shared" si="1"/>
        <v>2.2011095408724737</v>
      </c>
      <c r="I9" s="61" t="s">
        <v>29</v>
      </c>
      <c r="J9" s="62">
        <v>3</v>
      </c>
      <c r="K9" s="63">
        <f t="shared" si="5"/>
        <v>24705.03</v>
      </c>
      <c r="M9" s="49"/>
      <c r="N9" s="50"/>
      <c r="O9" s="50"/>
      <c r="P9" s="48"/>
    </row>
    <row r="10" spans="1:16" s="8" customFormat="1" ht="47.25" x14ac:dyDescent="0.25">
      <c r="A10" s="58">
        <f t="shared" si="4"/>
        <v>5</v>
      </c>
      <c r="B10" s="54" t="s">
        <v>64</v>
      </c>
      <c r="C10" s="64">
        <v>1743.29</v>
      </c>
      <c r="D10" s="64">
        <f>3548.84/3</f>
        <v>1182.9466666666667</v>
      </c>
      <c r="E10" s="64">
        <v>1821.11</v>
      </c>
      <c r="F10" s="64">
        <f t="shared" si="0"/>
        <v>1582.45</v>
      </c>
      <c r="G10" s="59">
        <f t="shared" si="3"/>
        <v>348.16017473336916</v>
      </c>
      <c r="H10" s="60">
        <f t="shared" si="1"/>
        <v>22.001338098099097</v>
      </c>
      <c r="I10" s="61" t="s">
        <v>29</v>
      </c>
      <c r="J10" s="62">
        <v>3</v>
      </c>
      <c r="K10" s="63">
        <f t="shared" si="5"/>
        <v>4747.3500000000004</v>
      </c>
      <c r="M10" s="49"/>
      <c r="N10" s="50"/>
      <c r="O10" s="50"/>
      <c r="P10" s="48"/>
    </row>
    <row r="11" spans="1:16" s="8" customFormat="1" ht="26.25" customHeight="1" x14ac:dyDescent="0.25">
      <c r="A11" s="58">
        <f t="shared" si="4"/>
        <v>6</v>
      </c>
      <c r="B11" s="54" t="s">
        <v>48</v>
      </c>
      <c r="C11" s="64">
        <v>230</v>
      </c>
      <c r="D11" s="64">
        <f>6087.12/26</f>
        <v>234.12</v>
      </c>
      <c r="E11" s="64">
        <v>240.27</v>
      </c>
      <c r="F11" s="64">
        <f t="shared" si="0"/>
        <v>234.8</v>
      </c>
      <c r="G11" s="59">
        <f t="shared" si="3"/>
        <v>5.1683298398354367</v>
      </c>
      <c r="H11" s="60">
        <f t="shared" si="1"/>
        <v>2.2011626234392829</v>
      </c>
      <c r="I11" s="61" t="s">
        <v>29</v>
      </c>
      <c r="J11" s="62">
        <v>26</v>
      </c>
      <c r="K11" s="63">
        <f t="shared" si="5"/>
        <v>6104.8</v>
      </c>
      <c r="M11" s="49"/>
      <c r="N11" s="50"/>
      <c r="O11" s="50"/>
      <c r="P11" s="48"/>
    </row>
    <row r="12" spans="1:16" s="8" customFormat="1" ht="26.25" customHeight="1" x14ac:dyDescent="0.25">
      <c r="A12" s="58">
        <f t="shared" si="4"/>
        <v>7</v>
      </c>
      <c r="B12" s="54" t="s">
        <v>65</v>
      </c>
      <c r="C12" s="64">
        <v>7615.25</v>
      </c>
      <c r="D12" s="64">
        <f>15502.46/2</f>
        <v>7751.23</v>
      </c>
      <c r="E12" s="64">
        <v>7955.22</v>
      </c>
      <c r="F12" s="64">
        <f t="shared" si="0"/>
        <v>7773.9</v>
      </c>
      <c r="G12" s="59">
        <f t="shared" si="3"/>
        <v>171.11501073839216</v>
      </c>
      <c r="H12" s="60">
        <f t="shared" si="1"/>
        <v>2.2011475673521934</v>
      </c>
      <c r="I12" s="61" t="s">
        <v>29</v>
      </c>
      <c r="J12" s="62">
        <v>2</v>
      </c>
      <c r="K12" s="63">
        <f t="shared" si="5"/>
        <v>15547.8</v>
      </c>
      <c r="M12" s="49"/>
      <c r="N12" s="50"/>
      <c r="O12" s="50"/>
      <c r="P12" s="48"/>
    </row>
    <row r="13" spans="1:16" s="8" customFormat="1" ht="94.5" x14ac:dyDescent="0.25">
      <c r="A13" s="58">
        <f t="shared" si="4"/>
        <v>8</v>
      </c>
      <c r="B13" s="54" t="s">
        <v>66</v>
      </c>
      <c r="C13" s="64">
        <v>958.03</v>
      </c>
      <c r="D13" s="64">
        <f>1950.26/2</f>
        <v>975.13</v>
      </c>
      <c r="E13" s="64">
        <v>1000.8</v>
      </c>
      <c r="F13" s="64">
        <f t="shared" si="0"/>
        <v>977.99</v>
      </c>
      <c r="G13" s="59">
        <f t="shared" si="3"/>
        <v>21.527624888345972</v>
      </c>
      <c r="H13" s="60">
        <f t="shared" si="1"/>
        <v>2.2012111461616142</v>
      </c>
      <c r="I13" s="61" t="s">
        <v>29</v>
      </c>
      <c r="J13" s="62">
        <v>2</v>
      </c>
      <c r="K13" s="63">
        <f t="shared" si="5"/>
        <v>1955.98</v>
      </c>
      <c r="M13" s="49"/>
      <c r="N13" s="50"/>
      <c r="O13" s="50"/>
      <c r="P13" s="48"/>
    </row>
    <row r="14" spans="1:16" s="8" customFormat="1" ht="24" customHeight="1" x14ac:dyDescent="0.25">
      <c r="A14" s="58">
        <f t="shared" si="4"/>
        <v>9</v>
      </c>
      <c r="B14" s="54" t="s">
        <v>49</v>
      </c>
      <c r="C14" s="64">
        <v>1514.95</v>
      </c>
      <c r="D14" s="64">
        <f>3084/2</f>
        <v>1542</v>
      </c>
      <c r="E14" s="64">
        <v>1582.58</v>
      </c>
      <c r="F14" s="64">
        <f t="shared" si="0"/>
        <v>1546.51</v>
      </c>
      <c r="G14" s="59">
        <f t="shared" si="3"/>
        <v>34.039819329720245</v>
      </c>
      <c r="H14" s="60">
        <f t="shared" si="1"/>
        <v>2.2010733412470818</v>
      </c>
      <c r="I14" s="61" t="s">
        <v>29</v>
      </c>
      <c r="J14" s="62">
        <v>2</v>
      </c>
      <c r="K14" s="63">
        <f t="shared" si="5"/>
        <v>3093.02</v>
      </c>
      <c r="M14" s="49"/>
      <c r="N14" s="50"/>
      <c r="O14" s="50"/>
      <c r="P14" s="48"/>
    </row>
    <row r="15" spans="1:16" s="8" customFormat="1" ht="47.25" x14ac:dyDescent="0.25">
      <c r="A15" s="58">
        <f t="shared" si="4"/>
        <v>10</v>
      </c>
      <c r="B15" s="54" t="s">
        <v>50</v>
      </c>
      <c r="C15" s="64">
        <v>797.15</v>
      </c>
      <c r="D15" s="64">
        <f>2434.14/3</f>
        <v>811.38</v>
      </c>
      <c r="E15" s="64">
        <v>832.74</v>
      </c>
      <c r="F15" s="64">
        <f t="shared" si="0"/>
        <v>813.76</v>
      </c>
      <c r="G15" s="59">
        <f t="shared" si="3"/>
        <v>17.91363819365943</v>
      </c>
      <c r="H15" s="60">
        <f t="shared" si="1"/>
        <v>2.201341697018707</v>
      </c>
      <c r="I15" s="61" t="s">
        <v>29</v>
      </c>
      <c r="J15" s="62">
        <v>3</v>
      </c>
      <c r="K15" s="63">
        <f t="shared" si="5"/>
        <v>2441.2799999999997</v>
      </c>
      <c r="M15" s="49"/>
      <c r="N15" s="50"/>
      <c r="O15" s="50"/>
      <c r="P15" s="48"/>
    </row>
    <row r="16" spans="1:16" s="8" customFormat="1" ht="24.75" customHeight="1" x14ac:dyDescent="0.25">
      <c r="A16" s="58">
        <f t="shared" si="4"/>
        <v>11</v>
      </c>
      <c r="B16" s="54" t="s">
        <v>51</v>
      </c>
      <c r="C16" s="64">
        <v>11623.39</v>
      </c>
      <c r="D16" s="64">
        <f>70985.7/6</f>
        <v>11830.949999999999</v>
      </c>
      <c r="E16" s="64">
        <v>12142.3</v>
      </c>
      <c r="F16" s="64">
        <f t="shared" si="0"/>
        <v>11865.55</v>
      </c>
      <c r="G16" s="59">
        <f t="shared" si="3"/>
        <v>261.17923737030344</v>
      </c>
      <c r="H16" s="60">
        <f t="shared" si="1"/>
        <v>2.2011557607553249</v>
      </c>
      <c r="I16" s="61" t="s">
        <v>29</v>
      </c>
      <c r="J16" s="62">
        <v>6</v>
      </c>
      <c r="K16" s="63">
        <f t="shared" si="5"/>
        <v>71193.299999999988</v>
      </c>
      <c r="M16" s="49"/>
      <c r="N16" s="50"/>
      <c r="O16" s="50"/>
      <c r="P16" s="48"/>
    </row>
    <row r="17" spans="1:16" s="8" customFormat="1" ht="47.25" x14ac:dyDescent="0.25">
      <c r="A17" s="58">
        <f t="shared" si="4"/>
        <v>12</v>
      </c>
      <c r="B17" s="54" t="s">
        <v>52</v>
      </c>
      <c r="C17" s="64">
        <v>1727.28</v>
      </c>
      <c r="D17" s="64">
        <f>5274.36/3</f>
        <v>1758.12</v>
      </c>
      <c r="E17" s="64">
        <v>1804.39</v>
      </c>
      <c r="F17" s="64">
        <f t="shared" si="0"/>
        <v>1763.26</v>
      </c>
      <c r="G17" s="59">
        <f t="shared" si="3"/>
        <v>38.811447194524185</v>
      </c>
      <c r="H17" s="60">
        <f t="shared" si="1"/>
        <v>2.2011187910191454</v>
      </c>
      <c r="I17" s="61" t="s">
        <v>29</v>
      </c>
      <c r="J17" s="62">
        <v>3</v>
      </c>
      <c r="K17" s="63">
        <f t="shared" si="5"/>
        <v>5289.78</v>
      </c>
      <c r="M17" s="49"/>
      <c r="N17" s="50"/>
      <c r="O17" s="50"/>
      <c r="P17" s="48"/>
    </row>
    <row r="18" spans="1:16" s="8" customFormat="1" ht="94.5" x14ac:dyDescent="0.25">
      <c r="A18" s="58">
        <f t="shared" si="4"/>
        <v>13</v>
      </c>
      <c r="B18" s="54" t="s">
        <v>53</v>
      </c>
      <c r="C18" s="64">
        <v>691.25</v>
      </c>
      <c r="D18" s="64">
        <f>2110.77/3</f>
        <v>703.59</v>
      </c>
      <c r="E18" s="64">
        <v>722.11</v>
      </c>
      <c r="F18" s="64">
        <f t="shared" si="0"/>
        <v>705.65</v>
      </c>
      <c r="G18" s="59">
        <f t="shared" si="3"/>
        <v>15.532791120722642</v>
      </c>
      <c r="H18" s="60">
        <f t="shared" si="1"/>
        <v>2.20120330485689</v>
      </c>
      <c r="I18" s="61" t="s">
        <v>29</v>
      </c>
      <c r="J18" s="62">
        <v>3</v>
      </c>
      <c r="K18" s="63">
        <f t="shared" si="5"/>
        <v>2116.9499999999998</v>
      </c>
      <c r="M18" s="49"/>
      <c r="N18" s="50"/>
      <c r="O18" s="50"/>
      <c r="P18" s="48"/>
    </row>
    <row r="19" spans="1:16" s="8" customFormat="1" ht="63" x14ac:dyDescent="0.25">
      <c r="A19" s="58">
        <f t="shared" si="4"/>
        <v>14</v>
      </c>
      <c r="B19" s="54" t="s">
        <v>54</v>
      </c>
      <c r="C19" s="64">
        <v>3254.66</v>
      </c>
      <c r="D19" s="64">
        <f>6625.36/2</f>
        <v>3312.68</v>
      </c>
      <c r="E19" s="64">
        <v>3399.85</v>
      </c>
      <c r="F19" s="64">
        <f t="shared" si="0"/>
        <v>3322.4</v>
      </c>
      <c r="G19" s="59">
        <f t="shared" si="3"/>
        <v>73.081079858834443</v>
      </c>
      <c r="H19" s="60">
        <f t="shared" si="1"/>
        <v>2.1996472387079953</v>
      </c>
      <c r="I19" s="61" t="s">
        <v>29</v>
      </c>
      <c r="J19" s="62">
        <v>2</v>
      </c>
      <c r="K19" s="63">
        <f t="shared" si="5"/>
        <v>6644.8</v>
      </c>
      <c r="M19" s="49"/>
      <c r="N19" s="50"/>
      <c r="O19" s="50"/>
      <c r="P19" s="48"/>
    </row>
    <row r="20" spans="1:16" s="8" customFormat="1" ht="31.5" x14ac:dyDescent="0.25">
      <c r="A20" s="58">
        <f t="shared" si="4"/>
        <v>15</v>
      </c>
      <c r="B20" s="54" t="s">
        <v>67</v>
      </c>
      <c r="C20" s="64">
        <v>2425.2399999999998</v>
      </c>
      <c r="D20" s="64">
        <f>14811.24/6</f>
        <v>2468.54</v>
      </c>
      <c r="E20" s="64">
        <v>2533.5100000000002</v>
      </c>
      <c r="F20" s="64">
        <f t="shared" si="0"/>
        <v>2475.7600000000002</v>
      </c>
      <c r="G20" s="59">
        <f t="shared" si="3"/>
        <v>54.495234959887611</v>
      </c>
      <c r="H20" s="60">
        <f t="shared" si="1"/>
        <v>2.2011517659178437</v>
      </c>
      <c r="I20" s="61" t="s">
        <v>29</v>
      </c>
      <c r="J20" s="62">
        <v>6</v>
      </c>
      <c r="K20" s="63">
        <f t="shared" si="5"/>
        <v>14854.560000000001</v>
      </c>
      <c r="M20" s="49"/>
      <c r="N20" s="50"/>
      <c r="O20" s="50"/>
      <c r="P20" s="48"/>
    </row>
    <row r="21" spans="1:16" s="8" customFormat="1" ht="31.5" x14ac:dyDescent="0.25">
      <c r="A21" s="58">
        <v>16</v>
      </c>
      <c r="B21" s="54" t="s">
        <v>55</v>
      </c>
      <c r="C21" s="64">
        <v>798.27</v>
      </c>
      <c r="D21" s="64">
        <f>12187.95/15</f>
        <v>812.53000000000009</v>
      </c>
      <c r="E21" s="64">
        <v>833.91</v>
      </c>
      <c r="F21" s="64">
        <f t="shared" si="0"/>
        <v>814.9</v>
      </c>
      <c r="G21" s="59">
        <f t="shared" si="3"/>
        <v>17.938141858434857</v>
      </c>
      <c r="H21" s="60">
        <f t="shared" si="1"/>
        <v>2.2012690954024858</v>
      </c>
      <c r="I21" s="61" t="s">
        <v>29</v>
      </c>
      <c r="J21" s="62">
        <v>15</v>
      </c>
      <c r="K21" s="63">
        <f t="shared" si="5"/>
        <v>12223.5</v>
      </c>
      <c r="M21" s="49"/>
      <c r="N21" s="50"/>
      <c r="O21" s="50"/>
      <c r="P21" s="48"/>
    </row>
    <row r="22" spans="1:16" s="8" customFormat="1" ht="31.5" x14ac:dyDescent="0.25">
      <c r="A22" s="58">
        <v>17</v>
      </c>
      <c r="B22" s="54" t="s">
        <v>56</v>
      </c>
      <c r="C22" s="64">
        <v>2258.69</v>
      </c>
      <c r="D22" s="64">
        <f>13794.12/6</f>
        <v>2299.02</v>
      </c>
      <c r="E22" s="64">
        <v>2359.52</v>
      </c>
      <c r="F22" s="64">
        <f t="shared" si="0"/>
        <v>2305.7399999999998</v>
      </c>
      <c r="G22" s="59">
        <f t="shared" si="3"/>
        <v>50.750119540089067</v>
      </c>
      <c r="H22" s="60">
        <f t="shared" si="1"/>
        <v>2.201033921434727</v>
      </c>
      <c r="I22" s="61" t="s">
        <v>29</v>
      </c>
      <c r="J22" s="62">
        <v>6</v>
      </c>
      <c r="K22" s="63">
        <f t="shared" si="5"/>
        <v>13834.439999999999</v>
      </c>
      <c r="M22" s="49"/>
      <c r="N22" s="50"/>
      <c r="O22" s="50"/>
      <c r="P22" s="48"/>
    </row>
    <row r="23" spans="1:16" s="8" customFormat="1" ht="47.25" x14ac:dyDescent="0.25">
      <c r="A23" s="58">
        <v>18</v>
      </c>
      <c r="B23" s="54" t="s">
        <v>57</v>
      </c>
      <c r="C23" s="64">
        <v>7514.6</v>
      </c>
      <c r="D23" s="64">
        <f>22946.37/3</f>
        <v>7648.79</v>
      </c>
      <c r="E23" s="64">
        <v>7850.07</v>
      </c>
      <c r="F23" s="64">
        <f t="shared" si="0"/>
        <v>7671.15</v>
      </c>
      <c r="G23" s="59">
        <f t="shared" si="3"/>
        <v>168.84939808401219</v>
      </c>
      <c r="H23" s="60">
        <f t="shared" si="1"/>
        <v>2.2010962904390108</v>
      </c>
      <c r="I23" s="61" t="s">
        <v>29</v>
      </c>
      <c r="J23" s="62">
        <v>3</v>
      </c>
      <c r="K23" s="63">
        <f t="shared" si="5"/>
        <v>23013.449999999997</v>
      </c>
      <c r="M23" s="49"/>
      <c r="N23" s="50"/>
      <c r="O23" s="50"/>
      <c r="P23" s="48"/>
    </row>
    <row r="24" spans="1:16" s="8" customFormat="1" ht="18.75" customHeight="1" x14ac:dyDescent="0.25">
      <c r="A24" s="85" t="s">
        <v>58</v>
      </c>
      <c r="B24" s="86"/>
      <c r="C24" s="86"/>
      <c r="D24" s="86"/>
      <c r="E24" s="86"/>
      <c r="F24" s="86"/>
      <c r="G24" s="86"/>
      <c r="H24" s="86"/>
      <c r="I24" s="86"/>
      <c r="J24" s="87"/>
      <c r="K24" s="57">
        <f>SUM(K6:K23)</f>
        <v>228408.87</v>
      </c>
      <c r="M24" s="48"/>
      <c r="N24" s="48"/>
      <c r="O24" s="48"/>
      <c r="P24" s="48"/>
    </row>
    <row r="25" spans="1:16" s="8" customFormat="1" ht="15.75" x14ac:dyDescent="0.25">
      <c r="M25" s="48"/>
      <c r="N25" s="48"/>
      <c r="O25" s="48"/>
      <c r="P25" s="48"/>
    </row>
    <row r="26" spans="1:16" s="8" customFormat="1" ht="34.5" customHeight="1" x14ac:dyDescent="0.25">
      <c r="A26" s="82" t="s">
        <v>31</v>
      </c>
      <c r="B26" s="82"/>
      <c r="C26" s="82"/>
      <c r="D26" s="82"/>
      <c r="E26" s="82"/>
      <c r="F26" s="82"/>
      <c r="G26" s="82"/>
      <c r="H26" s="82"/>
      <c r="I26" s="82"/>
      <c r="J26" s="82"/>
      <c r="K26" s="82"/>
    </row>
    <row r="27" spans="1:16" s="8" customFormat="1" ht="15.75" x14ac:dyDescent="0.25">
      <c r="A27" s="44" t="s">
        <v>32</v>
      </c>
    </row>
    <row r="28" spans="1:16" s="8" customFormat="1" ht="43.5" customHeight="1" x14ac:dyDescent="0.25">
      <c r="A28" s="44"/>
    </row>
    <row r="29" spans="1:16" s="8" customFormat="1" ht="15.75" x14ac:dyDescent="0.25">
      <c r="A29" s="44" t="s">
        <v>39</v>
      </c>
    </row>
    <row r="30" spans="1:16" s="8" customFormat="1" ht="15.75" x14ac:dyDescent="0.25">
      <c r="A30" s="44"/>
      <c r="B30" s="44" t="s">
        <v>33</v>
      </c>
    </row>
    <row r="31" spans="1:16" s="8" customFormat="1" ht="48" customHeight="1" x14ac:dyDescent="0.25">
      <c r="A31" s="44"/>
      <c r="C31" s="44" t="s">
        <v>34</v>
      </c>
    </row>
    <row r="32" spans="1:16" s="8" customFormat="1" ht="15.75" x14ac:dyDescent="0.25">
      <c r="A32" s="44"/>
      <c r="B32" s="44" t="s">
        <v>35</v>
      </c>
      <c r="C32" s="44"/>
    </row>
    <row r="33" spans="1:11" s="8" customFormat="1" ht="15.75" x14ac:dyDescent="0.25">
      <c r="A33" s="44"/>
      <c r="B33" s="44" t="s">
        <v>36</v>
      </c>
      <c r="C33" s="44"/>
    </row>
    <row r="34" spans="1:11" s="8" customFormat="1" ht="15.75" x14ac:dyDescent="0.25">
      <c r="A34" s="44"/>
      <c r="B34" s="44" t="s">
        <v>37</v>
      </c>
      <c r="C34" s="44"/>
    </row>
    <row r="35" spans="1:11" s="8" customFormat="1" ht="15.75" x14ac:dyDescent="0.25">
      <c r="A35" s="44"/>
    </row>
    <row r="36" spans="1:11" s="8" customFormat="1" ht="19.5" customHeight="1" x14ac:dyDescent="0.25">
      <c r="A36" s="47"/>
      <c r="B36" s="82" t="s">
        <v>38</v>
      </c>
      <c r="C36" s="82"/>
      <c r="D36" s="82"/>
      <c r="E36" s="82"/>
      <c r="F36" s="82"/>
      <c r="G36" s="82"/>
      <c r="H36" s="82"/>
      <c r="I36" s="82"/>
      <c r="J36" s="82"/>
      <c r="K36" s="82"/>
    </row>
    <row r="37" spans="1:11" s="8" customFormat="1" ht="43.5" customHeight="1" x14ac:dyDescent="0.25">
      <c r="B37" s="81" t="s">
        <v>59</v>
      </c>
      <c r="C37" s="81"/>
      <c r="D37" s="81"/>
      <c r="E37" s="81"/>
      <c r="F37" s="81"/>
      <c r="G37" s="81"/>
      <c r="H37" s="81"/>
      <c r="I37" s="81"/>
      <c r="J37" s="81"/>
      <c r="K37" s="81"/>
    </row>
    <row r="38" spans="1:11" s="8" customFormat="1" ht="15.75" x14ac:dyDescent="0.25">
      <c r="A38" s="45"/>
      <c r="B38" s="80" t="s">
        <v>44</v>
      </c>
      <c r="C38" s="80"/>
      <c r="D38" s="80"/>
      <c r="E38" s="80"/>
      <c r="F38" s="80"/>
      <c r="G38" s="80"/>
      <c r="H38" s="80"/>
      <c r="I38" s="80"/>
      <c r="J38" s="80"/>
      <c r="K38" s="52"/>
    </row>
    <row r="39" spans="1:11" ht="15.75" x14ac:dyDescent="0.25">
      <c r="A39" s="46"/>
      <c r="B39" s="80" t="s">
        <v>62</v>
      </c>
      <c r="C39" s="80"/>
      <c r="D39" s="80"/>
      <c r="E39" s="80"/>
      <c r="F39" s="80"/>
      <c r="G39" s="80"/>
      <c r="H39" s="80"/>
      <c r="I39" s="80"/>
      <c r="J39" s="80"/>
      <c r="K39" s="52"/>
    </row>
    <row r="40" spans="1:11" ht="15.75" x14ac:dyDescent="0.25">
      <c r="A40" s="46"/>
      <c r="B40" s="80"/>
      <c r="C40" s="80"/>
      <c r="D40" s="80"/>
      <c r="E40" s="80"/>
      <c r="F40" s="80"/>
      <c r="G40" s="80"/>
      <c r="H40" s="80"/>
      <c r="I40" s="80"/>
      <c r="J40" s="80"/>
      <c r="K40" s="52"/>
    </row>
    <row r="41" spans="1:11" ht="15.75" x14ac:dyDescent="0.25">
      <c r="A41" s="46"/>
      <c r="B41" s="80" t="s">
        <v>61</v>
      </c>
      <c r="C41" s="80"/>
      <c r="D41" s="51"/>
      <c r="E41" s="51"/>
      <c r="F41" s="51"/>
      <c r="G41" s="51"/>
      <c r="H41" s="51"/>
      <c r="I41" s="51"/>
      <c r="J41" s="51"/>
      <c r="K41" s="52"/>
    </row>
    <row r="42" spans="1:11" ht="15" x14ac:dyDescent="0.25">
      <c r="A42" s="46"/>
      <c r="B42" s="52"/>
      <c r="C42" s="52"/>
      <c r="D42" s="52"/>
      <c r="E42" s="52"/>
      <c r="F42" s="52"/>
      <c r="G42" s="52"/>
      <c r="H42" s="52"/>
      <c r="I42" s="52"/>
      <c r="J42" s="52"/>
      <c r="K42" s="52"/>
    </row>
    <row r="43" spans="1:11" ht="15" x14ac:dyDescent="0.25">
      <c r="B43" s="53"/>
      <c r="C43" s="53"/>
      <c r="D43" s="53"/>
      <c r="E43" s="53"/>
      <c r="F43" s="53"/>
      <c r="G43" s="53"/>
      <c r="H43" s="53"/>
      <c r="I43" s="53"/>
      <c r="J43" s="53"/>
      <c r="K43" s="53"/>
    </row>
  </sheetData>
  <mergeCells count="10">
    <mergeCell ref="B2:K2"/>
    <mergeCell ref="B38:J38"/>
    <mergeCell ref="B39:J39"/>
    <mergeCell ref="B40:J40"/>
    <mergeCell ref="B41:C41"/>
    <mergeCell ref="B37:K37"/>
    <mergeCell ref="B36:K36"/>
    <mergeCell ref="A3:K3"/>
    <mergeCell ref="A26:K26"/>
    <mergeCell ref="A24:J24"/>
  </mergeCells>
  <pageMargins left="0.7" right="0.7" top="0.75" bottom="0.75" header="0.3" footer="0.3"/>
  <pageSetup paperSize="9" scale="7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Q32"/>
  <sheetViews>
    <sheetView tabSelected="1" zoomScaleNormal="100" zoomScaleSheetLayoutView="100" workbookViewId="0"/>
  </sheetViews>
  <sheetFormatPr defaultRowHeight="12.75" x14ac:dyDescent="0.2"/>
  <cols>
    <col min="1" max="1" width="4.42578125" customWidth="1"/>
    <col min="2" max="2" width="24.7109375" customWidth="1"/>
    <col min="3" max="5" width="13.7109375" customWidth="1"/>
    <col min="6" max="6" width="12" bestFit="1" customWidth="1"/>
    <col min="7" max="7" width="10.28515625" bestFit="1" customWidth="1"/>
    <col min="8" max="8" width="9.28515625" bestFit="1" customWidth="1"/>
    <col min="9" max="9" width="8" customWidth="1"/>
    <col min="10" max="10" width="9.5703125" customWidth="1"/>
    <col min="11" max="11" width="11.5703125" customWidth="1"/>
    <col min="13" max="16" width="12.28515625" customWidth="1"/>
  </cols>
  <sheetData>
    <row r="1" spans="1:17" s="8" customFormat="1" ht="15.75" x14ac:dyDescent="0.25">
      <c r="C1" s="88" t="s">
        <v>25</v>
      </c>
      <c r="D1" s="88"/>
      <c r="E1" s="88"/>
      <c r="F1" s="88"/>
      <c r="G1" s="88"/>
      <c r="H1" s="88"/>
      <c r="I1" s="88"/>
    </row>
    <row r="2" spans="1:17" s="8" customFormat="1" ht="15.75" x14ac:dyDescent="0.25">
      <c r="A2" s="37"/>
      <c r="B2" s="89" t="s">
        <v>76</v>
      </c>
      <c r="C2" s="89"/>
      <c r="D2" s="89"/>
      <c r="E2" s="89"/>
      <c r="F2" s="89"/>
      <c r="G2" s="89"/>
      <c r="H2" s="89"/>
      <c r="I2" s="89"/>
      <c r="J2" s="89"/>
      <c r="K2" s="89"/>
    </row>
    <row r="3" spans="1:17" s="42" customFormat="1" ht="126.75" customHeight="1" x14ac:dyDescent="0.2">
      <c r="A3" s="90" t="s">
        <v>40</v>
      </c>
      <c r="B3" s="91"/>
      <c r="C3" s="91"/>
      <c r="D3" s="91"/>
      <c r="E3" s="91"/>
      <c r="F3" s="91"/>
      <c r="G3" s="91"/>
      <c r="H3" s="91"/>
      <c r="I3" s="91"/>
      <c r="J3" s="91"/>
      <c r="K3" s="91"/>
    </row>
    <row r="4" spans="1:17" s="8" customFormat="1" ht="15.75" x14ac:dyDescent="0.25">
      <c r="A4" s="37"/>
      <c r="B4" s="37"/>
      <c r="C4" s="37"/>
      <c r="D4" s="37"/>
      <c r="E4" s="37"/>
      <c r="F4" s="37"/>
      <c r="G4" s="37"/>
      <c r="H4" s="37"/>
      <c r="I4" s="37"/>
      <c r="J4" s="37"/>
      <c r="K4" s="37"/>
    </row>
    <row r="5" spans="1:17" s="8" customFormat="1" ht="94.5" x14ac:dyDescent="0.25">
      <c r="A5" s="65" t="s">
        <v>1</v>
      </c>
      <c r="B5" s="66" t="s">
        <v>26</v>
      </c>
      <c r="C5" s="73" t="s">
        <v>82</v>
      </c>
      <c r="D5" s="73" t="s">
        <v>83</v>
      </c>
      <c r="E5" s="73" t="s">
        <v>80</v>
      </c>
      <c r="F5" s="65" t="s">
        <v>27</v>
      </c>
      <c r="G5" s="65" t="s">
        <v>30</v>
      </c>
      <c r="H5" s="65" t="s">
        <v>28</v>
      </c>
      <c r="I5" s="65" t="s">
        <v>42</v>
      </c>
      <c r="J5" s="65" t="s">
        <v>41</v>
      </c>
      <c r="K5" s="65" t="s">
        <v>72</v>
      </c>
      <c r="L5"/>
      <c r="M5"/>
      <c r="N5"/>
      <c r="O5"/>
      <c r="P5"/>
      <c r="Q5"/>
    </row>
    <row r="6" spans="1:17" s="8" customFormat="1" ht="15.75" x14ac:dyDescent="0.25">
      <c r="A6" s="72">
        <v>1</v>
      </c>
      <c r="B6" s="75" t="s">
        <v>86</v>
      </c>
      <c r="C6" s="76">
        <v>7.5</v>
      </c>
      <c r="D6" s="64">
        <v>8.0299999999999994</v>
      </c>
      <c r="E6" s="64">
        <v>8.27</v>
      </c>
      <c r="F6" s="64">
        <v>7.93</v>
      </c>
      <c r="G6" s="59">
        <v>0.39399661589071183</v>
      </c>
      <c r="H6" s="71">
        <v>4.9684314740316751</v>
      </c>
      <c r="I6" s="77" t="s">
        <v>75</v>
      </c>
      <c r="J6" s="78">
        <v>200</v>
      </c>
      <c r="K6" s="74">
        <v>1500</v>
      </c>
      <c r="L6"/>
      <c r="M6"/>
      <c r="N6"/>
      <c r="O6"/>
      <c r="P6"/>
      <c r="Q6"/>
    </row>
    <row r="7" spans="1:17" s="8" customFormat="1" ht="30" x14ac:dyDescent="0.25">
      <c r="A7" s="72">
        <v>2</v>
      </c>
      <c r="B7" s="75" t="s">
        <v>87</v>
      </c>
      <c r="C7" s="76">
        <v>75</v>
      </c>
      <c r="D7" s="64">
        <v>80.25</v>
      </c>
      <c r="E7" s="64">
        <v>82.66</v>
      </c>
      <c r="F7" s="64">
        <v>79.3</v>
      </c>
      <c r="G7" s="59">
        <v>3.9167631193797416</v>
      </c>
      <c r="H7" s="71">
        <v>4.939171651172436</v>
      </c>
      <c r="I7" s="77" t="s">
        <v>74</v>
      </c>
      <c r="J7" s="78">
        <v>1</v>
      </c>
      <c r="K7" s="74">
        <v>75</v>
      </c>
      <c r="L7"/>
      <c r="M7"/>
      <c r="N7"/>
      <c r="O7"/>
      <c r="P7"/>
      <c r="Q7"/>
    </row>
    <row r="8" spans="1:17" s="8" customFormat="1" ht="30" x14ac:dyDescent="0.25">
      <c r="A8" s="72">
        <v>3</v>
      </c>
      <c r="B8" s="75" t="s">
        <v>78</v>
      </c>
      <c r="C8" s="76">
        <v>93</v>
      </c>
      <c r="D8" s="64">
        <v>99.51</v>
      </c>
      <c r="E8" s="64">
        <v>102.5</v>
      </c>
      <c r="F8" s="64">
        <v>98.34</v>
      </c>
      <c r="G8" s="59">
        <v>4.8574719076216324</v>
      </c>
      <c r="H8" s="71">
        <v>4.9394670608314337</v>
      </c>
      <c r="I8" s="77" t="s">
        <v>75</v>
      </c>
      <c r="J8" s="78">
        <v>10</v>
      </c>
      <c r="K8" s="74">
        <v>930</v>
      </c>
      <c r="L8"/>
      <c r="M8"/>
      <c r="N8"/>
      <c r="O8"/>
      <c r="P8"/>
      <c r="Q8"/>
    </row>
    <row r="9" spans="1:17" s="8" customFormat="1" ht="15.75" x14ac:dyDescent="0.25">
      <c r="A9" s="72">
        <v>4</v>
      </c>
      <c r="B9" s="75" t="s">
        <v>84</v>
      </c>
      <c r="C9" s="76">
        <v>270</v>
      </c>
      <c r="D9" s="64">
        <v>288.89999999999998</v>
      </c>
      <c r="E9" s="64">
        <v>297.57</v>
      </c>
      <c r="F9" s="64">
        <v>285.49</v>
      </c>
      <c r="G9" s="59">
        <v>14.097776420414668</v>
      </c>
      <c r="H9" s="71">
        <v>4.9380981541961777</v>
      </c>
      <c r="I9" s="77" t="s">
        <v>73</v>
      </c>
      <c r="J9" s="78">
        <v>0.5</v>
      </c>
      <c r="K9" s="74">
        <v>135</v>
      </c>
      <c r="L9"/>
      <c r="M9"/>
      <c r="N9"/>
      <c r="O9"/>
      <c r="P9"/>
      <c r="Q9"/>
    </row>
    <row r="10" spans="1:17" s="8" customFormat="1" ht="15.75" x14ac:dyDescent="0.25">
      <c r="A10" s="72">
        <v>5</v>
      </c>
      <c r="B10" s="75" t="s">
        <v>77</v>
      </c>
      <c r="C10" s="76">
        <v>3000</v>
      </c>
      <c r="D10" s="64">
        <v>3210</v>
      </c>
      <c r="E10" s="64">
        <v>3306.3</v>
      </c>
      <c r="F10" s="64">
        <v>3172.1</v>
      </c>
      <c r="G10" s="59">
        <v>156.62767954611351</v>
      </c>
      <c r="H10" s="71">
        <v>4.9376652547559514</v>
      </c>
      <c r="I10" s="77" t="s">
        <v>73</v>
      </c>
      <c r="J10" s="78">
        <v>10</v>
      </c>
      <c r="K10" s="74">
        <v>30000</v>
      </c>
      <c r="L10"/>
      <c r="M10"/>
      <c r="N10"/>
      <c r="O10"/>
      <c r="P10"/>
      <c r="Q10"/>
    </row>
    <row r="11" spans="1:17" s="8" customFormat="1" ht="30" x14ac:dyDescent="0.25">
      <c r="A11" s="72">
        <v>6</v>
      </c>
      <c r="B11" s="75" t="s">
        <v>79</v>
      </c>
      <c r="C11" s="76">
        <v>17560</v>
      </c>
      <c r="D11" s="64">
        <v>18789.2</v>
      </c>
      <c r="E11" s="64">
        <v>19352.88</v>
      </c>
      <c r="F11" s="64">
        <v>18567.36</v>
      </c>
      <c r="G11" s="59">
        <v>916.79573122915497</v>
      </c>
      <c r="H11" s="71">
        <v>4.93767412938164</v>
      </c>
      <c r="I11" s="77" t="s">
        <v>19</v>
      </c>
      <c r="J11" s="78">
        <v>1</v>
      </c>
      <c r="K11" s="74">
        <v>17560</v>
      </c>
      <c r="L11"/>
      <c r="M11"/>
      <c r="N11"/>
      <c r="O11"/>
      <c r="P11"/>
      <c r="Q11"/>
    </row>
    <row r="12" spans="1:17" s="8" customFormat="1" ht="18.75" customHeight="1" x14ac:dyDescent="0.25">
      <c r="A12" s="92" t="s">
        <v>58</v>
      </c>
      <c r="B12" s="93"/>
      <c r="C12" s="93"/>
      <c r="D12" s="93"/>
      <c r="E12" s="93"/>
      <c r="F12" s="93"/>
      <c r="G12" s="93"/>
      <c r="H12" s="93"/>
      <c r="I12" s="93"/>
      <c r="J12" s="94"/>
      <c r="K12" s="69">
        <v>50200</v>
      </c>
      <c r="L12"/>
      <c r="M12"/>
      <c r="N12"/>
      <c r="O12"/>
      <c r="P12"/>
      <c r="Q12"/>
    </row>
    <row r="13" spans="1:17" s="8" customFormat="1" ht="15.75" x14ac:dyDescent="0.25">
      <c r="A13" s="37"/>
      <c r="B13" s="37"/>
      <c r="C13" s="37"/>
      <c r="D13" s="37"/>
      <c r="E13" s="37"/>
      <c r="F13" s="37"/>
      <c r="G13" s="37"/>
      <c r="H13" s="37"/>
      <c r="I13" s="37"/>
      <c r="J13" s="37"/>
      <c r="K13" s="37"/>
      <c r="L13"/>
      <c r="M13"/>
      <c r="N13"/>
      <c r="O13"/>
      <c r="P13"/>
      <c r="Q13"/>
    </row>
    <row r="14" spans="1:17" s="8" customFormat="1" ht="34.5" customHeight="1" x14ac:dyDescent="0.25">
      <c r="A14" s="95" t="s">
        <v>31</v>
      </c>
      <c r="B14" s="95"/>
      <c r="C14" s="95"/>
      <c r="D14" s="95"/>
      <c r="E14" s="95"/>
      <c r="F14" s="95"/>
      <c r="G14" s="95"/>
      <c r="H14" s="95"/>
      <c r="I14" s="95"/>
      <c r="J14" s="95"/>
      <c r="K14" s="95"/>
      <c r="L14"/>
      <c r="M14"/>
      <c r="N14"/>
      <c r="O14"/>
      <c r="P14"/>
      <c r="Q14"/>
    </row>
    <row r="15" spans="1:17" s="8" customFormat="1" ht="15.75" x14ac:dyDescent="0.25">
      <c r="A15" s="67" t="s">
        <v>32</v>
      </c>
      <c r="B15" s="37"/>
      <c r="C15" s="37"/>
      <c r="D15" s="37"/>
      <c r="E15" s="37"/>
      <c r="F15" s="37"/>
      <c r="G15" s="37"/>
      <c r="H15" s="37"/>
      <c r="I15" s="37"/>
      <c r="J15" s="37"/>
      <c r="K15" s="37"/>
      <c r="L15"/>
      <c r="M15"/>
      <c r="N15"/>
      <c r="O15"/>
      <c r="P15"/>
      <c r="Q15"/>
    </row>
    <row r="16" spans="1:17" s="8" customFormat="1" ht="43.5" customHeight="1" x14ac:dyDescent="0.25">
      <c r="A16" s="67"/>
      <c r="B16" s="37"/>
      <c r="C16" s="37"/>
      <c r="D16" s="37"/>
      <c r="E16" s="37"/>
      <c r="F16" s="37"/>
      <c r="G16" s="37"/>
      <c r="H16" s="37"/>
      <c r="I16" s="37"/>
      <c r="J16" s="37"/>
      <c r="K16" s="37"/>
    </row>
    <row r="17" spans="1:11" s="8" customFormat="1" ht="15.75" x14ac:dyDescent="0.25">
      <c r="A17" s="67" t="s">
        <v>39</v>
      </c>
      <c r="B17" s="37"/>
      <c r="C17" s="37"/>
      <c r="D17" s="37"/>
      <c r="E17" s="37"/>
      <c r="F17" s="37"/>
      <c r="G17" s="37"/>
      <c r="H17" s="37"/>
      <c r="I17" s="37"/>
      <c r="J17" s="37"/>
      <c r="K17" s="37"/>
    </row>
    <row r="18" spans="1:11" s="8" customFormat="1" ht="15.75" x14ac:dyDescent="0.25">
      <c r="A18" s="67"/>
      <c r="B18" s="67" t="s">
        <v>33</v>
      </c>
      <c r="C18" s="37"/>
      <c r="D18" s="37"/>
      <c r="E18" s="37"/>
      <c r="F18" s="37"/>
      <c r="G18" s="37"/>
      <c r="H18" s="37"/>
      <c r="I18" s="37"/>
      <c r="J18" s="37"/>
      <c r="K18" s="37"/>
    </row>
    <row r="19" spans="1:11" s="8" customFormat="1" ht="48" customHeight="1" x14ac:dyDescent="0.25">
      <c r="A19" s="67"/>
      <c r="B19" s="37"/>
      <c r="C19" s="67" t="s">
        <v>34</v>
      </c>
      <c r="D19" s="37"/>
      <c r="E19" s="37"/>
      <c r="F19" s="37"/>
      <c r="G19" s="37"/>
      <c r="H19" s="37"/>
      <c r="I19" s="37"/>
      <c r="J19" s="37"/>
      <c r="K19" s="37"/>
    </row>
    <row r="20" spans="1:11" s="8" customFormat="1" ht="15.75" x14ac:dyDescent="0.25">
      <c r="A20" s="67"/>
      <c r="B20" s="67" t="s">
        <v>35</v>
      </c>
      <c r="C20" s="67"/>
      <c r="D20" s="37"/>
      <c r="E20" s="37"/>
      <c r="F20" s="37"/>
      <c r="G20" s="37"/>
      <c r="H20" s="37"/>
      <c r="I20" s="37"/>
      <c r="J20" s="37"/>
      <c r="K20" s="37"/>
    </row>
    <row r="21" spans="1:11" s="8" customFormat="1" ht="15.75" x14ac:dyDescent="0.25">
      <c r="A21" s="67"/>
      <c r="B21" s="67" t="s">
        <v>36</v>
      </c>
      <c r="C21" s="67"/>
      <c r="D21" s="37"/>
      <c r="E21" s="37"/>
      <c r="F21" s="37"/>
      <c r="G21" s="37"/>
      <c r="H21" s="37"/>
      <c r="I21" s="37"/>
      <c r="J21" s="37"/>
      <c r="K21" s="37"/>
    </row>
    <row r="22" spans="1:11" s="8" customFormat="1" ht="15.75" x14ac:dyDescent="0.25">
      <c r="A22" s="67"/>
      <c r="B22" s="67" t="s">
        <v>37</v>
      </c>
      <c r="C22" s="67"/>
      <c r="D22" s="37"/>
      <c r="E22" s="37"/>
      <c r="F22" s="37"/>
      <c r="G22" s="37"/>
      <c r="H22" s="37"/>
      <c r="I22" s="37"/>
      <c r="J22" s="37"/>
      <c r="K22" s="37"/>
    </row>
    <row r="23" spans="1:11" s="8" customFormat="1" ht="15.75" x14ac:dyDescent="0.25">
      <c r="A23" s="67"/>
      <c r="B23" s="37"/>
      <c r="C23" s="37"/>
      <c r="D23" s="37"/>
      <c r="E23" s="37"/>
      <c r="F23" s="37"/>
      <c r="G23" s="37"/>
      <c r="H23" s="37"/>
      <c r="I23" s="37"/>
      <c r="J23" s="37"/>
      <c r="K23" s="37"/>
    </row>
    <row r="24" spans="1:11" s="8" customFormat="1" ht="19.5" customHeight="1" x14ac:dyDescent="0.25">
      <c r="A24" s="68"/>
      <c r="B24" s="95" t="s">
        <v>38</v>
      </c>
      <c r="C24" s="95"/>
      <c r="D24" s="95"/>
      <c r="E24" s="95"/>
      <c r="F24" s="95"/>
      <c r="G24" s="95"/>
      <c r="H24" s="95"/>
      <c r="I24" s="95"/>
      <c r="J24" s="95"/>
      <c r="K24" s="95"/>
    </row>
    <row r="25" spans="1:11" s="8" customFormat="1" ht="36" customHeight="1" x14ac:dyDescent="0.25">
      <c r="A25" s="68"/>
      <c r="B25" s="96" t="s">
        <v>71</v>
      </c>
      <c r="C25" s="96"/>
      <c r="D25" s="96"/>
      <c r="E25" s="96"/>
      <c r="F25" s="96"/>
      <c r="G25" s="96"/>
      <c r="H25" s="96"/>
      <c r="I25" s="96"/>
      <c r="J25" s="96"/>
      <c r="K25" s="96"/>
    </row>
    <row r="26" spans="1:11" s="8" customFormat="1" ht="38.25" customHeight="1" x14ac:dyDescent="0.25">
      <c r="A26" s="37"/>
      <c r="B26" s="97" t="s">
        <v>81</v>
      </c>
      <c r="C26" s="97"/>
      <c r="D26" s="97"/>
      <c r="E26" s="97"/>
      <c r="F26" s="97"/>
      <c r="G26" s="97"/>
      <c r="H26" s="97"/>
      <c r="I26" s="97"/>
      <c r="J26" s="97"/>
      <c r="K26" s="97"/>
    </row>
    <row r="27" spans="1:11" s="8" customFormat="1" ht="15.75" x14ac:dyDescent="0.25">
      <c r="A27" s="70"/>
      <c r="B27" s="80"/>
      <c r="C27" s="80"/>
      <c r="D27" s="80"/>
      <c r="E27" s="80"/>
      <c r="F27" s="80"/>
      <c r="G27" s="80"/>
      <c r="H27" s="80"/>
      <c r="I27" s="80"/>
      <c r="J27" s="80"/>
      <c r="K27" s="52"/>
    </row>
    <row r="28" spans="1:11" ht="15.75" customHeight="1" x14ac:dyDescent="0.25">
      <c r="A28" s="46"/>
      <c r="B28" s="80"/>
      <c r="C28" s="80"/>
      <c r="D28" s="80"/>
      <c r="E28" s="80"/>
      <c r="F28" s="80"/>
      <c r="G28" s="80"/>
      <c r="H28" s="80"/>
      <c r="I28" s="80"/>
      <c r="J28" s="80"/>
      <c r="K28" s="52"/>
    </row>
    <row r="29" spans="1:11" ht="15.75" x14ac:dyDescent="0.25">
      <c r="A29" s="46"/>
      <c r="B29" s="80" t="s">
        <v>85</v>
      </c>
      <c r="C29" s="80"/>
      <c r="D29" s="80"/>
      <c r="E29" s="80"/>
      <c r="F29" s="80"/>
      <c r="G29" s="80"/>
      <c r="H29" s="80"/>
      <c r="I29" s="80"/>
      <c r="J29" s="80"/>
      <c r="K29" s="52"/>
    </row>
    <row r="30" spans="1:11" ht="15.75" x14ac:dyDescent="0.25">
      <c r="A30" s="46"/>
      <c r="B30" s="80"/>
      <c r="C30" s="80"/>
      <c r="D30" s="70"/>
      <c r="E30" s="70"/>
      <c r="F30" s="70"/>
      <c r="G30" s="70"/>
      <c r="H30" s="70"/>
      <c r="I30" s="70"/>
      <c r="J30" s="70"/>
      <c r="K30" s="52"/>
    </row>
    <row r="31" spans="1:11" ht="15" x14ac:dyDescent="0.25">
      <c r="A31" s="46"/>
      <c r="B31" s="52"/>
      <c r="C31" s="52"/>
      <c r="D31" s="52"/>
      <c r="E31" s="52"/>
      <c r="F31" s="52"/>
      <c r="G31" s="52"/>
      <c r="H31" s="52"/>
      <c r="I31" s="52"/>
      <c r="J31" s="52"/>
      <c r="K31" s="52"/>
    </row>
    <row r="32" spans="1:11" ht="15" x14ac:dyDescent="0.25">
      <c r="B32" s="53"/>
      <c r="C32" s="53"/>
      <c r="D32" s="53"/>
      <c r="E32" s="53"/>
      <c r="F32" s="53"/>
      <c r="G32" s="53"/>
      <c r="H32" s="53"/>
      <c r="I32" s="53"/>
      <c r="J32" s="53"/>
      <c r="K32" s="53"/>
    </row>
  </sheetData>
  <mergeCells count="12">
    <mergeCell ref="B30:C30"/>
    <mergeCell ref="C1:I1"/>
    <mergeCell ref="B2:K2"/>
    <mergeCell ref="A3:K3"/>
    <mergeCell ref="A12:J12"/>
    <mergeCell ref="A14:K14"/>
    <mergeCell ref="B24:K24"/>
    <mergeCell ref="B25:K25"/>
    <mergeCell ref="B26:K26"/>
    <mergeCell ref="B27:J27"/>
    <mergeCell ref="B28:J28"/>
    <mergeCell ref="B29:J29"/>
  </mergeCells>
  <conditionalFormatting sqref="H6:H9 H11">
    <cfRule type="cellIs" dxfId="1" priority="2" operator="greaterThan">
      <formula>33</formula>
    </cfRule>
  </conditionalFormatting>
  <conditionalFormatting sqref="H10">
    <cfRule type="cellIs" dxfId="0" priority="1" operator="greaterThan">
      <formula>33</formula>
    </cfRule>
  </conditionalFormatting>
  <pageMargins left="0.7" right="0.7" top="0.75" bottom="0.75" header="0.3" footer="0.3"/>
  <pageSetup paperSize="9" scale="68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5"/>
  <sheetViews>
    <sheetView view="pageBreakPreview" zoomScale="75" zoomScaleNormal="55" zoomScaleSheetLayoutView="75" zoomScalePageLayoutView="70" workbookViewId="0">
      <selection activeCell="L9" sqref="L9"/>
    </sheetView>
  </sheetViews>
  <sheetFormatPr defaultColWidth="9.140625" defaultRowHeight="12.75" x14ac:dyDescent="0.2"/>
  <cols>
    <col min="1" max="1" width="4.7109375" style="1" customWidth="1"/>
    <col min="2" max="2" width="28.5703125" style="1" customWidth="1"/>
    <col min="3" max="3" width="8.85546875" style="1" customWidth="1"/>
    <col min="4" max="4" width="15" style="1" customWidth="1"/>
    <col min="5" max="6" width="14.140625" style="1" customWidth="1"/>
    <col min="7" max="7" width="12.140625" style="1" customWidth="1"/>
    <col min="8" max="8" width="12.7109375" style="35" customWidth="1"/>
    <col min="9" max="9" width="12.7109375" style="1" customWidth="1"/>
    <col min="10" max="10" width="14.85546875" style="1" customWidth="1"/>
    <col min="11" max="11" width="15.140625" style="1" customWidth="1"/>
    <col min="12" max="12" width="14.7109375" style="1" customWidth="1"/>
    <col min="13" max="13" width="15.5703125" style="1" customWidth="1"/>
    <col min="14" max="14" width="24.140625" style="1" customWidth="1"/>
    <col min="15" max="15" width="17.42578125" style="1" customWidth="1"/>
    <col min="16" max="16" width="9.140625" style="1"/>
    <col min="17" max="17" width="17.7109375" style="1" customWidth="1"/>
    <col min="18" max="18" width="19.28515625" style="1" customWidth="1"/>
    <col min="19" max="16384" width="9.140625" style="1"/>
  </cols>
  <sheetData>
    <row r="1" spans="1:14" ht="27" customHeight="1" x14ac:dyDescent="0.25">
      <c r="A1" s="11"/>
      <c r="B1" s="11"/>
      <c r="N1" s="42"/>
    </row>
    <row r="2" spans="1:14" ht="30.6" customHeight="1" x14ac:dyDescent="0.2">
      <c r="A2" s="104" t="s">
        <v>25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</row>
    <row r="3" spans="1:14" ht="55.5" customHeight="1" x14ac:dyDescent="0.2">
      <c r="A3" s="10"/>
      <c r="B3" s="112" t="s">
        <v>24</v>
      </c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</row>
    <row r="4" spans="1:14" ht="13.5" thickBot="1" x14ac:dyDescent="0.25">
      <c r="A4" s="114"/>
      <c r="B4" s="114"/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</row>
    <row r="5" spans="1:14" s="27" customFormat="1" ht="65.25" customHeight="1" x14ac:dyDescent="0.2">
      <c r="A5" s="105" t="s">
        <v>1</v>
      </c>
      <c r="B5" s="100" t="s">
        <v>11</v>
      </c>
      <c r="C5" s="100" t="s">
        <v>0</v>
      </c>
      <c r="D5" s="100" t="s">
        <v>2</v>
      </c>
      <c r="E5" s="100"/>
      <c r="F5" s="100"/>
      <c r="G5" s="100"/>
      <c r="H5" s="107" t="s">
        <v>3</v>
      </c>
      <c r="I5" s="109" t="s">
        <v>4</v>
      </c>
      <c r="J5" s="109" t="s">
        <v>5</v>
      </c>
      <c r="K5" s="109"/>
      <c r="L5" s="109"/>
      <c r="M5" s="110" t="s">
        <v>17</v>
      </c>
      <c r="N5" s="26" t="s">
        <v>13</v>
      </c>
    </row>
    <row r="6" spans="1:14" s="27" customFormat="1" ht="115.5" customHeight="1" x14ac:dyDescent="0.2">
      <c r="A6" s="106"/>
      <c r="B6" s="101"/>
      <c r="C6" s="101"/>
      <c r="D6" s="119" t="s">
        <v>12</v>
      </c>
      <c r="E6" s="119"/>
      <c r="F6" s="119"/>
      <c r="G6" s="120"/>
      <c r="H6" s="108"/>
      <c r="I6" s="98"/>
      <c r="J6" s="98" t="s">
        <v>16</v>
      </c>
      <c r="K6" s="98" t="s">
        <v>6</v>
      </c>
      <c r="L6" s="98" t="s">
        <v>10</v>
      </c>
      <c r="M6" s="111"/>
      <c r="N6" s="99"/>
    </row>
    <row r="7" spans="1:14" s="27" customFormat="1" ht="26.25" customHeight="1" x14ac:dyDescent="0.2">
      <c r="A7" s="106"/>
      <c r="B7" s="101"/>
      <c r="C7" s="101"/>
      <c r="D7" s="28" t="s">
        <v>7</v>
      </c>
      <c r="E7" s="28" t="s">
        <v>8</v>
      </c>
      <c r="F7" s="28" t="s">
        <v>9</v>
      </c>
      <c r="G7" s="120"/>
      <c r="H7" s="108"/>
      <c r="I7" s="98"/>
      <c r="J7" s="98"/>
      <c r="K7" s="98"/>
      <c r="L7" s="98"/>
      <c r="M7" s="111"/>
      <c r="N7" s="99"/>
    </row>
    <row r="8" spans="1:14" s="25" customFormat="1" ht="44.25" customHeight="1" x14ac:dyDescent="0.2">
      <c r="A8" s="19">
        <v>1</v>
      </c>
      <c r="B8" s="13">
        <v>2</v>
      </c>
      <c r="C8" s="20">
        <v>3</v>
      </c>
      <c r="D8" s="20">
        <v>4</v>
      </c>
      <c r="E8" s="20">
        <v>5</v>
      </c>
      <c r="F8" s="20">
        <v>6</v>
      </c>
      <c r="G8" s="13" t="s">
        <v>14</v>
      </c>
      <c r="H8" s="31">
        <v>8</v>
      </c>
      <c r="I8" s="14" t="s">
        <v>15</v>
      </c>
      <c r="J8" s="14">
        <v>10</v>
      </c>
      <c r="K8" s="14">
        <v>11</v>
      </c>
      <c r="L8" s="14">
        <v>12</v>
      </c>
      <c r="M8" s="14">
        <v>13</v>
      </c>
      <c r="N8" s="16" t="s">
        <v>18</v>
      </c>
    </row>
    <row r="9" spans="1:14" s="35" customFormat="1" ht="37.5" customHeight="1" thickBot="1" x14ac:dyDescent="0.25">
      <c r="A9" s="29">
        <v>1</v>
      </c>
      <c r="B9" s="36" t="s">
        <v>23</v>
      </c>
      <c r="C9" s="30" t="s">
        <v>19</v>
      </c>
      <c r="D9" s="21">
        <v>43200</v>
      </c>
      <c r="E9" s="21">
        <v>44225</v>
      </c>
      <c r="F9" s="21">
        <v>43800</v>
      </c>
      <c r="G9" s="21">
        <f t="shared" ref="G9:G16" si="0">SUM(D9:F9)</f>
        <v>131225</v>
      </c>
      <c r="H9" s="12">
        <v>2</v>
      </c>
      <c r="I9" s="31">
        <v>3</v>
      </c>
      <c r="J9" s="22">
        <f t="shared" ref="J9:J16" si="1">ROUND(G9/I9,2)</f>
        <v>43741.67</v>
      </c>
      <c r="K9" s="32">
        <f t="shared" ref="K9:K16" si="2">STDEV(D9:F9)</f>
        <v>514.98381851601255</v>
      </c>
      <c r="L9" s="33">
        <f t="shared" ref="L9:L16" si="3">K9/J9</f>
        <v>1.177330034532318E-2</v>
      </c>
      <c r="M9" s="22">
        <f t="shared" ref="M9:M16" si="4">ROUND(((D9*H9)+(E9*H9)+(F9*H9))/(H9*I9),2)</f>
        <v>43741.67</v>
      </c>
      <c r="N9" s="34">
        <f>J9*H9</f>
        <v>87483.34</v>
      </c>
    </row>
    <row r="10" spans="1:14" s="35" customFormat="1" ht="37.5" customHeight="1" thickBot="1" x14ac:dyDescent="0.25">
      <c r="A10" s="29">
        <v>2</v>
      </c>
      <c r="B10" s="36"/>
      <c r="C10" s="30"/>
      <c r="D10" s="21"/>
      <c r="E10" s="21"/>
      <c r="F10" s="21"/>
      <c r="G10" s="21">
        <f t="shared" si="0"/>
        <v>0</v>
      </c>
      <c r="H10" s="12">
        <v>3</v>
      </c>
      <c r="I10" s="31">
        <v>3</v>
      </c>
      <c r="J10" s="22">
        <f t="shared" si="1"/>
        <v>0</v>
      </c>
      <c r="K10" s="32" t="e">
        <f t="shared" si="2"/>
        <v>#DIV/0!</v>
      </c>
      <c r="L10" s="33" t="e">
        <f t="shared" si="3"/>
        <v>#DIV/0!</v>
      </c>
      <c r="M10" s="22">
        <f t="shared" si="4"/>
        <v>0</v>
      </c>
      <c r="N10" s="34">
        <f t="shared" ref="N10:N16" si="5">J10*H10</f>
        <v>0</v>
      </c>
    </row>
    <row r="11" spans="1:14" s="35" customFormat="1" ht="37.5" customHeight="1" thickBot="1" x14ac:dyDescent="0.25">
      <c r="A11" s="29">
        <v>3</v>
      </c>
      <c r="B11" s="36"/>
      <c r="C11" s="30"/>
      <c r="D11" s="21"/>
      <c r="E11" s="21"/>
      <c r="F11" s="21"/>
      <c r="G11" s="21">
        <f t="shared" si="0"/>
        <v>0</v>
      </c>
      <c r="H11" s="12">
        <v>4</v>
      </c>
      <c r="I11" s="31">
        <v>3</v>
      </c>
      <c r="J11" s="22">
        <f t="shared" si="1"/>
        <v>0</v>
      </c>
      <c r="K11" s="32" t="e">
        <f t="shared" si="2"/>
        <v>#DIV/0!</v>
      </c>
      <c r="L11" s="33" t="e">
        <f t="shared" si="3"/>
        <v>#DIV/0!</v>
      </c>
      <c r="M11" s="22">
        <f t="shared" si="4"/>
        <v>0</v>
      </c>
      <c r="N11" s="34">
        <f t="shared" si="5"/>
        <v>0</v>
      </c>
    </row>
    <row r="12" spans="1:14" s="35" customFormat="1" ht="37.5" customHeight="1" thickBot="1" x14ac:dyDescent="0.25">
      <c r="A12" s="29">
        <v>4</v>
      </c>
      <c r="B12" s="36"/>
      <c r="C12" s="30"/>
      <c r="D12" s="21"/>
      <c r="E12" s="21"/>
      <c r="F12" s="21"/>
      <c r="G12" s="21">
        <f t="shared" si="0"/>
        <v>0</v>
      </c>
      <c r="H12" s="12">
        <v>5</v>
      </c>
      <c r="I12" s="31">
        <v>3</v>
      </c>
      <c r="J12" s="22">
        <f t="shared" si="1"/>
        <v>0</v>
      </c>
      <c r="K12" s="32" t="e">
        <f t="shared" si="2"/>
        <v>#DIV/0!</v>
      </c>
      <c r="L12" s="33" t="e">
        <f t="shared" si="3"/>
        <v>#DIV/0!</v>
      </c>
      <c r="M12" s="22">
        <f t="shared" si="4"/>
        <v>0</v>
      </c>
      <c r="N12" s="34">
        <f t="shared" si="5"/>
        <v>0</v>
      </c>
    </row>
    <row r="13" spans="1:14" s="35" customFormat="1" ht="37.5" customHeight="1" thickBot="1" x14ac:dyDescent="0.25">
      <c r="A13" s="29">
        <v>5</v>
      </c>
      <c r="B13" s="36"/>
      <c r="C13" s="30"/>
      <c r="D13" s="21"/>
      <c r="E13" s="21"/>
      <c r="F13" s="21"/>
      <c r="G13" s="21">
        <f t="shared" si="0"/>
        <v>0</v>
      </c>
      <c r="H13" s="12">
        <v>6</v>
      </c>
      <c r="I13" s="31">
        <v>3</v>
      </c>
      <c r="J13" s="22">
        <f t="shared" si="1"/>
        <v>0</v>
      </c>
      <c r="K13" s="32" t="e">
        <f t="shared" si="2"/>
        <v>#DIV/0!</v>
      </c>
      <c r="L13" s="33" t="e">
        <f t="shared" si="3"/>
        <v>#DIV/0!</v>
      </c>
      <c r="M13" s="22">
        <f t="shared" si="4"/>
        <v>0</v>
      </c>
      <c r="N13" s="34">
        <f t="shared" si="5"/>
        <v>0</v>
      </c>
    </row>
    <row r="14" spans="1:14" s="35" customFormat="1" ht="37.5" customHeight="1" thickBot="1" x14ac:dyDescent="0.25">
      <c r="A14" s="29">
        <v>6</v>
      </c>
      <c r="B14" s="36"/>
      <c r="C14" s="30"/>
      <c r="D14" s="21"/>
      <c r="E14" s="21"/>
      <c r="F14" s="21"/>
      <c r="G14" s="21">
        <f t="shared" si="0"/>
        <v>0</v>
      </c>
      <c r="H14" s="12">
        <v>7</v>
      </c>
      <c r="I14" s="31">
        <v>3</v>
      </c>
      <c r="J14" s="22">
        <f t="shared" si="1"/>
        <v>0</v>
      </c>
      <c r="K14" s="32" t="e">
        <f t="shared" si="2"/>
        <v>#DIV/0!</v>
      </c>
      <c r="L14" s="33" t="e">
        <f t="shared" si="3"/>
        <v>#DIV/0!</v>
      </c>
      <c r="M14" s="22">
        <f t="shared" si="4"/>
        <v>0</v>
      </c>
      <c r="N14" s="34">
        <f t="shared" si="5"/>
        <v>0</v>
      </c>
    </row>
    <row r="15" spans="1:14" s="35" customFormat="1" ht="37.5" customHeight="1" thickBot="1" x14ac:dyDescent="0.25">
      <c r="A15" s="29">
        <v>7</v>
      </c>
      <c r="B15" s="36"/>
      <c r="C15" s="30"/>
      <c r="D15" s="21"/>
      <c r="E15" s="21"/>
      <c r="F15" s="21"/>
      <c r="G15" s="21">
        <f t="shared" si="0"/>
        <v>0</v>
      </c>
      <c r="H15" s="12">
        <v>8</v>
      </c>
      <c r="I15" s="31">
        <v>3</v>
      </c>
      <c r="J15" s="22">
        <f t="shared" si="1"/>
        <v>0</v>
      </c>
      <c r="K15" s="32" t="e">
        <f t="shared" si="2"/>
        <v>#DIV/0!</v>
      </c>
      <c r="L15" s="33" t="e">
        <f t="shared" si="3"/>
        <v>#DIV/0!</v>
      </c>
      <c r="M15" s="22">
        <f t="shared" si="4"/>
        <v>0</v>
      </c>
      <c r="N15" s="34">
        <f t="shared" si="5"/>
        <v>0</v>
      </c>
    </row>
    <row r="16" spans="1:14" s="35" customFormat="1" ht="37.5" customHeight="1" thickBot="1" x14ac:dyDescent="0.25">
      <c r="A16" s="29">
        <v>8</v>
      </c>
      <c r="B16" s="36"/>
      <c r="C16" s="30"/>
      <c r="D16" s="21"/>
      <c r="E16" s="21"/>
      <c r="F16" s="21"/>
      <c r="G16" s="21">
        <f t="shared" si="0"/>
        <v>0</v>
      </c>
      <c r="H16" s="12">
        <v>9</v>
      </c>
      <c r="I16" s="31">
        <v>3</v>
      </c>
      <c r="J16" s="22">
        <f t="shared" si="1"/>
        <v>0</v>
      </c>
      <c r="K16" s="32" t="e">
        <f t="shared" si="2"/>
        <v>#DIV/0!</v>
      </c>
      <c r="L16" s="33" t="e">
        <f t="shared" si="3"/>
        <v>#DIV/0!</v>
      </c>
      <c r="M16" s="22">
        <f t="shared" si="4"/>
        <v>0</v>
      </c>
      <c r="N16" s="34">
        <f t="shared" si="5"/>
        <v>0</v>
      </c>
    </row>
    <row r="17" spans="1:18" s="15" customFormat="1" ht="20.25" customHeight="1" thickBot="1" x14ac:dyDescent="0.25">
      <c r="A17" s="115"/>
      <c r="B17" s="116"/>
      <c r="C17" s="117"/>
      <c r="D17" s="117"/>
      <c r="E17" s="117"/>
      <c r="F17" s="117"/>
      <c r="G17" s="118"/>
      <c r="H17" s="118"/>
      <c r="I17" s="118"/>
      <c r="J17" s="118"/>
      <c r="K17" s="118"/>
      <c r="L17" s="118"/>
      <c r="M17" s="118"/>
      <c r="N17" s="24">
        <f>SUM(N9:N9)</f>
        <v>87483.34</v>
      </c>
      <c r="O17" s="17"/>
      <c r="Q17" s="18"/>
      <c r="R17" s="17"/>
    </row>
    <row r="19" spans="1:18" ht="56.25" customHeight="1" x14ac:dyDescent="0.2">
      <c r="A19" s="113" t="s">
        <v>20</v>
      </c>
      <c r="B19" s="113"/>
      <c r="C19" s="113"/>
      <c r="D19" s="113"/>
      <c r="E19" s="113"/>
      <c r="F19" s="113"/>
      <c r="G19" s="113"/>
      <c r="H19" s="113"/>
      <c r="I19" s="113"/>
      <c r="J19" s="113"/>
      <c r="K19" s="113"/>
      <c r="L19" s="113"/>
      <c r="M19" s="113"/>
      <c r="N19" s="113"/>
    </row>
    <row r="20" spans="1:18" s="8" customFormat="1" ht="48.75" customHeight="1" x14ac:dyDescent="0.25">
      <c r="A20" s="102" t="s">
        <v>22</v>
      </c>
      <c r="B20" s="102"/>
      <c r="C20" s="102"/>
      <c r="D20" s="102"/>
      <c r="E20" s="102"/>
      <c r="F20" s="102"/>
      <c r="G20" s="102"/>
      <c r="H20" s="102"/>
      <c r="I20" s="102"/>
      <c r="J20" s="102"/>
      <c r="K20" s="102"/>
      <c r="L20" s="102"/>
      <c r="M20" s="102"/>
      <c r="N20" s="102"/>
    </row>
    <row r="21" spans="1:18" s="8" customFormat="1" ht="38.25" customHeight="1" x14ac:dyDescent="0.25">
      <c r="A21" s="102" t="s">
        <v>21</v>
      </c>
      <c r="B21" s="103"/>
      <c r="C21" s="103"/>
      <c r="D21" s="103"/>
      <c r="E21" s="103"/>
      <c r="F21" s="103"/>
      <c r="G21" s="103"/>
      <c r="H21" s="103"/>
      <c r="I21" s="103"/>
      <c r="J21" s="103"/>
      <c r="K21" s="103"/>
      <c r="L21" s="103"/>
      <c r="M21" s="103"/>
      <c r="N21" s="103"/>
    </row>
    <row r="22" spans="1:18" s="8" customFormat="1" ht="15.75" x14ac:dyDescent="0.25">
      <c r="A22" s="7"/>
      <c r="B22" s="7"/>
      <c r="E22" s="7"/>
      <c r="G22" s="9"/>
      <c r="H22" s="37"/>
    </row>
    <row r="23" spans="1:18" ht="15.75" x14ac:dyDescent="0.2">
      <c r="A23" s="2"/>
      <c r="B23" s="2"/>
      <c r="C23" s="5"/>
      <c r="D23" s="5"/>
      <c r="E23" s="23"/>
      <c r="F23" s="5"/>
      <c r="G23" s="5"/>
      <c r="H23" s="38"/>
      <c r="I23" s="5"/>
      <c r="J23" s="5"/>
      <c r="K23" s="5"/>
      <c r="L23" s="5"/>
      <c r="M23" s="5"/>
      <c r="N23" s="6"/>
    </row>
    <row r="24" spans="1:18" ht="15.75" x14ac:dyDescent="0.2">
      <c r="A24" s="4"/>
      <c r="B24" s="4"/>
      <c r="C24" s="4"/>
      <c r="D24" s="2"/>
      <c r="E24" s="2"/>
      <c r="F24" s="3"/>
      <c r="G24" s="4"/>
      <c r="H24" s="39"/>
      <c r="I24" s="4"/>
      <c r="J24" s="4"/>
      <c r="K24" s="4"/>
      <c r="L24" s="4"/>
      <c r="M24" s="4"/>
      <c r="N24" s="6"/>
    </row>
    <row r="25" spans="1:18" ht="15.75" x14ac:dyDescent="0.2">
      <c r="A25" s="4"/>
      <c r="B25" s="4"/>
      <c r="C25" s="4"/>
      <c r="D25" s="2"/>
      <c r="E25" s="2"/>
      <c r="F25" s="3"/>
      <c r="G25" s="4"/>
      <c r="H25" s="39"/>
      <c r="I25" s="4"/>
      <c r="J25" s="4"/>
      <c r="K25" s="4"/>
      <c r="L25" s="4"/>
      <c r="M25" s="4"/>
      <c r="N25" s="6"/>
    </row>
    <row r="26" spans="1:18" ht="15.75" x14ac:dyDescent="0.2">
      <c r="A26" s="4"/>
      <c r="B26" s="4"/>
      <c r="C26" s="4"/>
      <c r="D26" s="2"/>
      <c r="E26" s="2"/>
      <c r="F26" s="3"/>
      <c r="G26" s="4"/>
      <c r="H26" s="39"/>
      <c r="I26" s="4"/>
      <c r="J26" s="4"/>
      <c r="K26" s="4"/>
      <c r="L26" s="4"/>
      <c r="M26" s="4"/>
      <c r="N26" s="6"/>
    </row>
    <row r="27" spans="1:18" ht="15.75" x14ac:dyDescent="0.2">
      <c r="A27" s="4"/>
      <c r="B27" s="4"/>
      <c r="C27" s="2"/>
      <c r="D27" s="2"/>
      <c r="E27" s="2"/>
      <c r="F27" s="2"/>
      <c r="G27" s="2"/>
      <c r="H27" s="40"/>
      <c r="I27" s="2"/>
      <c r="J27" s="2"/>
      <c r="K27" s="2"/>
      <c r="L27" s="2"/>
      <c r="M27" s="2"/>
    </row>
    <row r="28" spans="1:18" ht="15.75" x14ac:dyDescent="0.2">
      <c r="A28" s="4"/>
      <c r="B28" s="4"/>
      <c r="C28" s="2"/>
      <c r="D28" s="2"/>
      <c r="E28" s="2"/>
      <c r="F28" s="2"/>
      <c r="G28" s="2"/>
      <c r="H28" s="40"/>
      <c r="I28" s="2"/>
      <c r="J28" s="2"/>
      <c r="K28" s="2"/>
      <c r="L28" s="2"/>
      <c r="M28" s="2"/>
    </row>
    <row r="29" spans="1:18" ht="15.75" x14ac:dyDescent="0.2">
      <c r="A29" s="2"/>
      <c r="B29" s="2"/>
      <c r="C29" s="2"/>
      <c r="D29" s="2"/>
      <c r="E29" s="2"/>
      <c r="F29" s="3"/>
      <c r="G29" s="2"/>
      <c r="H29" s="40"/>
      <c r="I29" s="2"/>
      <c r="J29" s="2"/>
      <c r="K29" s="2"/>
      <c r="L29" s="2"/>
      <c r="M29" s="2"/>
    </row>
    <row r="30" spans="1:18" ht="15.75" x14ac:dyDescent="0.2">
      <c r="A30" s="2"/>
      <c r="B30" s="2"/>
      <c r="C30" s="2"/>
      <c r="D30" s="2"/>
      <c r="E30" s="2"/>
      <c r="F30" s="2"/>
      <c r="G30" s="2"/>
      <c r="H30" s="40"/>
      <c r="I30" s="2"/>
      <c r="J30" s="2"/>
      <c r="K30" s="2"/>
      <c r="L30" s="2"/>
      <c r="M30" s="2"/>
    </row>
    <row r="31" spans="1:18" ht="15.75" x14ac:dyDescent="0.2">
      <c r="A31" s="2"/>
      <c r="B31" s="2"/>
      <c r="C31" s="2"/>
      <c r="D31" s="2"/>
      <c r="E31" s="2"/>
      <c r="F31" s="2"/>
      <c r="G31" s="2"/>
      <c r="H31" s="40"/>
      <c r="I31" s="2"/>
      <c r="J31" s="2"/>
      <c r="K31" s="2"/>
      <c r="L31" s="2"/>
      <c r="M31" s="2"/>
    </row>
    <row r="32" spans="1:18" ht="15" x14ac:dyDescent="0.2">
      <c r="A32" s="6"/>
      <c r="B32" s="6"/>
      <c r="C32" s="6"/>
      <c r="D32" s="6"/>
      <c r="E32" s="6"/>
      <c r="F32" s="6"/>
      <c r="G32" s="6"/>
      <c r="H32" s="41"/>
      <c r="I32" s="6"/>
      <c r="J32" s="6"/>
      <c r="K32" s="6"/>
      <c r="L32" s="6"/>
      <c r="M32" s="6"/>
    </row>
    <row r="33" spans="1:13" ht="15" x14ac:dyDescent="0.2">
      <c r="A33" s="6"/>
      <c r="B33" s="6"/>
      <c r="C33" s="6"/>
      <c r="D33" s="6"/>
      <c r="E33" s="6"/>
      <c r="F33" s="6"/>
      <c r="G33" s="6"/>
      <c r="H33" s="41"/>
      <c r="I33" s="6"/>
      <c r="J33" s="6"/>
      <c r="K33" s="6"/>
      <c r="L33" s="6"/>
      <c r="M33" s="6"/>
    </row>
    <row r="34" spans="1:13" ht="15" x14ac:dyDescent="0.2">
      <c r="A34" s="6"/>
      <c r="B34" s="6"/>
      <c r="C34" s="6"/>
      <c r="D34" s="6"/>
      <c r="E34" s="6"/>
      <c r="F34" s="6"/>
      <c r="G34" s="6"/>
      <c r="H34" s="41"/>
      <c r="I34" s="6"/>
      <c r="J34" s="6"/>
      <c r="K34" s="6"/>
      <c r="L34" s="6"/>
      <c r="M34" s="6"/>
    </row>
    <row r="35" spans="1:13" ht="15" x14ac:dyDescent="0.2">
      <c r="A35" s="6"/>
      <c r="B35" s="6"/>
      <c r="C35" s="6"/>
      <c r="D35" s="6"/>
      <c r="E35" s="6"/>
      <c r="F35" s="6"/>
      <c r="G35" s="6"/>
      <c r="H35" s="41"/>
      <c r="I35" s="6"/>
      <c r="J35" s="6"/>
      <c r="K35" s="6"/>
      <c r="L35" s="6"/>
      <c r="M35" s="6"/>
    </row>
  </sheetData>
  <mergeCells count="21">
    <mergeCell ref="A21:N21"/>
    <mergeCell ref="A20:N20"/>
    <mergeCell ref="A2:N2"/>
    <mergeCell ref="A5:A7"/>
    <mergeCell ref="C5:C7"/>
    <mergeCell ref="D5:G5"/>
    <mergeCell ref="H5:H7"/>
    <mergeCell ref="I5:I7"/>
    <mergeCell ref="J5:L5"/>
    <mergeCell ref="M5:M7"/>
    <mergeCell ref="B3:N3"/>
    <mergeCell ref="A19:N19"/>
    <mergeCell ref="A4:N4"/>
    <mergeCell ref="A17:M17"/>
    <mergeCell ref="D6:F6"/>
    <mergeCell ref="G6:G7"/>
    <mergeCell ref="J6:J7"/>
    <mergeCell ref="K6:K7"/>
    <mergeCell ref="L6:L7"/>
    <mergeCell ref="N6:N7"/>
    <mergeCell ref="B5:B7"/>
  </mergeCells>
  <pageMargins left="0.55118110236220474" right="0.39370078740157483" top="0.86614173228346458" bottom="0.43307086614173229" header="0.31496062992125984" footer="0.23622047244094491"/>
  <pageSetup paperSize="9" scale="59" orientation="landscape" r:id="rId1"/>
  <headerFooter alignWithMargins="0"/>
  <rowBreaks count="1" manualBreakCount="1">
    <brk id="22" max="1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5</vt:i4>
      </vt:variant>
    </vt:vector>
  </HeadingPairs>
  <TitlesOfParts>
    <vt:vector size="8" baseType="lpstr">
      <vt:lpstr>НМЦК</vt:lpstr>
      <vt:lpstr>НМЦК (2)</vt:lpstr>
      <vt:lpstr>шаблон</vt:lpstr>
      <vt:lpstr>НМЦК!_GoBack</vt:lpstr>
      <vt:lpstr>'НМЦК (2)'!_GoBack</vt:lpstr>
      <vt:lpstr>НМЦК!Область_печати</vt:lpstr>
      <vt:lpstr>'НМЦК (2)'!Область_печати</vt:lpstr>
      <vt:lpstr>шаблон!Область_печати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Отдел_закупок</cp:lastModifiedBy>
  <cp:lastPrinted>2024-10-23T12:28:32Z</cp:lastPrinted>
  <dcterms:created xsi:type="dcterms:W3CDTF">1996-10-08T23:32:33Z</dcterms:created>
  <dcterms:modified xsi:type="dcterms:W3CDTF">2026-07-13T12:46:27Z</dcterms:modified>
</cp:coreProperties>
</file>