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75" windowWidth="13695" windowHeight="13500"/>
  </bookViews>
  <sheets>
    <sheet name="Лист1" sheetId="5" r:id="rId1"/>
  </sheets>
  <definedNames>
    <definedName name="_xlnm._FilterDatabase" localSheetId="0" hidden="1">Лист1!$A$8:$P$30</definedName>
    <definedName name="_xlnm.Print_Area" localSheetId="0">Лист1!$A$1:$P$39</definedName>
  </definedNames>
  <calcPr calcId="145621" refMode="R1C1"/>
</workbook>
</file>

<file path=xl/calcChain.xml><?xml version="1.0" encoding="utf-8"?>
<calcChain xmlns="http://schemas.openxmlformats.org/spreadsheetml/2006/main">
  <c r="H29" i="5" l="1"/>
  <c r="I29" i="5" s="1"/>
  <c r="J29" i="5" s="1"/>
  <c r="K29" i="5"/>
  <c r="L29" i="5" s="1"/>
  <c r="M29" i="5" s="1"/>
  <c r="N29" i="5" s="1"/>
  <c r="H28" i="5"/>
  <c r="I28" i="5"/>
  <c r="J28" i="5" s="1"/>
  <c r="K28" i="5"/>
  <c r="L28" i="5" s="1"/>
  <c r="M28" i="5" s="1"/>
  <c r="N28" i="5" s="1"/>
  <c r="H27" i="5"/>
  <c r="I27" i="5"/>
  <c r="J27" i="5"/>
  <c r="K27" i="5"/>
  <c r="L27" i="5" s="1"/>
  <c r="M27" i="5" s="1"/>
  <c r="N27" i="5" s="1"/>
  <c r="H26" i="5"/>
  <c r="I26" i="5"/>
  <c r="J26" i="5" s="1"/>
  <c r="K26" i="5"/>
  <c r="L26" i="5"/>
  <c r="M26" i="5"/>
  <c r="N26" i="5" s="1"/>
  <c r="H25" i="5"/>
  <c r="I25" i="5" s="1"/>
  <c r="J25" i="5" s="1"/>
  <c r="K25" i="5"/>
  <c r="L25" i="5" s="1"/>
  <c r="M25" i="5" s="1"/>
  <c r="N25" i="5" s="1"/>
  <c r="H24" i="5"/>
  <c r="I24" i="5" s="1"/>
  <c r="J24" i="5" s="1"/>
  <c r="K24" i="5"/>
  <c r="L24" i="5" s="1"/>
  <c r="M24" i="5" s="1"/>
  <c r="N24" i="5" s="1"/>
  <c r="H23" i="5"/>
  <c r="I23" i="5" s="1"/>
  <c r="J23" i="5" s="1"/>
  <c r="K23" i="5"/>
  <c r="L23" i="5" s="1"/>
  <c r="M23" i="5" s="1"/>
  <c r="N23" i="5" s="1"/>
  <c r="H22" i="5"/>
  <c r="I22" i="5" s="1"/>
  <c r="J22" i="5" s="1"/>
  <c r="K22" i="5"/>
  <c r="L22" i="5" s="1"/>
  <c r="M22" i="5" s="1"/>
  <c r="N22" i="5" s="1"/>
  <c r="N30" i="5" l="1"/>
  <c r="H10" i="5"/>
  <c r="I10" i="5" s="1"/>
  <c r="J10" i="5" s="1"/>
  <c r="K10" i="5"/>
  <c r="L10" i="5" s="1"/>
  <c r="M10" i="5" s="1"/>
  <c r="N10" i="5" s="1"/>
  <c r="P10" i="5"/>
  <c r="K21" i="5" l="1"/>
  <c r="L21" i="5" s="1"/>
  <c r="M21" i="5" s="1"/>
  <c r="N21" i="5" s="1"/>
  <c r="H21" i="5"/>
  <c r="I21" i="5" s="1"/>
  <c r="J21" i="5" s="1"/>
  <c r="K16" i="5"/>
  <c r="L16" i="5" s="1"/>
  <c r="M16" i="5" s="1"/>
  <c r="N16" i="5" s="1"/>
  <c r="H16" i="5"/>
  <c r="I16" i="5" s="1"/>
  <c r="J16" i="5" s="1"/>
  <c r="K13" i="5"/>
  <c r="L13" i="5" s="1"/>
  <c r="M13" i="5" s="1"/>
  <c r="N13" i="5" s="1"/>
  <c r="H13" i="5"/>
  <c r="I13" i="5" s="1"/>
  <c r="J13" i="5" s="1"/>
  <c r="P20" i="5" l="1"/>
  <c r="K20" i="5"/>
  <c r="L20" i="5" s="1"/>
  <c r="M20" i="5" s="1"/>
  <c r="N20" i="5" s="1"/>
  <c r="H20" i="5"/>
  <c r="I20" i="5" s="1"/>
  <c r="J20" i="5" s="1"/>
  <c r="P19" i="5"/>
  <c r="K19" i="5"/>
  <c r="L19" i="5" s="1"/>
  <c r="M19" i="5" s="1"/>
  <c r="N19" i="5" s="1"/>
  <c r="H19" i="5"/>
  <c r="I19" i="5" s="1"/>
  <c r="J19" i="5" s="1"/>
  <c r="P18" i="5"/>
  <c r="K18" i="5"/>
  <c r="L18" i="5" s="1"/>
  <c r="M18" i="5" s="1"/>
  <c r="N18" i="5" s="1"/>
  <c r="H18" i="5"/>
  <c r="I18" i="5" s="1"/>
  <c r="J18" i="5" s="1"/>
  <c r="P17" i="5"/>
  <c r="K17" i="5"/>
  <c r="L17" i="5" s="1"/>
  <c r="M17" i="5" s="1"/>
  <c r="N17" i="5" s="1"/>
  <c r="H17" i="5"/>
  <c r="I17" i="5" s="1"/>
  <c r="J17" i="5" s="1"/>
  <c r="P15" i="5"/>
  <c r="K15" i="5"/>
  <c r="L15" i="5" s="1"/>
  <c r="M15" i="5" s="1"/>
  <c r="N15" i="5" s="1"/>
  <c r="H15" i="5"/>
  <c r="I15" i="5" s="1"/>
  <c r="J15" i="5" s="1"/>
  <c r="P14" i="5"/>
  <c r="K14" i="5"/>
  <c r="L14" i="5" s="1"/>
  <c r="M14" i="5" s="1"/>
  <c r="N14" i="5" s="1"/>
  <c r="H14" i="5"/>
  <c r="I14" i="5" s="1"/>
  <c r="J14" i="5" s="1"/>
  <c r="P12" i="5"/>
  <c r="K12" i="5"/>
  <c r="L12" i="5" s="1"/>
  <c r="M12" i="5" s="1"/>
  <c r="N12" i="5" s="1"/>
  <c r="H12" i="5"/>
  <c r="I12" i="5" s="1"/>
  <c r="J12" i="5" s="1"/>
  <c r="P11" i="5"/>
  <c r="K11" i="5"/>
  <c r="L11" i="5" s="1"/>
  <c r="M11" i="5" s="1"/>
  <c r="N11" i="5" s="1"/>
  <c r="H11" i="5"/>
  <c r="I11" i="5" s="1"/>
  <c r="J11" i="5" s="1"/>
</calcChain>
</file>

<file path=xl/sharedStrings.xml><?xml version="1.0" encoding="utf-8"?>
<sst xmlns="http://schemas.openxmlformats.org/spreadsheetml/2006/main" count="61" uniqueCount="41">
  <si>
    <t>В результате проведенного расчета Н(М)ЦК, ЦКЕП контракта составила, руб.:</t>
  </si>
  <si>
    <t>шт.</t>
  </si>
  <si>
    <t>НМЦК с учетом округления цены за единицу (руб.)**</t>
  </si>
  <si>
    <t>Цена за единицу изм. с округлением (вниз) до сотых долей после запятой (руб.)</t>
  </si>
  <si>
    <t>Цена за единицу изм. (руб.)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</si>
  <si>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</si>
  <si>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</si>
  <si>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</si>
  <si>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</si>
  <si>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</si>
  <si>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</si>
  <si>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</si>
  <si>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Кол-во</t>
  </si>
  <si>
    <t>Ед. изм</t>
  </si>
  <si>
    <t>Наименование предмета контракта</t>
  </si>
  <si>
    <t>№</t>
  </si>
  <si>
    <t>Приложение №3 к извещению о проведении закупки</t>
  </si>
  <si>
    <t>Обоснование начальной (максимальной) цены контракта</t>
  </si>
  <si>
    <t>При расчета начально (максимальной) цены контракта применяется метод сопоставимых рыночных цен в соответствии с частями 2-6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</t>
  </si>
  <si>
    <t>Поставщик №2 Счет № ТР-3702 от 19.08.2026</t>
  </si>
  <si>
    <t>Поставщик № 3   Коммерческое предложение от 19.08.2026</t>
  </si>
  <si>
    <t xml:space="preserve">Угол пластиковый 40*40мм 2,7м </t>
  </si>
  <si>
    <t>Угол пластиковый 20*20мм 2,7м</t>
  </si>
  <si>
    <t>Угол пластиковый 10*10мм 2,7м</t>
  </si>
  <si>
    <t>Колодка клеммная винтовая</t>
  </si>
  <si>
    <t>Очиститель пены</t>
  </si>
  <si>
    <t>Кран шаровой Ду 15ВР-НР бабочка латунь-никель</t>
  </si>
  <si>
    <t>Жидкие гвозди</t>
  </si>
  <si>
    <t>Защелка м/к (ключ/фикс)</t>
  </si>
  <si>
    <t>компл</t>
  </si>
  <si>
    <t>Кисть плоская</t>
  </si>
  <si>
    <t>Валик малярный</t>
  </si>
  <si>
    <t>Ручка удлиняющая телескопмческая</t>
  </si>
  <si>
    <t xml:space="preserve">Перчатки хб с ПВХ точка 10кл./4нит. </t>
  </si>
  <si>
    <t>Герметик силиконовый 260 мл, белый</t>
  </si>
  <si>
    <t>Герметик силиконовый 260 мл, бесцветный</t>
  </si>
  <si>
    <t>Струбцина быстрозажимная с фиксатором</t>
  </si>
  <si>
    <t>Светильник светодиодный</t>
  </si>
  <si>
    <t>Ковролин иглопробивной чёрный - 3м (м.пог)</t>
  </si>
  <si>
    <t>м/п</t>
  </si>
  <si>
    <t>Поставщик № 1 Коммерческое  предложение от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</si>
</sst>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4" fontId="1" fillId="0" borderId="0" xfId="0" applyNumberFormat="1" applyFont="1"/>
    <xf numFmtId="0" fontId="1" fillId="2" borderId="0" xfId="0" applyFont="1" applyFill="1"/>
    <xf numFmtId="0" fontId="5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2" fillId="2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4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shrinkToFit="1"/>
    </xf>
    <xf numFmtId="4" fontId="9" fillId="2" borderId="7" xfId="0" applyNumberFormat="1" applyFont="1" applyFill="1" applyBorder="1" applyAlignment="1">
      <alignment horizontal="center" vertical="center" shrinkToFit="1"/>
    </xf>
    <xf numFmtId="4" fontId="9" fillId="2" borderId="8" xfId="0" applyNumberFormat="1" applyFont="1" applyFill="1" applyBorder="1" applyAlignment="1">
      <alignment horizontal="center" vertical="center" shrinkToFit="1"/>
    </xf>
    <xf numFmtId="4" fontId="3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9" fontId="11" fillId="2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top"/>
    </xf>
    <xf numFmtId="0" fontId="1" fillId="0" borderId="0" xfId="0" applyFont="1" applyAlignment="1">
      <alignment horizontal="right"/>
    </xf>
    <xf numFmtId="0" fontId="10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3" xfId="0" applyFont="1" applyBorder="1" applyAlignment="1"/>
    <xf numFmtId="2" fontId="1" fillId="2" borderId="0" xfId="0" applyNumberFormat="1" applyFont="1" applyFill="1" applyAlignment="1">
      <alignment horizontal="center"/>
    </xf>
    <xf numFmtId="0" fontId="2" fillId="2" borderId="9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2" applyNumberFormat="1" applyFont="1" applyFill="1" applyBorder="1" applyAlignment="1">
      <alignment horizontal="center" vertical="center"/>
    </xf>
    <xf numFmtId="4" fontId="9" fillId="0" borderId="6" xfId="0" applyNumberFormat="1" applyFont="1" applyFill="1" applyBorder="1" applyAlignment="1">
      <alignment horizontal="center" vertical="center" shrinkToFit="1"/>
    </xf>
    <xf numFmtId="4" fontId="9" fillId="0" borderId="7" xfId="0" applyNumberFormat="1" applyFont="1" applyFill="1" applyBorder="1" applyAlignment="1">
      <alignment horizontal="center" vertical="center" shrinkToFit="1"/>
    </xf>
    <xf numFmtId="4" fontId="9" fillId="0" borderId="8" xfId="0" applyNumberFormat="1" applyFont="1" applyFill="1" applyBorder="1" applyAlignment="1">
      <alignment horizontal="center" vertical="center" shrinkToFit="1"/>
    </xf>
    <xf numFmtId="4" fontId="3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" fontId="4" fillId="0" borderId="11" xfId="2" applyNumberFormat="1" applyFont="1" applyFill="1" applyBorder="1" applyAlignment="1">
      <alignment horizontal="center" vertical="center"/>
    </xf>
    <xf numFmtId="4" fontId="9" fillId="0" borderId="12" xfId="0" applyNumberFormat="1" applyFont="1" applyFill="1" applyBorder="1" applyAlignment="1">
      <alignment horizontal="center" vertical="center" shrinkToFit="1"/>
    </xf>
    <xf numFmtId="4" fontId="9" fillId="0" borderId="11" xfId="0" applyNumberFormat="1" applyFont="1" applyFill="1" applyBorder="1" applyAlignment="1">
      <alignment horizontal="center" vertical="center" shrinkToFit="1"/>
    </xf>
    <xf numFmtId="4" fontId="9" fillId="0" borderId="13" xfId="0" applyNumberFormat="1" applyFont="1" applyFill="1" applyBorder="1" applyAlignment="1">
      <alignment horizontal="center" vertical="center" shrinkToFit="1"/>
    </xf>
    <xf numFmtId="4" fontId="9" fillId="0" borderId="14" xfId="0" applyNumberFormat="1" applyFont="1" applyFill="1" applyBorder="1" applyAlignment="1">
      <alignment horizontal="center" vertical="center" shrinkToFit="1"/>
    </xf>
    <xf numFmtId="4" fontId="1" fillId="0" borderId="3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shrinkToFit="1"/>
    </xf>
  </cellXfs>
  <cellStyles count="3">
    <cellStyle name="Обычный" xfId="0" builtinId="0"/>
    <cellStyle name="Обычный 2" xfId="1"/>
    <cellStyle name="Обычный 3" xfId="2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287DE4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8</xdr:row>
      <xdr:rowOff>952500</xdr:rowOff>
    </xdr:from>
    <xdr:to>
      <xdr:col>8</xdr:col>
      <xdr:colOff>0</xdr:colOff>
      <xdr:row>8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95250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8</xdr:row>
      <xdr:rowOff>1238250</xdr:rowOff>
    </xdr:from>
    <xdr:to>
      <xdr:col>8</xdr:col>
      <xdr:colOff>457200</xdr:colOff>
      <xdr:row>8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2382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8</xdr:row>
      <xdr:rowOff>952500</xdr:rowOff>
    </xdr:from>
    <xdr:to>
      <xdr:col>8</xdr:col>
      <xdr:colOff>0</xdr:colOff>
      <xdr:row>8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95250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8</xdr:row>
      <xdr:rowOff>1238250</xdr:rowOff>
    </xdr:from>
    <xdr:to>
      <xdr:col>8</xdr:col>
      <xdr:colOff>457200</xdr:colOff>
      <xdr:row>8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2382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95250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8</xdr:row>
      <xdr:rowOff>923925</xdr:rowOff>
    </xdr:from>
    <xdr:to>
      <xdr:col>8</xdr:col>
      <xdr:colOff>1019175</xdr:colOff>
      <xdr:row>8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92392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164727</xdr:colOff>
      <xdr:row>8</xdr:row>
      <xdr:rowOff>1443318</xdr:rowOff>
    </xdr:from>
    <xdr:to>
      <xdr:col>10</xdr:col>
      <xdr:colOff>1650627</xdr:colOff>
      <xdr:row>8</xdr:row>
      <xdr:rowOff>1805268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443318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2382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tabSelected="1" view="pageBreakPreview" topLeftCell="A9" zoomScale="70" zoomScaleNormal="85" zoomScaleSheetLayoutView="70" workbookViewId="0">
      <selection activeCell="F9" sqref="F9"/>
    </sheetView>
  </sheetViews>
  <sheetFormatPr defaultColWidth="9.140625" defaultRowHeight="12.75" x14ac:dyDescent="0.2"/>
  <cols>
    <col min="1" max="1" width="3.140625" style="1" customWidth="1"/>
    <col min="2" max="2" width="62.140625" style="1" customWidth="1"/>
    <col min="3" max="3" width="6.42578125" style="1" customWidth="1"/>
    <col min="4" max="4" width="11.42578125" style="18" customWidth="1"/>
    <col min="5" max="5" width="15" style="1" customWidth="1"/>
    <col min="6" max="6" width="14.7109375" style="1" customWidth="1"/>
    <col min="7" max="7" width="14.5703125" style="10" customWidth="1"/>
    <col min="8" max="8" width="15.5703125" style="1" customWidth="1"/>
    <col min="9" max="9" width="15.42578125" style="1" customWidth="1"/>
    <col min="10" max="10" width="14.28515625" style="1" customWidth="1"/>
    <col min="11" max="11" width="28" style="1" customWidth="1"/>
    <col min="12" max="12" width="12" style="1" customWidth="1"/>
    <col min="13" max="13" width="10.42578125" style="1" customWidth="1"/>
    <col min="14" max="14" width="15.85546875" style="1" customWidth="1"/>
    <col min="15" max="15" width="21.42578125" style="13" hidden="1" customWidth="1"/>
    <col min="16" max="20" width="0" style="1" hidden="1" customWidth="1"/>
    <col min="21" max="16384" width="9.140625" style="1"/>
  </cols>
  <sheetData>
    <row r="1" spans="1:28" hidden="1" x14ac:dyDescent="0.2">
      <c r="H1" s="32" t="s">
        <v>16</v>
      </c>
      <c r="I1" s="32"/>
      <c r="J1" s="32"/>
      <c r="K1" s="32"/>
      <c r="L1" s="32"/>
      <c r="M1" s="32"/>
      <c r="N1" s="32"/>
    </row>
    <row r="2" spans="1:28" hidden="1" x14ac:dyDescent="0.2">
      <c r="H2" s="15"/>
      <c r="I2" s="15"/>
      <c r="J2" s="15"/>
      <c r="K2" s="15"/>
      <c r="L2" s="15"/>
      <c r="M2" s="15"/>
      <c r="N2" s="15"/>
    </row>
    <row r="3" spans="1:28" hidden="1" x14ac:dyDescent="0.2">
      <c r="A3" s="33" t="s">
        <v>17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28" hidden="1" x14ac:dyDescent="0.2">
      <c r="A4" s="16"/>
      <c r="B4" s="16"/>
      <c r="C4" s="16"/>
      <c r="D4" s="17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28" hidden="1" x14ac:dyDescent="0.2">
      <c r="A5" s="34" t="s">
        <v>18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28" ht="25.5" hidden="1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28" hidden="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14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39" hidden="1" customHeight="1" x14ac:dyDescent="0.2">
      <c r="A8" s="36" t="s">
        <v>15</v>
      </c>
      <c r="B8" s="37" t="s">
        <v>14</v>
      </c>
      <c r="C8" s="37" t="s">
        <v>13</v>
      </c>
      <c r="D8" s="38" t="s">
        <v>12</v>
      </c>
      <c r="E8" s="40" t="s">
        <v>11</v>
      </c>
      <c r="F8" s="40"/>
      <c r="G8" s="40"/>
      <c r="H8" s="41" t="s">
        <v>10</v>
      </c>
      <c r="I8" s="41"/>
      <c r="J8" s="41"/>
      <c r="K8" s="42" t="s">
        <v>9</v>
      </c>
      <c r="L8" s="43"/>
      <c r="M8" s="43"/>
      <c r="N8" s="44"/>
    </row>
    <row r="9" spans="1:28" ht="147.75" customHeight="1" x14ac:dyDescent="0.2">
      <c r="A9" s="36"/>
      <c r="B9" s="37"/>
      <c r="C9" s="37"/>
      <c r="D9" s="38"/>
      <c r="E9" s="9" t="s">
        <v>40</v>
      </c>
      <c r="F9" s="9" t="s">
        <v>19</v>
      </c>
      <c r="G9" s="9" t="s">
        <v>20</v>
      </c>
      <c r="H9" s="5" t="s">
        <v>8</v>
      </c>
      <c r="I9" s="5" t="s">
        <v>7</v>
      </c>
      <c r="J9" s="4" t="s">
        <v>6</v>
      </c>
      <c r="K9" s="3" t="s">
        <v>5</v>
      </c>
      <c r="L9" s="2" t="s">
        <v>4</v>
      </c>
      <c r="M9" s="2" t="s">
        <v>3</v>
      </c>
      <c r="N9" s="2" t="s">
        <v>2</v>
      </c>
    </row>
    <row r="10" spans="1:28" s="31" customFormat="1" x14ac:dyDescent="0.25">
      <c r="A10" s="49">
        <v>1</v>
      </c>
      <c r="B10" s="50" t="s">
        <v>21</v>
      </c>
      <c r="C10" s="51" t="s">
        <v>1</v>
      </c>
      <c r="D10" s="52">
        <v>5</v>
      </c>
      <c r="E10" s="53">
        <v>156</v>
      </c>
      <c r="F10" s="54">
        <v>130</v>
      </c>
      <c r="G10" s="55">
        <v>143</v>
      </c>
      <c r="H10" s="56">
        <f t="shared" ref="H10:H20" si="0">AVERAGE(E10:G10)</f>
        <v>143</v>
      </c>
      <c r="I10" s="57">
        <f t="shared" ref="I10:I20" si="1">SQRT(((SUM((POWER(E10-H10,2)),(POWER(F10-H10,2)),(POWER(G10-H10,2)))/(COLUMNS(E10:G10)-1))))</f>
        <v>13</v>
      </c>
      <c r="J10" s="57">
        <f t="shared" ref="J10:J20" si="2">I10/H10*100</f>
        <v>9.0909090909090917</v>
      </c>
      <c r="K10" s="56">
        <f t="shared" ref="K10:K29" si="3">((D10/3)*(SUM(E10:G10)))</f>
        <v>715</v>
      </c>
      <c r="L10" s="56">
        <f t="shared" ref="L10:L29" si="4">K10/D10</f>
        <v>143</v>
      </c>
      <c r="M10" s="56">
        <f t="shared" ref="M10:M20" si="5">ROUND(L10,2)</f>
        <v>143</v>
      </c>
      <c r="N10" s="56">
        <f t="shared" ref="N10:N29" si="6">M10*D10</f>
        <v>715</v>
      </c>
      <c r="O10" s="30"/>
      <c r="P10" s="31">
        <f>D10*O10</f>
        <v>0</v>
      </c>
    </row>
    <row r="11" spans="1:28" s="31" customFormat="1" x14ac:dyDescent="0.25">
      <c r="A11" s="49">
        <v>2</v>
      </c>
      <c r="B11" s="50" t="s">
        <v>22</v>
      </c>
      <c r="C11" s="51" t="s">
        <v>1</v>
      </c>
      <c r="D11" s="52">
        <v>10</v>
      </c>
      <c r="E11" s="53">
        <v>88.8</v>
      </c>
      <c r="F11" s="54">
        <v>74</v>
      </c>
      <c r="G11" s="55">
        <v>81.400000000000006</v>
      </c>
      <c r="H11" s="56">
        <f t="shared" si="0"/>
        <v>81.400000000000006</v>
      </c>
      <c r="I11" s="57">
        <f t="shared" si="1"/>
        <v>7.3999999999999986</v>
      </c>
      <c r="J11" s="57">
        <f t="shared" si="2"/>
        <v>9.0909090909090882</v>
      </c>
      <c r="K11" s="56">
        <f t="shared" si="3"/>
        <v>814.00000000000011</v>
      </c>
      <c r="L11" s="56">
        <f t="shared" si="4"/>
        <v>81.400000000000006</v>
      </c>
      <c r="M11" s="56">
        <f t="shared" si="5"/>
        <v>81.400000000000006</v>
      </c>
      <c r="N11" s="56">
        <f t="shared" si="6"/>
        <v>814</v>
      </c>
      <c r="O11" s="30"/>
      <c r="P11" s="31">
        <f>D11*O11</f>
        <v>0</v>
      </c>
    </row>
    <row r="12" spans="1:28" s="31" customFormat="1" x14ac:dyDescent="0.25">
      <c r="A12" s="49">
        <v>3</v>
      </c>
      <c r="B12" s="50" t="s">
        <v>23</v>
      </c>
      <c r="C12" s="51" t="s">
        <v>1</v>
      </c>
      <c r="D12" s="52">
        <v>10</v>
      </c>
      <c r="E12" s="53">
        <v>46.8</v>
      </c>
      <c r="F12" s="54">
        <v>39</v>
      </c>
      <c r="G12" s="55">
        <v>42.9</v>
      </c>
      <c r="H12" s="56">
        <f t="shared" si="0"/>
        <v>42.9</v>
      </c>
      <c r="I12" s="57">
        <f t="shared" si="1"/>
        <v>3.8999999999999986</v>
      </c>
      <c r="J12" s="57">
        <f t="shared" si="2"/>
        <v>9.0909090909090882</v>
      </c>
      <c r="K12" s="56">
        <f t="shared" si="3"/>
        <v>429</v>
      </c>
      <c r="L12" s="56">
        <f t="shared" si="4"/>
        <v>42.9</v>
      </c>
      <c r="M12" s="56">
        <f t="shared" si="5"/>
        <v>42.9</v>
      </c>
      <c r="N12" s="56">
        <f t="shared" si="6"/>
        <v>429</v>
      </c>
      <c r="O12" s="30"/>
      <c r="P12" s="31">
        <f>D12*O12</f>
        <v>0</v>
      </c>
    </row>
    <row r="13" spans="1:28" s="31" customFormat="1" x14ac:dyDescent="0.25">
      <c r="A13" s="49">
        <v>4</v>
      </c>
      <c r="B13" s="50" t="s">
        <v>24</v>
      </c>
      <c r="C13" s="51" t="s">
        <v>1</v>
      </c>
      <c r="D13" s="52">
        <v>5</v>
      </c>
      <c r="E13" s="53">
        <v>87.6</v>
      </c>
      <c r="F13" s="54">
        <v>73</v>
      </c>
      <c r="G13" s="55">
        <v>80.3</v>
      </c>
      <c r="H13" s="56">
        <f t="shared" ref="H13" si="7">AVERAGE(E13:G13)</f>
        <v>80.3</v>
      </c>
      <c r="I13" s="57">
        <f t="shared" ref="I13" si="8">SQRT(((SUM((POWER(E13-H13,2)),(POWER(F13-H13,2)),(POWER(G13-H13,2)))/(COLUMNS(E13:G13)-1))))</f>
        <v>7.2999999999999972</v>
      </c>
      <c r="J13" s="57">
        <f t="shared" ref="J13" si="9">I13/H13*100</f>
        <v>9.0909090909090864</v>
      </c>
      <c r="K13" s="56">
        <f t="shared" si="3"/>
        <v>401.5</v>
      </c>
      <c r="L13" s="56">
        <f t="shared" si="4"/>
        <v>80.3</v>
      </c>
      <c r="M13" s="56">
        <f t="shared" ref="M13" si="10">ROUND(L13,2)</f>
        <v>80.3</v>
      </c>
      <c r="N13" s="56">
        <f t="shared" si="6"/>
        <v>401.5</v>
      </c>
      <c r="O13" s="30"/>
    </row>
    <row r="14" spans="1:28" s="28" customFormat="1" x14ac:dyDescent="0.25">
      <c r="A14" s="19">
        <v>5</v>
      </c>
      <c r="B14" s="20" t="s">
        <v>25</v>
      </c>
      <c r="C14" s="21" t="s">
        <v>1</v>
      </c>
      <c r="D14" s="52">
        <v>2</v>
      </c>
      <c r="E14" s="22">
        <v>327.60000000000002</v>
      </c>
      <c r="F14" s="23">
        <v>273</v>
      </c>
      <c r="G14" s="24">
        <v>300.3</v>
      </c>
      <c r="H14" s="25">
        <f t="shared" si="0"/>
        <v>300.3</v>
      </c>
      <c r="I14" s="26">
        <f t="shared" si="1"/>
        <v>27.300000000000011</v>
      </c>
      <c r="J14" s="26">
        <f t="shared" si="2"/>
        <v>9.0909090909090935</v>
      </c>
      <c r="K14" s="25">
        <f t="shared" si="3"/>
        <v>600.6</v>
      </c>
      <c r="L14" s="25">
        <f t="shared" si="4"/>
        <v>300.3</v>
      </c>
      <c r="M14" s="25">
        <f t="shared" si="5"/>
        <v>300.3</v>
      </c>
      <c r="N14" s="25">
        <f t="shared" si="6"/>
        <v>600.6</v>
      </c>
      <c r="O14" s="27"/>
      <c r="P14" s="28">
        <f>D14*O14</f>
        <v>0</v>
      </c>
    </row>
    <row r="15" spans="1:28" s="28" customFormat="1" x14ac:dyDescent="0.25">
      <c r="A15" s="19">
        <v>6</v>
      </c>
      <c r="B15" s="20" t="s">
        <v>26</v>
      </c>
      <c r="C15" s="21" t="s">
        <v>1</v>
      </c>
      <c r="D15" s="52">
        <v>4</v>
      </c>
      <c r="E15" s="22">
        <v>520.79999999999995</v>
      </c>
      <c r="F15" s="23">
        <v>434</v>
      </c>
      <c r="G15" s="24">
        <v>477.4</v>
      </c>
      <c r="H15" s="25">
        <f t="shared" si="0"/>
        <v>477.39999999999992</v>
      </c>
      <c r="I15" s="26">
        <f t="shared" si="1"/>
        <v>43.399999999999977</v>
      </c>
      <c r="J15" s="26">
        <f t="shared" si="2"/>
        <v>9.0909090909090864</v>
      </c>
      <c r="K15" s="25">
        <f t="shared" si="3"/>
        <v>1909.5999999999997</v>
      </c>
      <c r="L15" s="25">
        <f t="shared" si="4"/>
        <v>477.39999999999992</v>
      </c>
      <c r="M15" s="25">
        <f t="shared" si="5"/>
        <v>477.4</v>
      </c>
      <c r="N15" s="25">
        <f t="shared" si="6"/>
        <v>1909.6</v>
      </c>
      <c r="O15" s="27"/>
      <c r="P15" s="28">
        <f>D15*O15</f>
        <v>0</v>
      </c>
    </row>
    <row r="16" spans="1:28" s="28" customFormat="1" x14ac:dyDescent="0.25">
      <c r="A16" s="19">
        <v>7</v>
      </c>
      <c r="B16" s="20" t="s">
        <v>27</v>
      </c>
      <c r="C16" s="21" t="s">
        <v>1</v>
      </c>
      <c r="D16" s="52">
        <v>5</v>
      </c>
      <c r="E16" s="22">
        <v>602.4</v>
      </c>
      <c r="F16" s="23">
        <v>502</v>
      </c>
      <c r="G16" s="24">
        <v>552.20000000000005</v>
      </c>
      <c r="H16" s="25">
        <f t="shared" ref="H16" si="11">AVERAGE(E16:G16)</f>
        <v>552.20000000000005</v>
      </c>
      <c r="I16" s="26">
        <f t="shared" ref="I16" si="12">SQRT(((SUM((POWER(E16-H16,2)),(POWER(F16-H16,2)),(POWER(G16-H16,2)))/(COLUMNS(E16:G16)-1))))</f>
        <v>50.199999999999989</v>
      </c>
      <c r="J16" s="26">
        <f t="shared" ref="J16" si="13">I16/H16*100</f>
        <v>9.0909090909090882</v>
      </c>
      <c r="K16" s="25">
        <f t="shared" si="3"/>
        <v>2761.0000000000005</v>
      </c>
      <c r="L16" s="25">
        <f t="shared" si="4"/>
        <v>552.20000000000005</v>
      </c>
      <c r="M16" s="25">
        <f t="shared" ref="M16" si="14">ROUND(L16,2)</f>
        <v>552.20000000000005</v>
      </c>
      <c r="N16" s="25">
        <f t="shared" si="6"/>
        <v>2761</v>
      </c>
      <c r="O16" s="27"/>
    </row>
    <row r="17" spans="1:18" s="28" customFormat="1" ht="18" customHeight="1" x14ac:dyDescent="0.25">
      <c r="A17" s="19">
        <v>8</v>
      </c>
      <c r="B17" s="20" t="s">
        <v>28</v>
      </c>
      <c r="C17" s="21" t="s">
        <v>29</v>
      </c>
      <c r="D17" s="52">
        <v>10</v>
      </c>
      <c r="E17" s="22">
        <v>697.2</v>
      </c>
      <c r="F17" s="23">
        <v>581</v>
      </c>
      <c r="G17" s="24">
        <v>639.1</v>
      </c>
      <c r="H17" s="25">
        <f t="shared" si="0"/>
        <v>639.1</v>
      </c>
      <c r="I17" s="26">
        <f t="shared" si="1"/>
        <v>58.100000000000023</v>
      </c>
      <c r="J17" s="26">
        <f t="shared" si="2"/>
        <v>9.0909090909090935</v>
      </c>
      <c r="K17" s="25">
        <f t="shared" si="3"/>
        <v>6391.0000000000009</v>
      </c>
      <c r="L17" s="25">
        <f t="shared" si="4"/>
        <v>639.10000000000014</v>
      </c>
      <c r="M17" s="25">
        <f t="shared" si="5"/>
        <v>639.1</v>
      </c>
      <c r="N17" s="25">
        <f t="shared" si="6"/>
        <v>6391</v>
      </c>
      <c r="O17" s="27"/>
      <c r="P17" s="28">
        <f>D17*O17</f>
        <v>0</v>
      </c>
    </row>
    <row r="18" spans="1:18" s="28" customFormat="1" x14ac:dyDescent="0.25">
      <c r="A18" s="19">
        <v>9</v>
      </c>
      <c r="B18" s="20" t="s">
        <v>28</v>
      </c>
      <c r="C18" s="21" t="s">
        <v>29</v>
      </c>
      <c r="D18" s="52">
        <v>2</v>
      </c>
      <c r="E18" s="22">
        <v>697.2</v>
      </c>
      <c r="F18" s="23">
        <v>581</v>
      </c>
      <c r="G18" s="24">
        <v>639.1</v>
      </c>
      <c r="H18" s="25">
        <f t="shared" si="0"/>
        <v>639.1</v>
      </c>
      <c r="I18" s="26">
        <f t="shared" si="1"/>
        <v>58.100000000000023</v>
      </c>
      <c r="J18" s="26">
        <f t="shared" si="2"/>
        <v>9.0909090909090935</v>
      </c>
      <c r="K18" s="25">
        <f t="shared" si="3"/>
        <v>1278.2</v>
      </c>
      <c r="L18" s="25">
        <f t="shared" si="4"/>
        <v>639.1</v>
      </c>
      <c r="M18" s="25">
        <f t="shared" si="5"/>
        <v>639.1</v>
      </c>
      <c r="N18" s="25">
        <f t="shared" si="6"/>
        <v>1278.2</v>
      </c>
      <c r="O18" s="29">
        <v>0.25</v>
      </c>
      <c r="P18" s="28">
        <f>D18*O18</f>
        <v>0.5</v>
      </c>
      <c r="R18" s="28">
        <v>1263</v>
      </c>
    </row>
    <row r="19" spans="1:18" s="31" customFormat="1" x14ac:dyDescent="0.25">
      <c r="A19" s="49">
        <v>10</v>
      </c>
      <c r="B19" s="20" t="s">
        <v>28</v>
      </c>
      <c r="C19" s="21" t="s">
        <v>29</v>
      </c>
      <c r="D19" s="52">
        <v>1</v>
      </c>
      <c r="E19" s="53">
        <v>1671.6</v>
      </c>
      <c r="F19" s="54">
        <v>1393</v>
      </c>
      <c r="G19" s="55">
        <v>1532.3</v>
      </c>
      <c r="H19" s="56">
        <f t="shared" si="0"/>
        <v>1532.3</v>
      </c>
      <c r="I19" s="57">
        <f t="shared" si="1"/>
        <v>139.29999999999995</v>
      </c>
      <c r="J19" s="57">
        <f t="shared" si="2"/>
        <v>9.0909090909090882</v>
      </c>
      <c r="K19" s="56">
        <f t="shared" si="3"/>
        <v>1532.2999999999997</v>
      </c>
      <c r="L19" s="56">
        <f t="shared" si="4"/>
        <v>1532.2999999999997</v>
      </c>
      <c r="M19" s="56">
        <f t="shared" si="5"/>
        <v>1532.3</v>
      </c>
      <c r="N19" s="56">
        <f t="shared" si="6"/>
        <v>1532.3</v>
      </c>
      <c r="O19" s="30"/>
      <c r="P19" s="31">
        <f>D19*O19</f>
        <v>0</v>
      </c>
    </row>
    <row r="20" spans="1:18" s="31" customFormat="1" x14ac:dyDescent="0.25">
      <c r="A20" s="49">
        <v>11</v>
      </c>
      <c r="B20" s="50" t="s">
        <v>30</v>
      </c>
      <c r="C20" s="51" t="s">
        <v>1</v>
      </c>
      <c r="D20" s="52">
        <v>2</v>
      </c>
      <c r="E20" s="53">
        <v>169.2</v>
      </c>
      <c r="F20" s="54">
        <v>141</v>
      </c>
      <c r="G20" s="55">
        <v>155.1</v>
      </c>
      <c r="H20" s="56">
        <f t="shared" si="0"/>
        <v>155.1</v>
      </c>
      <c r="I20" s="57">
        <f t="shared" si="1"/>
        <v>14.099999999999994</v>
      </c>
      <c r="J20" s="57">
        <f t="shared" si="2"/>
        <v>9.0909090909090864</v>
      </c>
      <c r="K20" s="56">
        <f t="shared" si="3"/>
        <v>310.19999999999993</v>
      </c>
      <c r="L20" s="56">
        <f t="shared" si="4"/>
        <v>155.09999999999997</v>
      </c>
      <c r="M20" s="56">
        <f t="shared" si="5"/>
        <v>155.1</v>
      </c>
      <c r="N20" s="56">
        <f t="shared" si="6"/>
        <v>310.2</v>
      </c>
      <c r="O20" s="30"/>
      <c r="P20" s="31">
        <f>D20*O20</f>
        <v>0</v>
      </c>
    </row>
    <row r="21" spans="1:18" s="31" customFormat="1" x14ac:dyDescent="0.25">
      <c r="A21" s="49">
        <v>12</v>
      </c>
      <c r="B21" s="50" t="s">
        <v>31</v>
      </c>
      <c r="C21" s="51" t="s">
        <v>1</v>
      </c>
      <c r="D21" s="52">
        <v>1</v>
      </c>
      <c r="E21" s="64">
        <v>332.4</v>
      </c>
      <c r="F21" s="66">
        <v>277</v>
      </c>
      <c r="G21" s="67">
        <v>304.7</v>
      </c>
      <c r="H21" s="56">
        <f t="shared" ref="H21:H29" si="15">AVERAGE(E21:G21)</f>
        <v>304.7</v>
      </c>
      <c r="I21" s="68">
        <f t="shared" ref="I21:I29" si="16">SQRT(((SUM((POWER(E21-H21,2)),(POWER(F21-H21,2)),(POWER(G21-H21,2)))/(COLUMNS(E21:G21)-1))))</f>
        <v>27.699999999999989</v>
      </c>
      <c r="J21" s="57">
        <f t="shared" ref="J21:J29" si="17">I21/H21*100</f>
        <v>9.0909090909090864</v>
      </c>
      <c r="K21" s="56">
        <f t="shared" si="3"/>
        <v>304.69999999999993</v>
      </c>
      <c r="L21" s="71">
        <f t="shared" si="4"/>
        <v>304.69999999999993</v>
      </c>
      <c r="M21" s="56">
        <f t="shared" ref="M21:M29" si="18">ROUND(L21,2)</f>
        <v>304.7</v>
      </c>
      <c r="N21" s="56">
        <f t="shared" si="6"/>
        <v>304.7</v>
      </c>
      <c r="O21" s="30"/>
    </row>
    <row r="22" spans="1:18" s="31" customFormat="1" x14ac:dyDescent="0.25">
      <c r="A22" s="49">
        <v>13</v>
      </c>
      <c r="B22" s="50" t="s">
        <v>32</v>
      </c>
      <c r="C22" s="51" t="s">
        <v>1</v>
      </c>
      <c r="D22" s="52">
        <v>1</v>
      </c>
      <c r="E22" s="72">
        <v>882</v>
      </c>
      <c r="F22" s="72">
        <v>735</v>
      </c>
      <c r="G22" s="72">
        <v>808.5</v>
      </c>
      <c r="H22" s="69">
        <f t="shared" si="15"/>
        <v>808.5</v>
      </c>
      <c r="I22" s="57">
        <f t="shared" si="16"/>
        <v>73.5</v>
      </c>
      <c r="J22" s="57">
        <f t="shared" si="17"/>
        <v>9.0909090909090917</v>
      </c>
      <c r="K22" s="69">
        <f t="shared" si="3"/>
        <v>808.5</v>
      </c>
      <c r="L22" s="56">
        <f t="shared" si="4"/>
        <v>808.5</v>
      </c>
      <c r="M22" s="59">
        <f t="shared" si="18"/>
        <v>808.5</v>
      </c>
      <c r="N22" s="56">
        <f t="shared" si="6"/>
        <v>808.5</v>
      </c>
      <c r="O22" s="30"/>
    </row>
    <row r="23" spans="1:18" s="31" customFormat="1" x14ac:dyDescent="0.25">
      <c r="A23" s="60">
        <v>14</v>
      </c>
      <c r="B23" s="61" t="s">
        <v>33</v>
      </c>
      <c r="C23" s="62" t="s">
        <v>1</v>
      </c>
      <c r="D23" s="63">
        <v>10</v>
      </c>
      <c r="E23" s="72">
        <v>30</v>
      </c>
      <c r="F23" s="72">
        <v>25</v>
      </c>
      <c r="G23" s="72">
        <v>27.5</v>
      </c>
      <c r="H23" s="69">
        <f t="shared" si="15"/>
        <v>27.5</v>
      </c>
      <c r="I23" s="70">
        <f t="shared" si="16"/>
        <v>2.5</v>
      </c>
      <c r="J23" s="70">
        <f t="shared" si="17"/>
        <v>9.0909090909090917</v>
      </c>
      <c r="K23" s="69">
        <f t="shared" si="3"/>
        <v>275</v>
      </c>
      <c r="L23" s="69">
        <f t="shared" si="4"/>
        <v>27.5</v>
      </c>
      <c r="M23" s="59">
        <f t="shared" si="18"/>
        <v>27.5</v>
      </c>
      <c r="N23" s="56">
        <f t="shared" si="6"/>
        <v>275</v>
      </c>
      <c r="O23" s="30"/>
    </row>
    <row r="24" spans="1:18" s="31" customFormat="1" x14ac:dyDescent="0.25">
      <c r="A24" s="60">
        <v>15</v>
      </c>
      <c r="B24" s="61" t="s">
        <v>34</v>
      </c>
      <c r="C24" s="62" t="s">
        <v>1</v>
      </c>
      <c r="D24" s="63">
        <v>3</v>
      </c>
      <c r="E24" s="72">
        <v>219.6</v>
      </c>
      <c r="F24" s="72">
        <v>183</v>
      </c>
      <c r="G24" s="72">
        <v>201.3</v>
      </c>
      <c r="H24" s="69">
        <f t="shared" si="15"/>
        <v>201.30000000000004</v>
      </c>
      <c r="I24" s="70">
        <f t="shared" si="16"/>
        <v>18.299999999999997</v>
      </c>
      <c r="J24" s="70">
        <f t="shared" si="17"/>
        <v>9.0909090909090882</v>
      </c>
      <c r="K24" s="69">
        <f t="shared" si="3"/>
        <v>603.90000000000009</v>
      </c>
      <c r="L24" s="69">
        <f t="shared" si="4"/>
        <v>201.30000000000004</v>
      </c>
      <c r="M24" s="59">
        <f t="shared" si="18"/>
        <v>201.3</v>
      </c>
      <c r="N24" s="56">
        <f t="shared" si="6"/>
        <v>603.90000000000009</v>
      </c>
      <c r="O24" s="30"/>
    </row>
    <row r="25" spans="1:18" s="31" customFormat="1" x14ac:dyDescent="0.25">
      <c r="A25" s="60">
        <v>16</v>
      </c>
      <c r="B25" s="61" t="s">
        <v>35</v>
      </c>
      <c r="C25" s="62" t="s">
        <v>1</v>
      </c>
      <c r="D25" s="63">
        <v>3</v>
      </c>
      <c r="E25" s="72">
        <v>219.6</v>
      </c>
      <c r="F25" s="72">
        <v>183</v>
      </c>
      <c r="G25" s="72">
        <v>201.3</v>
      </c>
      <c r="H25" s="69">
        <f t="shared" si="15"/>
        <v>201.30000000000004</v>
      </c>
      <c r="I25" s="70">
        <f t="shared" si="16"/>
        <v>18.299999999999997</v>
      </c>
      <c r="J25" s="70">
        <f t="shared" si="17"/>
        <v>9.0909090909090882</v>
      </c>
      <c r="K25" s="69">
        <f t="shared" si="3"/>
        <v>603.90000000000009</v>
      </c>
      <c r="L25" s="69">
        <f t="shared" si="4"/>
        <v>201.30000000000004</v>
      </c>
      <c r="M25" s="59">
        <f t="shared" si="18"/>
        <v>201.3</v>
      </c>
      <c r="N25" s="56">
        <f t="shared" si="6"/>
        <v>603.90000000000009</v>
      </c>
      <c r="O25" s="30"/>
    </row>
    <row r="26" spans="1:18" s="31" customFormat="1" x14ac:dyDescent="0.25">
      <c r="A26" s="60">
        <v>17</v>
      </c>
      <c r="B26" s="61" t="s">
        <v>36</v>
      </c>
      <c r="C26" s="62" t="s">
        <v>1</v>
      </c>
      <c r="D26" s="63">
        <v>1</v>
      </c>
      <c r="E26" s="72">
        <v>1248</v>
      </c>
      <c r="F26" s="72">
        <v>1040</v>
      </c>
      <c r="G26" s="72">
        <v>1144</v>
      </c>
      <c r="H26" s="69">
        <f t="shared" si="15"/>
        <v>1144</v>
      </c>
      <c r="I26" s="70">
        <f t="shared" si="16"/>
        <v>104</v>
      </c>
      <c r="J26" s="70">
        <f t="shared" si="17"/>
        <v>9.0909090909090917</v>
      </c>
      <c r="K26" s="69">
        <f t="shared" si="3"/>
        <v>1144</v>
      </c>
      <c r="L26" s="69">
        <f t="shared" si="4"/>
        <v>1144</v>
      </c>
      <c r="M26" s="59">
        <f t="shared" si="18"/>
        <v>1144</v>
      </c>
      <c r="N26" s="56">
        <f t="shared" si="6"/>
        <v>1144</v>
      </c>
      <c r="O26" s="30"/>
    </row>
    <row r="27" spans="1:18" s="31" customFormat="1" x14ac:dyDescent="0.25">
      <c r="A27" s="60">
        <v>18</v>
      </c>
      <c r="B27" s="61" t="s">
        <v>37</v>
      </c>
      <c r="C27" s="62" t="s">
        <v>1</v>
      </c>
      <c r="D27" s="63">
        <v>3</v>
      </c>
      <c r="E27" s="72">
        <v>357.6</v>
      </c>
      <c r="F27" s="72">
        <v>298</v>
      </c>
      <c r="G27" s="72">
        <v>327.8</v>
      </c>
      <c r="H27" s="69">
        <f t="shared" si="15"/>
        <v>327.8</v>
      </c>
      <c r="I27" s="70">
        <f t="shared" si="16"/>
        <v>29.800000000000011</v>
      </c>
      <c r="J27" s="70">
        <f t="shared" si="17"/>
        <v>9.0909090909090935</v>
      </c>
      <c r="K27" s="69">
        <f t="shared" si="3"/>
        <v>983.40000000000009</v>
      </c>
      <c r="L27" s="69">
        <f t="shared" si="4"/>
        <v>327.8</v>
      </c>
      <c r="M27" s="59">
        <f t="shared" si="18"/>
        <v>327.8</v>
      </c>
      <c r="N27" s="56">
        <f t="shared" si="6"/>
        <v>983.40000000000009</v>
      </c>
      <c r="O27" s="30"/>
    </row>
    <row r="28" spans="1:18" s="31" customFormat="1" x14ac:dyDescent="0.25">
      <c r="A28" s="49">
        <v>19</v>
      </c>
      <c r="B28" s="58" t="s">
        <v>38</v>
      </c>
      <c r="C28" s="51" t="s">
        <v>39</v>
      </c>
      <c r="D28" s="52">
        <v>4.8</v>
      </c>
      <c r="E28" s="72">
        <v>3074.4</v>
      </c>
      <c r="F28" s="72">
        <v>2562</v>
      </c>
      <c r="G28" s="72">
        <v>2818.2</v>
      </c>
      <c r="H28" s="56">
        <f t="shared" si="15"/>
        <v>2818.1999999999994</v>
      </c>
      <c r="I28" s="57">
        <f t="shared" si="16"/>
        <v>256.20000000000005</v>
      </c>
      <c r="J28" s="57">
        <f t="shared" si="17"/>
        <v>9.0909090909090935</v>
      </c>
      <c r="K28" s="56">
        <f t="shared" si="3"/>
        <v>13527.359999999997</v>
      </c>
      <c r="L28" s="56">
        <f t="shared" si="4"/>
        <v>2818.1999999999994</v>
      </c>
      <c r="M28" s="59">
        <f t="shared" si="18"/>
        <v>2818.2</v>
      </c>
      <c r="N28" s="56">
        <f t="shared" si="6"/>
        <v>13527.359999999999</v>
      </c>
      <c r="O28" s="30"/>
    </row>
    <row r="29" spans="1:18" s="31" customFormat="1" x14ac:dyDescent="0.25">
      <c r="A29" s="60">
        <v>20</v>
      </c>
      <c r="B29" s="58" t="s">
        <v>38</v>
      </c>
      <c r="C29" s="51" t="s">
        <v>39</v>
      </c>
      <c r="D29" s="63">
        <v>1.8</v>
      </c>
      <c r="E29" s="65">
        <v>3074.4</v>
      </c>
      <c r="F29" s="65">
        <v>2562</v>
      </c>
      <c r="G29" s="65">
        <v>2818.2</v>
      </c>
      <c r="H29" s="69">
        <f t="shared" si="15"/>
        <v>2818.1999999999994</v>
      </c>
      <c r="I29" s="70">
        <f t="shared" si="16"/>
        <v>256.20000000000005</v>
      </c>
      <c r="J29" s="70">
        <f t="shared" si="17"/>
        <v>9.0909090909090935</v>
      </c>
      <c r="K29" s="69">
        <f t="shared" si="3"/>
        <v>5072.7599999999993</v>
      </c>
      <c r="L29" s="69">
        <f t="shared" si="4"/>
        <v>2818.1999999999994</v>
      </c>
      <c r="M29" s="59">
        <f t="shared" si="18"/>
        <v>2818.2</v>
      </c>
      <c r="N29" s="56">
        <f t="shared" si="6"/>
        <v>5072.76</v>
      </c>
      <c r="O29" s="30"/>
    </row>
    <row r="30" spans="1:18" s="8" customFormat="1" x14ac:dyDescent="0.2">
      <c r="A30" s="46" t="s">
        <v>0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8"/>
      <c r="N30" s="12">
        <f>SUM(N10:N29)</f>
        <v>40465.920000000006</v>
      </c>
      <c r="O30" s="13"/>
    </row>
    <row r="31" spans="1:18" x14ac:dyDescent="0.2">
      <c r="B31" s="8"/>
      <c r="C31" s="8"/>
      <c r="E31" s="8"/>
      <c r="F31" s="8"/>
      <c r="N31" s="7"/>
    </row>
    <row r="32" spans="1:18" x14ac:dyDescent="0.2">
      <c r="B32" s="8"/>
      <c r="C32" s="39"/>
      <c r="D32" s="39"/>
      <c r="E32" s="39"/>
      <c r="F32" s="8"/>
      <c r="N32" s="7"/>
    </row>
    <row r="33" spans="2:14" x14ac:dyDescent="0.2">
      <c r="B33" s="8"/>
      <c r="C33" s="39"/>
      <c r="D33" s="39"/>
      <c r="E33" s="39"/>
      <c r="F33" s="8"/>
      <c r="G33" s="11"/>
      <c r="H33" s="7"/>
      <c r="N33" s="7"/>
    </row>
    <row r="34" spans="2:14" x14ac:dyDescent="0.2">
      <c r="B34" s="8"/>
      <c r="C34" s="45"/>
      <c r="D34" s="45"/>
      <c r="E34" s="45"/>
      <c r="F34" s="8"/>
    </row>
    <row r="35" spans="2:14" x14ac:dyDescent="0.2">
      <c r="B35" s="8"/>
      <c r="C35" s="39"/>
      <c r="D35" s="39"/>
      <c r="E35" s="39"/>
      <c r="F35" s="8"/>
    </row>
    <row r="36" spans="2:14" x14ac:dyDescent="0.2">
      <c r="B36" s="8"/>
      <c r="C36" s="8"/>
      <c r="E36" s="8"/>
      <c r="F36" s="8"/>
    </row>
    <row r="37" spans="2:14" x14ac:dyDescent="0.2">
      <c r="B37" s="8"/>
      <c r="C37" s="8"/>
      <c r="E37" s="8"/>
      <c r="F37" s="8"/>
    </row>
    <row r="38" spans="2:14" x14ac:dyDescent="0.2">
      <c r="B38" s="8"/>
      <c r="C38" s="8"/>
      <c r="E38" s="8"/>
      <c r="F38" s="8"/>
    </row>
    <row r="39" spans="2:14" x14ac:dyDescent="0.2">
      <c r="B39" s="8"/>
      <c r="C39" s="8"/>
      <c r="E39" s="8"/>
      <c r="F39" s="8"/>
    </row>
  </sheetData>
  <autoFilter ref="A8:P30">
    <filterColumn colId="4" showButton="0"/>
    <filterColumn colId="5" showButton="0"/>
    <filterColumn colId="7" showButton="0"/>
    <filterColumn colId="8" showButton="0"/>
    <filterColumn colId="10" showButton="0"/>
    <filterColumn colId="11" showButton="0"/>
    <filterColumn colId="12" showButton="0"/>
  </autoFilter>
  <mergeCells count="16">
    <mergeCell ref="C35:E35"/>
    <mergeCell ref="E8:G8"/>
    <mergeCell ref="H8:J8"/>
    <mergeCell ref="K8:N8"/>
    <mergeCell ref="C32:E32"/>
    <mergeCell ref="C33:E33"/>
    <mergeCell ref="C34:E34"/>
    <mergeCell ref="A30:M30"/>
    <mergeCell ref="H1:N1"/>
    <mergeCell ref="A3:N3"/>
    <mergeCell ref="A5:N6"/>
    <mergeCell ref="A7:N7"/>
    <mergeCell ref="A8:A9"/>
    <mergeCell ref="B8:B9"/>
    <mergeCell ref="C8:C9"/>
    <mergeCell ref="D8:D9"/>
  </mergeCells>
  <conditionalFormatting sqref="D17:D20 D10:D12 D14:D15">
    <cfRule type="cellIs" dxfId="3" priority="14" operator="equal">
      <formula>0</formula>
    </cfRule>
  </conditionalFormatting>
  <conditionalFormatting sqref="D13">
    <cfRule type="cellIs" dxfId="2" priority="7" operator="equal">
      <formula>0</formula>
    </cfRule>
  </conditionalFormatting>
  <conditionalFormatting sqref="D16">
    <cfRule type="cellIs" dxfId="1" priority="5" operator="equal">
      <formula>0</formula>
    </cfRule>
  </conditionalFormatting>
  <conditionalFormatting sqref="D21:D29">
    <cfRule type="cellIs" dxfId="0" priority="3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1"/>
  <colBreaks count="1" manualBreakCount="1">
    <brk id="14" max="3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Гавриленко Анна Николаевна</cp:lastModifiedBy>
  <cp:lastPrinted>2025-09-25T02:14:53Z</cp:lastPrinted>
  <dcterms:created xsi:type="dcterms:W3CDTF">2017-04-24T23:08:05Z</dcterms:created>
  <dcterms:modified xsi:type="dcterms:W3CDTF">2026-08-18T06:48:33Z</dcterms:modified>
</cp:coreProperties>
</file>