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0" yWindow="75" windowWidth="14985" windowHeight="11460"/>
  </bookViews>
  <sheets>
    <sheet name="Лист1" sheetId="8" r:id="rId1"/>
  </sheets>
  <definedNames>
    <definedName name="_xlnm.Print_Area" localSheetId="0">Лист1!$A$1:$N$33</definedName>
  </definedNames>
  <calcPr calcId="145621"/>
</workbook>
</file>

<file path=xl/calcChain.xml><?xml version="1.0" encoding="utf-8"?>
<calcChain xmlns="http://schemas.openxmlformats.org/spreadsheetml/2006/main">
  <c r="N21" i="8" l="1"/>
  <c r="K9" i="8"/>
  <c r="K10" i="8"/>
  <c r="J9" i="8"/>
  <c r="J10" i="8"/>
  <c r="L12" i="8"/>
  <c r="M12" i="8" s="1"/>
  <c r="N12" i="8" s="1"/>
  <c r="L13" i="8"/>
  <c r="M13" i="8" s="1"/>
  <c r="N13" i="8" s="1"/>
  <c r="L14" i="8"/>
  <c r="M14" i="8" s="1"/>
  <c r="N14" i="8" s="1"/>
  <c r="L15" i="8"/>
  <c r="M15" i="8" s="1"/>
  <c r="N15" i="8" s="1"/>
  <c r="L16" i="8"/>
  <c r="M16" i="8" s="1"/>
  <c r="N16" i="8" s="1"/>
  <c r="L17" i="8"/>
  <c r="M17" i="8" s="1"/>
  <c r="N17" i="8" s="1"/>
  <c r="L18" i="8"/>
  <c r="M18" i="8" s="1"/>
  <c r="N18" i="8" s="1"/>
  <c r="L19" i="8"/>
  <c r="M19" i="8" s="1"/>
  <c r="N19" i="8" s="1"/>
  <c r="L20" i="8"/>
  <c r="M20" i="8" s="1"/>
  <c r="N20" i="8" s="1"/>
  <c r="K11" i="8"/>
  <c r="K12" i="8"/>
  <c r="K13" i="8"/>
  <c r="K14" i="8"/>
  <c r="K15" i="8"/>
  <c r="K16" i="8"/>
  <c r="K17" i="8"/>
  <c r="K18" i="8"/>
  <c r="K19" i="8"/>
  <c r="K20" i="8"/>
  <c r="J11" i="8"/>
  <c r="J12" i="8"/>
  <c r="J13" i="8"/>
  <c r="J14" i="8"/>
  <c r="J15" i="8"/>
  <c r="J16" i="8"/>
  <c r="J17" i="8"/>
  <c r="J18" i="8"/>
  <c r="J19" i="8"/>
  <c r="J20" i="8"/>
  <c r="I12" i="8"/>
  <c r="I13" i="8"/>
  <c r="I14" i="8"/>
  <c r="I15" i="8"/>
  <c r="I16" i="8"/>
  <c r="I17" i="8"/>
  <c r="I18" i="8"/>
  <c r="I19" i="8"/>
  <c r="I20" i="8"/>
  <c r="L11" i="8" l="1"/>
  <c r="M11" i="8" s="1"/>
  <c r="N11" i="8" s="1"/>
  <c r="I11" i="8"/>
  <c r="L10" i="8"/>
  <c r="M10" i="8" s="1"/>
  <c r="N10" i="8" s="1"/>
  <c r="I10" i="8"/>
  <c r="L9" i="8" l="1"/>
  <c r="M9" i="8" s="1"/>
  <c r="N9" i="8" s="1"/>
  <c r="I9" i="8"/>
</calcChain>
</file>

<file path=xl/sharedStrings.xml><?xml version="1.0" encoding="utf-8"?>
<sst xmlns="http://schemas.openxmlformats.org/spreadsheetml/2006/main" count="61" uniqueCount="39">
  <si>
    <t>Кол-во</t>
  </si>
  <si>
    <t>Основные характеристики закупаемого товара, работ, услуг</t>
  </si>
  <si>
    <t>Цена за единицу изм. (руб.)</t>
  </si>
  <si>
    <r>
      <rPr>
        <b/>
        <sz val="10"/>
        <color indexed="8"/>
        <rFont val="Times New Roman"/>
        <family val="1"/>
        <charset val="204"/>
      </rPr>
      <t>Расчет Н(М)ЦК по формуле</t>
    </r>
    <r>
      <rPr>
        <sz val="10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</si>
  <si>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</si>
  <si>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>Среднее квадратичное отклонение</t>
  </si>
  <si>
    <t xml:space="preserve">Средняя арифметическая цена за единицу     &lt;ц&gt; </t>
  </si>
  <si>
    <t>Ед. изм</t>
  </si>
  <si>
    <t>№</t>
  </si>
  <si>
    <t>Однородность совокупности значений выявленных цен, используемых в расчете НМЦК, ЦКЕП</t>
  </si>
  <si>
    <t>НМЦК, ЦКЕП, определяемая методом сопоставимых рыночных цен (анализа рынка)</t>
  </si>
  <si>
    <t>Наименование товара, работ, услуг</t>
  </si>
  <si>
    <t>Ценовая информация** (руб./ед.изм.)</t>
  </si>
  <si>
    <t>ОБОСНОВАНИЕ НАЧАЛЬНОЙ (МАКСИМАЛЬНОЙ) ЦЕНЫ КОНТРАКТА</t>
  </si>
  <si>
    <t>Стоимость, в руб.</t>
  </si>
  <si>
    <t>Начальная (максимальная) цена контракта:</t>
  </si>
  <si>
    <t>В соответствии с Техническим заданием</t>
  </si>
  <si>
    <t xml:space="preserve">Источник цены №2 </t>
  </si>
  <si>
    <t xml:space="preserve">Источник цены №3
</t>
  </si>
  <si>
    <t xml:space="preserve">Источник цены №1
</t>
  </si>
  <si>
    <t>Используемый метод определения начальной (максимальной) цены контракта: коммерческие предложения.</t>
  </si>
  <si>
    <t xml:space="preserve">Приложение № 1 </t>
  </si>
  <si>
    <t>Способ закупки: п 4 ст 93 ФЗ № 44</t>
  </si>
  <si>
    <t>усл.ед</t>
  </si>
  <si>
    <t>Предмет закупки: Ремонт автотранспортных средств</t>
  </si>
  <si>
    <t>Диагностика ходовой части Lada Largus</t>
  </si>
  <si>
    <t>Замена тормозных колодок задних Lada Largus</t>
  </si>
  <si>
    <t>Замена глушителя в сборе Lada Largus</t>
  </si>
  <si>
    <t>Замена переднего ступичного подшипника Lada Largus</t>
  </si>
  <si>
    <t>Замена моторного масла Lada Largus</t>
  </si>
  <si>
    <t>Замена масляного фильтра Lada Largus</t>
  </si>
  <si>
    <t>Замена воздушного фильтра Lada Largus</t>
  </si>
  <si>
    <t>Замена салонного фильтра Lada Largus</t>
  </si>
  <si>
    <t>Замена АКБ Lada Largus</t>
  </si>
  <si>
    <t>Замена топливной трубы Lada Largus</t>
  </si>
  <si>
    <t>Замена щеток стеклоочистителя (передние) Lada Largus</t>
  </si>
  <si>
    <t>Замена щетки стеклоочистителя в сборе (заднее стекло) Lada Largus</t>
  </si>
  <si>
    <t xml:space="preserve">Исходя из проведенных исследований, средняя цена на услуги составляет 42 526 рублей 66 копеек . В соответствии с частью 2 статьи 72 Бюджетного кодекса РФ государственные контракты заключаются и оплачиваются в пределах лимитов бюджетных обязательств, в соответствии с письмом Министерства экономического развития от 19.10.2015 №Д28н-3133, предлагается установить цену государственного контракта исходя из доведенных лимитов бюджетных обязательств, а именно 41050 рублей 00 копеек
</t>
  </si>
  <si>
    <t>Дата подготовки обоснования начальной (максимальной) цены контракта: 02.09.2026г.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</si>
</sst>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 Cyr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.5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36">
    <xf numFmtId="0" fontId="0" fillId="0" borderId="0" xfId="0"/>
    <xf numFmtId="0" fontId="5" fillId="0" borderId="0" xfId="1" applyFont="1" applyAlignment="1">
      <alignment horizontal="center" vertical="center" wrapText="1"/>
    </xf>
    <xf numFmtId="0" fontId="5" fillId="0" borderId="0" xfId="1" applyFont="1" applyFill="1" applyAlignment="1">
      <alignment horizontal="left" vertical="center" wrapText="1"/>
    </xf>
    <xf numFmtId="0" fontId="4" fillId="0" borderId="0" xfId="1" applyFont="1" applyAlignment="1">
      <alignment horizontal="center" vertical="center"/>
    </xf>
    <xf numFmtId="0" fontId="5" fillId="0" borderId="0" xfId="1" applyFont="1" applyFill="1" applyAlignment="1">
      <alignment horizontal="center" vertical="center" wrapText="1"/>
    </xf>
    <xf numFmtId="0" fontId="4" fillId="0" borderId="0" xfId="1" applyFont="1" applyFill="1" applyAlignment="1">
      <alignment horizontal="center" vertical="center"/>
    </xf>
    <xf numFmtId="0" fontId="1" fillId="0" borderId="3" xfId="1" applyFont="1" applyFill="1" applyBorder="1" applyAlignment="1">
      <alignment horizontal="center" vertical="center" textRotation="90" wrapText="1"/>
    </xf>
    <xf numFmtId="0" fontId="1" fillId="0" borderId="3" xfId="1" applyFont="1" applyBorder="1" applyAlignment="1">
      <alignment horizontal="center" vertical="top" wrapText="1"/>
    </xf>
    <xf numFmtId="0" fontId="1" fillId="0" borderId="3" xfId="1" applyFont="1" applyFill="1" applyBorder="1" applyAlignment="1">
      <alignment horizontal="center" vertical="top" wrapText="1"/>
    </xf>
    <xf numFmtId="0" fontId="2" fillId="0" borderId="3" xfId="1" applyFont="1" applyBorder="1" applyAlignment="1">
      <alignment horizontal="center" vertical="top" wrapText="1"/>
    </xf>
    <xf numFmtId="0" fontId="5" fillId="0" borderId="4" xfId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justify" vertical="center" wrapText="1"/>
    </xf>
    <xf numFmtId="0" fontId="7" fillId="0" borderId="0" xfId="1" applyFont="1" applyAlignment="1">
      <alignment horizontal="right" vertical="center"/>
    </xf>
    <xf numFmtId="0" fontId="1" fillId="0" borderId="0" xfId="1" applyFont="1" applyFill="1" applyAlignment="1">
      <alignment horizontal="left" vertical="center" wrapText="1"/>
    </xf>
    <xf numFmtId="0" fontId="5" fillId="0" borderId="0" xfId="1" applyFont="1" applyFill="1" applyAlignment="1">
      <alignment horizontal="left" vertical="center" wrapText="1"/>
    </xf>
    <xf numFmtId="0" fontId="2" fillId="0" borderId="0" xfId="1" applyFont="1" applyFill="1" applyAlignment="1">
      <alignment horizontal="left" vertical="center" wrapText="1"/>
    </xf>
    <xf numFmtId="0" fontId="4" fillId="0" borderId="0" xfId="1" applyFont="1" applyFill="1" applyAlignment="1">
      <alignment horizontal="left" vertical="center" wrapText="1"/>
    </xf>
    <xf numFmtId="0" fontId="1" fillId="0" borderId="0" xfId="1" applyFont="1" applyAlignment="1">
      <alignment horizontal="center" vertical="center" wrapText="1"/>
    </xf>
    <xf numFmtId="0" fontId="2" fillId="0" borderId="8" xfId="1" applyFont="1" applyFill="1" applyBorder="1" applyAlignment="1">
      <alignment horizontal="center" vertical="center" wrapText="1"/>
    </xf>
    <xf numFmtId="2" fontId="1" fillId="0" borderId="1" xfId="1" applyNumberFormat="1" applyFont="1" applyFill="1" applyBorder="1" applyAlignment="1">
      <alignment horizontal="center" vertical="center" wrapText="1"/>
    </xf>
    <xf numFmtId="0" fontId="1" fillId="0" borderId="1" xfId="1" applyFont="1" applyBorder="1" applyAlignment="1">
      <alignment horizontal="center" vertical="center" wrapText="1"/>
    </xf>
    <xf numFmtId="0" fontId="1" fillId="0" borderId="2" xfId="1" applyFont="1" applyBorder="1" applyAlignment="1">
      <alignment horizontal="center" vertical="center" wrapText="1"/>
    </xf>
    <xf numFmtId="0" fontId="1" fillId="0" borderId="1" xfId="1" applyFont="1" applyFill="1" applyBorder="1" applyAlignment="1">
      <alignment horizontal="center" vertical="center" textRotation="90" wrapText="1"/>
    </xf>
    <xf numFmtId="0" fontId="1" fillId="0" borderId="3" xfId="1" applyFont="1" applyFill="1" applyBorder="1" applyAlignment="1">
      <alignment horizontal="center" vertical="center" textRotation="90" wrapText="1"/>
    </xf>
    <xf numFmtId="0" fontId="1" fillId="0" borderId="1" xfId="1" applyFont="1" applyFill="1" applyBorder="1" applyAlignment="1">
      <alignment horizontal="center" vertical="center" wrapText="1"/>
    </xf>
    <xf numFmtId="0" fontId="1" fillId="0" borderId="3" xfId="1" applyFont="1" applyFill="1" applyBorder="1" applyAlignment="1">
      <alignment horizontal="center" vertical="center" wrapText="1"/>
    </xf>
    <xf numFmtId="0" fontId="1" fillId="0" borderId="7" xfId="1" applyFont="1" applyFill="1" applyBorder="1" applyAlignment="1">
      <alignment horizontal="center" vertical="center" wrapText="1"/>
    </xf>
    <xf numFmtId="0" fontId="1" fillId="0" borderId="5" xfId="1" applyFont="1" applyFill="1" applyBorder="1" applyAlignment="1">
      <alignment horizontal="center" vertical="center" wrapText="1"/>
    </xf>
    <xf numFmtId="0" fontId="1" fillId="0" borderId="6" xfId="1" applyFont="1" applyBorder="1" applyAlignment="1">
      <alignment horizontal="center" vertical="center" wrapText="1"/>
    </xf>
    <xf numFmtId="0" fontId="2" fillId="2" borderId="0" xfId="1" applyFont="1" applyFill="1" applyAlignment="1">
      <alignment horizontal="left" vertical="center" wrapText="1"/>
    </xf>
    <xf numFmtId="0" fontId="4" fillId="2" borderId="0" xfId="1" applyFont="1" applyFill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19050</xdr:colOff>
      <xdr:row>7</xdr:row>
      <xdr:rowOff>1266825</xdr:rowOff>
    </xdr:from>
    <xdr:to>
      <xdr:col>11</xdr:col>
      <xdr:colOff>0</xdr:colOff>
      <xdr:row>7</xdr:row>
      <xdr:rowOff>1619250</xdr:rowOff>
    </xdr:to>
    <xdr:pic>
      <xdr:nvPicPr>
        <xdr:cNvPr id="525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325100" y="4391025"/>
          <a:ext cx="6762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19050</xdr:colOff>
      <xdr:row>7</xdr:row>
      <xdr:rowOff>923925</xdr:rowOff>
    </xdr:from>
    <xdr:to>
      <xdr:col>9</xdr:col>
      <xdr:colOff>723900</xdr:colOff>
      <xdr:row>7</xdr:row>
      <xdr:rowOff>1362075</xdr:rowOff>
    </xdr:to>
    <xdr:pic>
      <xdr:nvPicPr>
        <xdr:cNvPr id="525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467850" y="4048125"/>
          <a:ext cx="70485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47625</xdr:colOff>
      <xdr:row>7</xdr:row>
      <xdr:rowOff>1504950</xdr:rowOff>
    </xdr:from>
    <xdr:to>
      <xdr:col>12</xdr:col>
      <xdr:colOff>28575</xdr:colOff>
      <xdr:row>7</xdr:row>
      <xdr:rowOff>1866900</xdr:rowOff>
    </xdr:to>
    <xdr:pic>
      <xdr:nvPicPr>
        <xdr:cNvPr id="5255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1049000" y="4629150"/>
          <a:ext cx="199072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428625</xdr:colOff>
      <xdr:row>7</xdr:row>
      <xdr:rowOff>1104900</xdr:rowOff>
    </xdr:from>
    <xdr:to>
      <xdr:col>11</xdr:col>
      <xdr:colOff>581025</xdr:colOff>
      <xdr:row>7</xdr:row>
      <xdr:rowOff>1343025</xdr:rowOff>
    </xdr:to>
    <xdr:pic>
      <xdr:nvPicPr>
        <xdr:cNvPr id="5256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1430000" y="4229100"/>
          <a:ext cx="1524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2"/>
  <sheetViews>
    <sheetView tabSelected="1" view="pageBreakPreview" zoomScale="80" zoomScaleSheetLayoutView="80" workbookViewId="0">
      <selection activeCell="I8" sqref="I8"/>
    </sheetView>
  </sheetViews>
  <sheetFormatPr defaultRowHeight="12.75" x14ac:dyDescent="0.2"/>
  <cols>
    <col min="1" max="1" width="3.140625" style="3" customWidth="1"/>
    <col min="2" max="2" width="31.7109375" style="3" customWidth="1"/>
    <col min="3" max="3" width="19" style="3" customWidth="1"/>
    <col min="4" max="4" width="12.5703125" style="3" customWidth="1"/>
    <col min="5" max="5" width="9.140625" style="3" customWidth="1"/>
    <col min="6" max="6" width="19" style="3" customWidth="1"/>
    <col min="7" max="7" width="17.28515625" style="3" customWidth="1"/>
    <col min="8" max="8" width="21" style="3" customWidth="1"/>
    <col min="9" max="9" width="14.7109375" style="3" customWidth="1"/>
    <col min="10" max="10" width="12.85546875" style="3" customWidth="1"/>
    <col min="11" max="11" width="10.42578125" style="3" customWidth="1"/>
    <col min="12" max="12" width="30.140625" style="3" customWidth="1"/>
    <col min="13" max="13" width="17" style="3" customWidth="1"/>
    <col min="14" max="14" width="16.7109375" style="3" customWidth="1"/>
    <col min="15" max="16384" width="9.140625" style="3"/>
  </cols>
  <sheetData>
    <row r="1" spans="1:14" ht="54" customHeight="1" x14ac:dyDescent="0.2">
      <c r="F1" s="17" t="s">
        <v>21</v>
      </c>
      <c r="G1" s="17"/>
      <c r="H1" s="17"/>
      <c r="I1" s="17"/>
      <c r="J1" s="17"/>
      <c r="K1" s="17"/>
      <c r="L1" s="17"/>
      <c r="M1" s="17"/>
      <c r="N1" s="17"/>
    </row>
    <row r="2" spans="1:14" s="1" customFormat="1" ht="49.5" customHeight="1" x14ac:dyDescent="0.2">
      <c r="A2" s="22" t="s">
        <v>13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</row>
    <row r="3" spans="1:14" s="4" customFormat="1" ht="18.75" customHeight="1" x14ac:dyDescent="0.2">
      <c r="A3" s="18" t="s">
        <v>22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2"/>
    </row>
    <row r="4" spans="1:14" s="4" customFormat="1" ht="21.75" customHeight="1" x14ac:dyDescent="0.2">
      <c r="A4" s="18" t="s">
        <v>24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</row>
    <row r="5" spans="1:14" s="5" customFormat="1" ht="27.75" customHeight="1" x14ac:dyDescent="0.2">
      <c r="A5" s="34" t="s">
        <v>38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</row>
    <row r="6" spans="1:14" s="5" customFormat="1" ht="35.25" customHeight="1" x14ac:dyDescent="0.2">
      <c r="A6" s="20" t="s">
        <v>20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</row>
    <row r="7" spans="1:14" ht="39" customHeight="1" x14ac:dyDescent="0.2">
      <c r="A7" s="29" t="s">
        <v>8</v>
      </c>
      <c r="B7" s="29" t="s">
        <v>11</v>
      </c>
      <c r="C7" s="30" t="s">
        <v>1</v>
      </c>
      <c r="D7" s="30" t="s">
        <v>7</v>
      </c>
      <c r="E7" s="30" t="s">
        <v>0</v>
      </c>
      <c r="F7" s="26" t="s">
        <v>12</v>
      </c>
      <c r="G7" s="33"/>
      <c r="H7" s="33"/>
      <c r="I7" s="24" t="s">
        <v>9</v>
      </c>
      <c r="J7" s="24"/>
      <c r="K7" s="24"/>
      <c r="L7" s="25" t="s">
        <v>10</v>
      </c>
      <c r="M7" s="26"/>
      <c r="N7" s="27" t="s">
        <v>14</v>
      </c>
    </row>
    <row r="8" spans="1:14" ht="161.25" customHeight="1" x14ac:dyDescent="0.2">
      <c r="A8" s="30"/>
      <c r="B8" s="30"/>
      <c r="C8" s="31"/>
      <c r="D8" s="32"/>
      <c r="E8" s="32"/>
      <c r="F8" s="6" t="s">
        <v>19</v>
      </c>
      <c r="G8" s="6" t="s">
        <v>17</v>
      </c>
      <c r="H8" s="6" t="s">
        <v>18</v>
      </c>
      <c r="I8" s="7" t="s">
        <v>6</v>
      </c>
      <c r="J8" s="7" t="s">
        <v>5</v>
      </c>
      <c r="K8" s="8" t="s">
        <v>4</v>
      </c>
      <c r="L8" s="9" t="s">
        <v>3</v>
      </c>
      <c r="M8" s="10" t="s">
        <v>2</v>
      </c>
      <c r="N8" s="28"/>
    </row>
    <row r="9" spans="1:14" ht="86.25" customHeight="1" x14ac:dyDescent="0.2">
      <c r="A9" s="13">
        <v>1</v>
      </c>
      <c r="B9" s="16" t="s">
        <v>25</v>
      </c>
      <c r="C9" s="14" t="s">
        <v>16</v>
      </c>
      <c r="D9" s="12" t="s">
        <v>23</v>
      </c>
      <c r="E9" s="12">
        <v>1</v>
      </c>
      <c r="F9" s="12">
        <v>550</v>
      </c>
      <c r="G9" s="12">
        <v>525</v>
      </c>
      <c r="H9" s="12">
        <v>500</v>
      </c>
      <c r="I9" s="12">
        <f>AVERAGE(F9:H9)</f>
        <v>525</v>
      </c>
      <c r="J9" s="12">
        <f>SQRT(((SUM((POWER(H9-I9,2)),(POWER(G9-I9,2)),(POWER(F9-I9,2)))/(COLUMNS(F9:H9)-1))))</f>
        <v>25</v>
      </c>
      <c r="K9" s="12">
        <f>J9/I9*100</f>
        <v>4.7619047619047619</v>
      </c>
      <c r="L9" s="12">
        <f>((E9/3)*(SUM(F9:H9)))</f>
        <v>525</v>
      </c>
      <c r="M9" s="12">
        <f>ROUND((L9/E9),2)</f>
        <v>525</v>
      </c>
      <c r="N9" s="12">
        <f>M9*E9</f>
        <v>525</v>
      </c>
    </row>
    <row r="10" spans="1:14" ht="75.75" customHeight="1" x14ac:dyDescent="0.2">
      <c r="A10" s="13">
        <v>2</v>
      </c>
      <c r="B10" s="16" t="s">
        <v>26</v>
      </c>
      <c r="C10" s="14" t="s">
        <v>16</v>
      </c>
      <c r="D10" s="12" t="s">
        <v>23</v>
      </c>
      <c r="E10" s="12">
        <v>1</v>
      </c>
      <c r="F10" s="12">
        <v>5000</v>
      </c>
      <c r="G10" s="12">
        <v>4935</v>
      </c>
      <c r="H10" s="12">
        <v>4700</v>
      </c>
      <c r="I10" s="12">
        <f>AVERAGE(F10:H10)</f>
        <v>4878.333333333333</v>
      </c>
      <c r="J10" s="12">
        <f>SQRT(((SUM((POWER(H10-I10,2)),(POWER(G10-I10,2)),(POWER(F10-I10,2)))/(COLUMNS(F10:H10)-1))))</f>
        <v>157.82374134880129</v>
      </c>
      <c r="K10" s="12">
        <f>J10/I10*100</f>
        <v>3.2351979777683901</v>
      </c>
      <c r="L10" s="12">
        <f>((E10/3)*(SUM(F10:H10)))</f>
        <v>4878.333333333333</v>
      </c>
      <c r="M10" s="12">
        <f>ROUND((L10/E10),2)</f>
        <v>4878.33</v>
      </c>
      <c r="N10" s="12">
        <f>M10*E10</f>
        <v>4878.33</v>
      </c>
    </row>
    <row r="11" spans="1:14" ht="67.5" customHeight="1" x14ac:dyDescent="0.2">
      <c r="A11" s="13">
        <v>3</v>
      </c>
      <c r="B11" s="16" t="s">
        <v>27</v>
      </c>
      <c r="C11" s="14" t="s">
        <v>16</v>
      </c>
      <c r="D11" s="12" t="s">
        <v>23</v>
      </c>
      <c r="E11" s="12">
        <v>1</v>
      </c>
      <c r="F11" s="12">
        <v>13000</v>
      </c>
      <c r="G11" s="12">
        <v>12915</v>
      </c>
      <c r="H11" s="12">
        <v>12250</v>
      </c>
      <c r="I11" s="12">
        <f>AVERAGE(F11:H11)</f>
        <v>12721.666666666666</v>
      </c>
      <c r="J11" s="12">
        <f t="shared" ref="J11:J20" si="0">SQRT(((SUM((POWER(H11-I11,2)),(POWER(G11-I11,2)),(POWER(F11-I11,2)))/(COLUMNS(F11:H11)-1))))</f>
        <v>410.68032985928767</v>
      </c>
      <c r="K11" s="12">
        <f t="shared" ref="K11:K20" si="1">J11/I11*100</f>
        <v>3.2281959637832127</v>
      </c>
      <c r="L11" s="12">
        <f>((E11/3)*(SUM(F11:H11)))</f>
        <v>12721.666666666666</v>
      </c>
      <c r="M11" s="12">
        <f>ROUND((L11/E11),2)</f>
        <v>12721.67</v>
      </c>
      <c r="N11" s="12">
        <f>M11*E11</f>
        <v>12721.67</v>
      </c>
    </row>
    <row r="12" spans="1:14" ht="67.5" customHeight="1" x14ac:dyDescent="0.2">
      <c r="A12" s="13">
        <v>4</v>
      </c>
      <c r="B12" s="16" t="s">
        <v>28</v>
      </c>
      <c r="C12" s="14" t="s">
        <v>16</v>
      </c>
      <c r="D12" s="12" t="s">
        <v>23</v>
      </c>
      <c r="E12" s="12">
        <v>1</v>
      </c>
      <c r="F12" s="12">
        <v>4200</v>
      </c>
      <c r="G12" s="12">
        <v>4410</v>
      </c>
      <c r="H12" s="12">
        <v>4200</v>
      </c>
      <c r="I12" s="12">
        <f t="shared" ref="I12:I20" si="2">AVERAGE(F12:H12)</f>
        <v>4270</v>
      </c>
      <c r="J12" s="12">
        <f t="shared" si="0"/>
        <v>121.2435565298214</v>
      </c>
      <c r="K12" s="12">
        <f t="shared" si="1"/>
        <v>2.839427553391602</v>
      </c>
      <c r="L12" s="12">
        <f t="shared" ref="L12:L20" si="3">((E12/3)*(SUM(F12:H12)))</f>
        <v>4270</v>
      </c>
      <c r="M12" s="12">
        <f t="shared" ref="M12:M20" si="4">ROUND((L12/E12),2)</f>
        <v>4270</v>
      </c>
      <c r="N12" s="12">
        <f t="shared" ref="N12:N20" si="5">M12*E12</f>
        <v>4270</v>
      </c>
    </row>
    <row r="13" spans="1:14" ht="67.5" customHeight="1" x14ac:dyDescent="0.2">
      <c r="A13" s="13">
        <v>5</v>
      </c>
      <c r="B13" s="16" t="s">
        <v>29</v>
      </c>
      <c r="C13" s="14" t="s">
        <v>16</v>
      </c>
      <c r="D13" s="12" t="s">
        <v>23</v>
      </c>
      <c r="E13" s="12">
        <v>1</v>
      </c>
      <c r="F13" s="12">
        <v>2650</v>
      </c>
      <c r="G13" s="12">
        <v>2782.5</v>
      </c>
      <c r="H13" s="12">
        <v>2650</v>
      </c>
      <c r="I13" s="12">
        <f t="shared" si="2"/>
        <v>2694.1666666666665</v>
      </c>
      <c r="J13" s="12">
        <f t="shared" si="0"/>
        <v>76.49891066762541</v>
      </c>
      <c r="K13" s="12">
        <f t="shared" si="1"/>
        <v>2.8394275533916025</v>
      </c>
      <c r="L13" s="12">
        <f t="shared" si="3"/>
        <v>2694.1666666666665</v>
      </c>
      <c r="M13" s="12">
        <f t="shared" si="4"/>
        <v>2694.17</v>
      </c>
      <c r="N13" s="12">
        <f t="shared" si="5"/>
        <v>2694.17</v>
      </c>
    </row>
    <row r="14" spans="1:14" ht="67.5" customHeight="1" x14ac:dyDescent="0.2">
      <c r="A14" s="13">
        <v>6</v>
      </c>
      <c r="B14" s="16" t="s">
        <v>30</v>
      </c>
      <c r="C14" s="14" t="s">
        <v>16</v>
      </c>
      <c r="D14" s="12" t="s">
        <v>23</v>
      </c>
      <c r="E14" s="12">
        <v>1</v>
      </c>
      <c r="F14" s="12">
        <v>500</v>
      </c>
      <c r="G14" s="12">
        <v>525</v>
      </c>
      <c r="H14" s="12">
        <v>500</v>
      </c>
      <c r="I14" s="12">
        <f t="shared" si="2"/>
        <v>508.33333333333331</v>
      </c>
      <c r="J14" s="12">
        <f t="shared" si="0"/>
        <v>14.433756729740644</v>
      </c>
      <c r="K14" s="12">
        <f t="shared" si="1"/>
        <v>2.8394275533916025</v>
      </c>
      <c r="L14" s="12">
        <f t="shared" si="3"/>
        <v>508.33333333333331</v>
      </c>
      <c r="M14" s="12">
        <f t="shared" si="4"/>
        <v>508.33</v>
      </c>
      <c r="N14" s="12">
        <f t="shared" si="5"/>
        <v>508.33</v>
      </c>
    </row>
    <row r="15" spans="1:14" ht="67.5" customHeight="1" x14ac:dyDescent="0.2">
      <c r="A15" s="13">
        <v>7</v>
      </c>
      <c r="B15" s="16" t="s">
        <v>31</v>
      </c>
      <c r="C15" s="14" t="s">
        <v>16</v>
      </c>
      <c r="D15" s="12" t="s">
        <v>23</v>
      </c>
      <c r="E15" s="12">
        <v>1</v>
      </c>
      <c r="F15" s="12">
        <v>500</v>
      </c>
      <c r="G15" s="12">
        <v>525</v>
      </c>
      <c r="H15" s="12">
        <v>500</v>
      </c>
      <c r="I15" s="12">
        <f t="shared" si="2"/>
        <v>508.33333333333331</v>
      </c>
      <c r="J15" s="12">
        <f t="shared" si="0"/>
        <v>14.433756729740644</v>
      </c>
      <c r="K15" s="12">
        <f t="shared" si="1"/>
        <v>2.8394275533916025</v>
      </c>
      <c r="L15" s="12">
        <f t="shared" si="3"/>
        <v>508.33333333333331</v>
      </c>
      <c r="M15" s="12">
        <f t="shared" si="4"/>
        <v>508.33</v>
      </c>
      <c r="N15" s="12">
        <f t="shared" si="5"/>
        <v>508.33</v>
      </c>
    </row>
    <row r="16" spans="1:14" ht="67.5" customHeight="1" x14ac:dyDescent="0.2">
      <c r="A16" s="13">
        <v>8</v>
      </c>
      <c r="B16" s="16" t="s">
        <v>32</v>
      </c>
      <c r="C16" s="14" t="s">
        <v>16</v>
      </c>
      <c r="D16" s="12" t="s">
        <v>23</v>
      </c>
      <c r="E16" s="12">
        <v>1</v>
      </c>
      <c r="F16" s="12">
        <v>450</v>
      </c>
      <c r="G16" s="12">
        <v>472.5</v>
      </c>
      <c r="H16" s="12">
        <v>450</v>
      </c>
      <c r="I16" s="12">
        <f t="shared" si="2"/>
        <v>457.5</v>
      </c>
      <c r="J16" s="12">
        <f t="shared" si="0"/>
        <v>12.99038105676658</v>
      </c>
      <c r="K16" s="12">
        <f t="shared" si="1"/>
        <v>2.8394275533916025</v>
      </c>
      <c r="L16" s="12">
        <f t="shared" si="3"/>
        <v>457.5</v>
      </c>
      <c r="M16" s="12">
        <f t="shared" si="4"/>
        <v>457.5</v>
      </c>
      <c r="N16" s="12">
        <f t="shared" si="5"/>
        <v>457.5</v>
      </c>
    </row>
    <row r="17" spans="1:14" ht="67.5" customHeight="1" x14ac:dyDescent="0.2">
      <c r="A17" s="13">
        <v>9</v>
      </c>
      <c r="B17" s="16" t="s">
        <v>33</v>
      </c>
      <c r="C17" s="14" t="s">
        <v>16</v>
      </c>
      <c r="D17" s="12" t="s">
        <v>23</v>
      </c>
      <c r="E17" s="12">
        <v>1</v>
      </c>
      <c r="F17" s="12">
        <v>8500</v>
      </c>
      <c r="G17" s="12">
        <v>8715</v>
      </c>
      <c r="H17" s="12">
        <v>8300</v>
      </c>
      <c r="I17" s="12">
        <f t="shared" si="2"/>
        <v>8505</v>
      </c>
      <c r="J17" s="12">
        <f t="shared" si="0"/>
        <v>207.54517580517259</v>
      </c>
      <c r="K17" s="12">
        <f t="shared" si="1"/>
        <v>2.4402724962395363</v>
      </c>
      <c r="L17" s="12">
        <f t="shared" si="3"/>
        <v>8505</v>
      </c>
      <c r="M17" s="12">
        <f t="shared" si="4"/>
        <v>8505</v>
      </c>
      <c r="N17" s="12">
        <f t="shared" si="5"/>
        <v>8505</v>
      </c>
    </row>
    <row r="18" spans="1:14" ht="67.5" customHeight="1" x14ac:dyDescent="0.2">
      <c r="A18" s="13">
        <v>10</v>
      </c>
      <c r="B18" s="16" t="s">
        <v>34</v>
      </c>
      <c r="C18" s="14" t="s">
        <v>16</v>
      </c>
      <c r="D18" s="12" t="s">
        <v>23</v>
      </c>
      <c r="E18" s="12">
        <v>1</v>
      </c>
      <c r="F18" s="12">
        <v>4500</v>
      </c>
      <c r="G18" s="12">
        <v>4725</v>
      </c>
      <c r="H18" s="12">
        <v>4500</v>
      </c>
      <c r="I18" s="12">
        <f t="shared" si="2"/>
        <v>4575</v>
      </c>
      <c r="J18" s="12">
        <f t="shared" si="0"/>
        <v>129.9038105676658</v>
      </c>
      <c r="K18" s="12">
        <f t="shared" si="1"/>
        <v>2.8394275533916025</v>
      </c>
      <c r="L18" s="12">
        <f t="shared" si="3"/>
        <v>4575</v>
      </c>
      <c r="M18" s="12">
        <f t="shared" si="4"/>
        <v>4575</v>
      </c>
      <c r="N18" s="12">
        <f t="shared" si="5"/>
        <v>4575</v>
      </c>
    </row>
    <row r="19" spans="1:14" ht="67.5" customHeight="1" x14ac:dyDescent="0.2">
      <c r="A19" s="13">
        <v>11</v>
      </c>
      <c r="B19" s="16" t="s">
        <v>35</v>
      </c>
      <c r="C19" s="14" t="s">
        <v>16</v>
      </c>
      <c r="D19" s="12" t="s">
        <v>23</v>
      </c>
      <c r="E19" s="12">
        <v>1</v>
      </c>
      <c r="F19" s="12">
        <v>1500</v>
      </c>
      <c r="G19" s="12">
        <v>1575</v>
      </c>
      <c r="H19" s="12">
        <v>1300</v>
      </c>
      <c r="I19" s="12">
        <f t="shared" si="2"/>
        <v>1458.3333333333333</v>
      </c>
      <c r="J19" s="12">
        <f t="shared" si="0"/>
        <v>142.15601757693318</v>
      </c>
      <c r="K19" s="12">
        <f t="shared" si="1"/>
        <v>9.7478412052754191</v>
      </c>
      <c r="L19" s="12">
        <f t="shared" si="3"/>
        <v>1458.3333333333333</v>
      </c>
      <c r="M19" s="12">
        <f t="shared" si="4"/>
        <v>1458.33</v>
      </c>
      <c r="N19" s="12">
        <f t="shared" si="5"/>
        <v>1458.33</v>
      </c>
    </row>
    <row r="20" spans="1:14" ht="67.5" customHeight="1" x14ac:dyDescent="0.2">
      <c r="A20" s="13">
        <v>12</v>
      </c>
      <c r="B20" s="16" t="s">
        <v>36</v>
      </c>
      <c r="C20" s="14" t="s">
        <v>16</v>
      </c>
      <c r="D20" s="12" t="s">
        <v>23</v>
      </c>
      <c r="E20" s="12">
        <v>1</v>
      </c>
      <c r="F20" s="12">
        <v>1500</v>
      </c>
      <c r="G20" s="12">
        <v>1575</v>
      </c>
      <c r="H20" s="12">
        <v>1200</v>
      </c>
      <c r="I20" s="12">
        <f t="shared" si="2"/>
        <v>1425</v>
      </c>
      <c r="J20" s="12">
        <f t="shared" si="0"/>
        <v>198.4313483298443</v>
      </c>
      <c r="K20" s="12">
        <f t="shared" si="1"/>
        <v>13.92500690033995</v>
      </c>
      <c r="L20" s="12">
        <f t="shared" si="3"/>
        <v>1425</v>
      </c>
      <c r="M20" s="12">
        <f t="shared" si="4"/>
        <v>1425</v>
      </c>
      <c r="N20" s="12">
        <f t="shared" si="5"/>
        <v>1425</v>
      </c>
    </row>
    <row r="21" spans="1:14" ht="27" customHeight="1" x14ac:dyDescent="0.2">
      <c r="A21" s="11" t="s">
        <v>15</v>
      </c>
      <c r="B21" s="15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>
        <f>N20+N19+N18+N17+N16+N15+N14+N13+N12+N11+N10+N9</f>
        <v>42526.66</v>
      </c>
    </row>
    <row r="22" spans="1:14" ht="79.5" customHeight="1" x14ac:dyDescent="0.2">
      <c r="A22" s="23" t="s">
        <v>37</v>
      </c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</row>
  </sheetData>
  <mergeCells count="16">
    <mergeCell ref="A22:N22"/>
    <mergeCell ref="I7:K7"/>
    <mergeCell ref="L7:M7"/>
    <mergeCell ref="N7:N8"/>
    <mergeCell ref="A7:A8"/>
    <mergeCell ref="B7:B8"/>
    <mergeCell ref="C7:C8"/>
    <mergeCell ref="D7:D8"/>
    <mergeCell ref="E7:E8"/>
    <mergeCell ref="F7:H7"/>
    <mergeCell ref="F1:N1"/>
    <mergeCell ref="A3:L3"/>
    <mergeCell ref="A5:M5"/>
    <mergeCell ref="A6:M6"/>
    <mergeCell ref="A2:N2"/>
    <mergeCell ref="A4:N4"/>
  </mergeCells>
  <pageMargins left="0.70866141732283472" right="0.70866141732283472" top="0.74803149606299213" bottom="0.74803149606299213" header="0.31496062992125984" footer="0.31496062992125984"/>
  <pageSetup paperSize="9" scale="3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Kurdukova.E.M</dc:creator>
  <cp:lastModifiedBy>эл.очередь</cp:lastModifiedBy>
  <cp:lastPrinted>2026-09-02T09:39:50Z</cp:lastPrinted>
  <dcterms:created xsi:type="dcterms:W3CDTF">2011-05-04T10:33:42Z</dcterms:created>
  <dcterms:modified xsi:type="dcterms:W3CDTF">2026-09-02T09:39:57Z</dcterms:modified>
</cp:coreProperties>
</file>