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C929031B-2159-4059-9ECE-66E5AE28D4E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2" sheetId="2" r:id="rId1"/>
  </sheets>
  <definedNames>
    <definedName name="_xlnm.Print_Titles" localSheetId="0">Лист2!$12:$13</definedName>
    <definedName name="_xlnm.Print_Area" localSheetId="0">Лист2!$A$1:$O$19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2" l="1"/>
  <c r="F18" i="2"/>
  <c r="E18" i="2"/>
  <c r="D18" i="2"/>
  <c r="L17" i="2"/>
  <c r="J17" i="2"/>
  <c r="O17" i="2" s="1"/>
  <c r="L16" i="2"/>
  <c r="J16" i="2"/>
  <c r="O16" i="2" s="1"/>
  <c r="L15" i="2"/>
  <c r="J15" i="2"/>
  <c r="O15" i="2" s="1"/>
  <c r="L14" i="2"/>
  <c r="J14" i="2"/>
  <c r="M17" i="2" l="1"/>
  <c r="N17" i="2" s="1"/>
  <c r="M16" i="2"/>
  <c r="N16" i="2" s="1"/>
  <c r="M15" i="2"/>
  <c r="N15" i="2" s="1"/>
  <c r="M14" i="2"/>
  <c r="N14" i="2" s="1"/>
  <c r="O14" i="2"/>
  <c r="O18" i="2" s="1"/>
  <c r="C11" i="2" s="1"/>
</calcChain>
</file>

<file path=xl/sharedStrings.xml><?xml version="1.0" encoding="utf-8"?>
<sst xmlns="http://schemas.openxmlformats.org/spreadsheetml/2006/main" count="47" uniqueCount="40">
  <si>
    <t>№ п/п</t>
  </si>
  <si>
    <t>Объем</t>
  </si>
  <si>
    <t>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</si>
  <si>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</si>
  <si>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</si>
  <si>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</si>
  <si>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</si>
  <si>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</si>
  <si>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</si>
  <si>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</si>
  <si>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Используемый метод определения НМЦК, обоснование его применения</t>
  </si>
  <si>
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В отношении объекта закупки отсутствуют утвержденные тарифы и нормативы на отпускные цены. 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</si>
  <si>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</si>
  <si>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</si>
  <si>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</si>
  <si>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</si>
  <si>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</si>
  <si>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</si>
  <si>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</si>
  <si>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</si>
  <si>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</si>
  <si>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</si>
  <si>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</si>
  <si>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</si>
  <si>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 xml:space="preserve">Кол-во </t>
  </si>
  <si>
    <t xml:space="preserve">Ценовое предложение № 1 </t>
  </si>
  <si>
    <t xml:space="preserve">Ценовое предложение № 2 </t>
  </si>
  <si>
    <t xml:space="preserve">Ценовое предложение № 3 </t>
  </si>
  <si>
    <t>Ведущий инженер поисково-спасательного подразделения 
(инженерно-технического)</t>
  </si>
  <si>
    <t>_________________________   Б.В.Эспиноса Гонзалес</t>
  </si>
  <si>
    <t>Цена за 
ед.изм. Руб.</t>
  </si>
  <si>
    <t>Наименование товара,
 работ, услуг</t>
  </si>
  <si>
    <t>Начальная (максимальная) цена контракта, согласно выделенным лимитам</t>
  </si>
  <si>
    <t>услуга</t>
  </si>
  <si>
    <t>услуги по техническому осмотру автотранспортных средств</t>
  </si>
  <si>
    <t>Категория N2 - грузовые автомобили массой, превышающей 3,5 т, но менее 12 т</t>
  </si>
  <si>
    <t>Категория N3 - транспортные средства для грузоперевозки общей массой более 12 т</t>
  </si>
  <si>
    <t>Категория M 1 - транспортные средства, используемые для перевозки пассажиров и имеющие, помимо места водителя, не более восьми мест для сидения.</t>
  </si>
  <si>
    <t>Категория N1 транспортного средства означает, что общий вес груженого автомобиля не должен превышать 3,5 т</t>
  </si>
  <si>
    <t>Обоснование начальной (максимальной) цены контракта 
для проведения закупки услуг по техническому осмотру автотранспортных средств
в Бердском ПСО МЧС России (филиал ФГКУ "СРПСО МЧС России")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</si>
</sst>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5</xdr:col>
      <xdr:colOff>327703</xdr:colOff>
      <xdr:row>5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8282</xdr:colOff>
      <xdr:row>5</xdr:row>
      <xdr:rowOff>786847</xdr:rowOff>
    </xdr:from>
    <xdr:to>
      <xdr:col>4</xdr:col>
      <xdr:colOff>511004</xdr:colOff>
      <xdr:row>6</xdr:row>
      <xdr:rowOff>377686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90021" y="3553238"/>
          <a:ext cx="984388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761999</xdr:colOff>
      <xdr:row>6</xdr:row>
      <xdr:rowOff>430697</xdr:rowOff>
    </xdr:from>
    <xdr:to>
      <xdr:col>5</xdr:col>
      <xdr:colOff>480102</xdr:colOff>
      <xdr:row>7</xdr:row>
      <xdr:rowOff>377109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3456" y="4025349"/>
          <a:ext cx="1782611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view="pageBreakPreview" topLeftCell="A10" zoomScale="130" zoomScaleNormal="115" zoomScaleSheetLayoutView="130" workbookViewId="0">
      <selection activeCell="C11" sqref="C11:D11"/>
    </sheetView>
  </sheetViews>
  <sheetFormatPr defaultRowHeight="15" x14ac:dyDescent="0.25"/>
  <cols>
    <col min="1" max="1" width="5.7109375" customWidth="1"/>
    <col min="2" max="2" width="41.42578125" customWidth="1"/>
    <col min="3" max="3" width="6.5703125" customWidth="1"/>
    <col min="4" max="4" width="7.140625" customWidth="1"/>
    <col min="5" max="5" width="12.28515625" customWidth="1"/>
    <col min="6" max="6" width="12.42578125" customWidth="1"/>
    <col min="7" max="7" width="12.28515625" customWidth="1"/>
    <col min="8" max="9" width="11.85546875" customWidth="1"/>
    <col min="10" max="10" width="9.140625" customWidth="1"/>
    <col min="11" max="11" width="10.5703125" customWidth="1"/>
    <col min="14" max="14" width="15.7109375" customWidth="1"/>
    <col min="15" max="15" width="14.5703125" customWidth="1"/>
  </cols>
  <sheetData>
    <row r="1" spans="1:15" x14ac:dyDescent="0.25">
      <c r="A1" s="3"/>
      <c r="B1" s="3"/>
      <c r="C1" s="3"/>
      <c r="D1" s="1"/>
      <c r="E1" s="5"/>
      <c r="F1" s="5"/>
      <c r="G1" s="5"/>
      <c r="H1" s="5"/>
      <c r="I1" s="5"/>
      <c r="J1" s="5"/>
      <c r="K1" s="1"/>
      <c r="L1" s="1"/>
      <c r="M1" s="26"/>
      <c r="N1" s="27"/>
      <c r="O1" s="27"/>
    </row>
    <row r="2" spans="1:15" ht="61.5" customHeight="1" x14ac:dyDescent="0.25">
      <c r="A2" s="28" t="s">
        <v>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85.5" customHeight="1" x14ac:dyDescent="0.25">
      <c r="A3" s="30" t="s">
        <v>10</v>
      </c>
      <c r="B3" s="31"/>
      <c r="C3" s="31"/>
      <c r="D3" s="30" t="s">
        <v>11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27" customHeight="1" x14ac:dyDescent="0.25">
      <c r="A4" s="33" t="s">
        <v>14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35.25" customHeight="1" x14ac:dyDescent="0.25">
      <c r="A5" s="30" t="s">
        <v>18</v>
      </c>
      <c r="B5" s="30"/>
      <c r="C5" s="30"/>
      <c r="D5" s="35" t="s">
        <v>22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65.25" customHeight="1" x14ac:dyDescent="0.25">
      <c r="A6" s="30" t="s">
        <v>16</v>
      </c>
      <c r="B6" s="30"/>
      <c r="C6" s="30"/>
      <c r="D6" s="30" t="s">
        <v>19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ht="36" customHeight="1" x14ac:dyDescent="0.25">
      <c r="A7" s="30" t="s">
        <v>15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15" ht="81" customHeight="1" x14ac:dyDescent="0.25">
      <c r="A8" s="36" t="s">
        <v>17</v>
      </c>
      <c r="B8" s="30"/>
      <c r="C8" s="30"/>
      <c r="D8" s="30" t="s">
        <v>20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5" ht="27" customHeight="1" x14ac:dyDescent="0.25">
      <c r="A9" s="36" t="s">
        <v>8</v>
      </c>
      <c r="B9" s="30"/>
      <c r="C9" s="30"/>
      <c r="D9" s="30" t="s">
        <v>21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5" ht="27.75" customHeight="1" x14ac:dyDescent="0.25">
      <c r="A10" s="42" t="s">
        <v>23</v>
      </c>
      <c r="B10" s="43"/>
      <c r="C10" s="44">
        <v>46082</v>
      </c>
      <c r="D10" s="4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45.75" customHeight="1" x14ac:dyDescent="0.25">
      <c r="A11" s="38" t="s">
        <v>32</v>
      </c>
      <c r="B11" s="38"/>
      <c r="C11" s="39">
        <f>O18</f>
        <v>13389</v>
      </c>
      <c r="D11" s="39"/>
      <c r="E11" s="38" t="s">
        <v>34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5" s="9" customFormat="1" ht="43.5" customHeight="1" x14ac:dyDescent="0.2">
      <c r="A12" s="25" t="s">
        <v>0</v>
      </c>
      <c r="B12" s="25" t="s">
        <v>31</v>
      </c>
      <c r="C12" s="25" t="s">
        <v>1</v>
      </c>
      <c r="D12" s="25"/>
      <c r="E12" s="8" t="s">
        <v>25</v>
      </c>
      <c r="F12" s="8" t="s">
        <v>26</v>
      </c>
      <c r="G12" s="8" t="s">
        <v>27</v>
      </c>
      <c r="H12" s="8" t="s">
        <v>12</v>
      </c>
      <c r="I12" s="8" t="s">
        <v>13</v>
      </c>
      <c r="J12" s="24" t="s">
        <v>7</v>
      </c>
      <c r="K12" s="25" t="s">
        <v>9</v>
      </c>
      <c r="L12" s="25" t="s">
        <v>5</v>
      </c>
      <c r="M12" s="25" t="s">
        <v>6</v>
      </c>
      <c r="N12" s="25" t="s">
        <v>3</v>
      </c>
      <c r="O12" s="24" t="s">
        <v>4</v>
      </c>
    </row>
    <row r="13" spans="1:15" s="9" customFormat="1" ht="32.25" customHeight="1" x14ac:dyDescent="0.2">
      <c r="A13" s="25"/>
      <c r="B13" s="25"/>
      <c r="C13" s="10" t="s">
        <v>2</v>
      </c>
      <c r="D13" s="10" t="s">
        <v>24</v>
      </c>
      <c r="E13" s="11" t="s">
        <v>30</v>
      </c>
      <c r="F13" s="11" t="s">
        <v>30</v>
      </c>
      <c r="G13" s="11" t="s">
        <v>30</v>
      </c>
      <c r="H13" s="11" t="s">
        <v>30</v>
      </c>
      <c r="I13" s="11" t="s">
        <v>30</v>
      </c>
      <c r="J13" s="24"/>
      <c r="K13" s="25"/>
      <c r="L13" s="25"/>
      <c r="M13" s="25"/>
      <c r="N13" s="25"/>
      <c r="O13" s="24"/>
    </row>
    <row r="14" spans="1:15" s="9" customFormat="1" ht="51.75" customHeight="1" x14ac:dyDescent="0.2">
      <c r="A14" s="13">
        <v>1</v>
      </c>
      <c r="B14" s="21" t="s">
        <v>37</v>
      </c>
      <c r="C14" s="13" t="s">
        <v>33</v>
      </c>
      <c r="D14" s="13">
        <v>1</v>
      </c>
      <c r="E14" s="14">
        <v>1283</v>
      </c>
      <c r="F14" s="14">
        <v>1283</v>
      </c>
      <c r="G14" s="14">
        <v>1283</v>
      </c>
      <c r="H14" s="14"/>
      <c r="I14" s="14"/>
      <c r="J14" s="14">
        <f t="shared" ref="J14" si="0">AVERAGE(E14,F14,G14,H14,I14)</f>
        <v>1283</v>
      </c>
      <c r="K14" s="13">
        <v>3</v>
      </c>
      <c r="L14" s="13">
        <f t="shared" ref="L14" si="1">STDEV(E14,F14,G14,H14,I14)</f>
        <v>0</v>
      </c>
      <c r="M14" s="13">
        <f t="shared" ref="M14" si="2">L14/J14*100</f>
        <v>0</v>
      </c>
      <c r="N14" s="15" t="str">
        <f t="shared" ref="N14" si="3">IF(M14&lt;33,"ОДНОРОДНЫЕ","НЕОДНОРОДНЫЕ")</f>
        <v>ОДНОРОДНЫЕ</v>
      </c>
      <c r="O14" s="14">
        <f t="shared" ref="O14" si="4">D14*J14</f>
        <v>1283</v>
      </c>
    </row>
    <row r="15" spans="1:15" s="9" customFormat="1" ht="43.5" customHeight="1" x14ac:dyDescent="0.2">
      <c r="A15" s="13">
        <v>3</v>
      </c>
      <c r="B15" s="22" t="s">
        <v>38</v>
      </c>
      <c r="C15" s="13" t="s">
        <v>33</v>
      </c>
      <c r="D15" s="13">
        <v>3</v>
      </c>
      <c r="E15" s="14">
        <v>1397</v>
      </c>
      <c r="F15" s="14">
        <v>1397</v>
      </c>
      <c r="G15" s="14">
        <v>1397</v>
      </c>
      <c r="H15" s="8"/>
      <c r="I15" s="8"/>
      <c r="J15" s="14">
        <f t="shared" ref="J15:J17" si="5">AVERAGE(E15,F15,G15,H15,I15)</f>
        <v>1397</v>
      </c>
      <c r="K15" s="13">
        <v>3</v>
      </c>
      <c r="L15" s="13">
        <f t="shared" ref="L15:L17" si="6">STDEV(E15,F15,G15,H15,I15)</f>
        <v>0</v>
      </c>
      <c r="M15" s="13">
        <f t="shared" ref="M15:M17" si="7">L15/J15*100</f>
        <v>0</v>
      </c>
      <c r="N15" s="15" t="str">
        <f t="shared" ref="N15:N17" si="8">IF(M15&lt;33,"ОДНОРОДНЫЕ","НЕОДНОРОДНЫЕ")</f>
        <v>ОДНОРОДНЫЕ</v>
      </c>
      <c r="O15" s="14">
        <f t="shared" ref="O15:O17" si="9">D15*J15</f>
        <v>4191</v>
      </c>
    </row>
    <row r="16" spans="1:15" s="9" customFormat="1" ht="30" customHeight="1" x14ac:dyDescent="0.2">
      <c r="A16" s="13">
        <v>4</v>
      </c>
      <c r="B16" s="22" t="s">
        <v>35</v>
      </c>
      <c r="C16" s="13" t="s">
        <v>33</v>
      </c>
      <c r="D16" s="10">
        <v>1</v>
      </c>
      <c r="E16" s="14">
        <v>2511</v>
      </c>
      <c r="F16" s="14">
        <v>2511</v>
      </c>
      <c r="G16" s="14">
        <v>2511</v>
      </c>
      <c r="H16" s="8"/>
      <c r="I16" s="8"/>
      <c r="J16" s="14">
        <f t="shared" si="5"/>
        <v>2511</v>
      </c>
      <c r="K16" s="13">
        <v>3</v>
      </c>
      <c r="L16" s="13">
        <f t="shared" si="6"/>
        <v>0</v>
      </c>
      <c r="M16" s="13">
        <f t="shared" si="7"/>
        <v>0</v>
      </c>
      <c r="N16" s="15" t="str">
        <f t="shared" si="8"/>
        <v>ОДНОРОДНЫЕ</v>
      </c>
      <c r="O16" s="14">
        <f t="shared" si="9"/>
        <v>2511</v>
      </c>
    </row>
    <row r="17" spans="1:16" s="9" customFormat="1" ht="37.5" customHeight="1" x14ac:dyDescent="0.2">
      <c r="A17" s="13">
        <v>5</v>
      </c>
      <c r="B17" s="23" t="s">
        <v>36</v>
      </c>
      <c r="C17" s="13" t="s">
        <v>33</v>
      </c>
      <c r="D17" s="10">
        <v>2</v>
      </c>
      <c r="E17" s="14">
        <v>2702</v>
      </c>
      <c r="F17" s="14">
        <v>2702</v>
      </c>
      <c r="G17" s="14">
        <v>2702</v>
      </c>
      <c r="H17" s="8"/>
      <c r="I17" s="8"/>
      <c r="J17" s="14">
        <f t="shared" si="5"/>
        <v>2702</v>
      </c>
      <c r="K17" s="13">
        <v>3</v>
      </c>
      <c r="L17" s="13">
        <f t="shared" si="6"/>
        <v>0</v>
      </c>
      <c r="M17" s="13">
        <f t="shared" si="7"/>
        <v>0</v>
      </c>
      <c r="N17" s="15" t="str">
        <f t="shared" si="8"/>
        <v>ОДНОРОДНЫЕ</v>
      </c>
      <c r="O17" s="14">
        <f t="shared" si="9"/>
        <v>5404</v>
      </c>
    </row>
    <row r="18" spans="1:16" ht="25.5" customHeight="1" x14ac:dyDescent="0.25">
      <c r="A18" s="1"/>
      <c r="B18" s="2"/>
      <c r="C18" s="1"/>
      <c r="D18" s="20">
        <f>D14+D15+D16+D17</f>
        <v>7</v>
      </c>
      <c r="E18" s="17">
        <f>E14*D14+E15*D15+E16*D16+E17*D17</f>
        <v>13389</v>
      </c>
      <c r="F18" s="17">
        <f>F14*D14+F15*D15+F16*D16+F17*D17</f>
        <v>13389</v>
      </c>
      <c r="G18" s="17">
        <f>G14*D14+G15*D15+G16*D16+G17*D17</f>
        <v>13389</v>
      </c>
      <c r="H18" s="5"/>
      <c r="I18" s="5"/>
      <c r="J18" s="5"/>
      <c r="K18" s="1"/>
      <c r="L18" s="1"/>
      <c r="M18" s="1"/>
      <c r="N18" s="6"/>
      <c r="O18" s="7">
        <f>SUM(O14:O17)</f>
        <v>13389</v>
      </c>
      <c r="P18" s="9"/>
    </row>
    <row r="19" spans="1:16" s="19" customFormat="1" ht="68.25" customHeight="1" x14ac:dyDescent="0.25">
      <c r="A19" s="37" t="s">
        <v>28</v>
      </c>
      <c r="B19" s="37"/>
      <c r="C19" s="37"/>
      <c r="D19" s="37"/>
      <c r="E19" s="37"/>
      <c r="F19" s="18"/>
      <c r="G19" s="18"/>
      <c r="H19" s="18"/>
      <c r="I19" s="40" t="s">
        <v>29</v>
      </c>
      <c r="J19" s="40"/>
      <c r="K19" s="40"/>
      <c r="L19" s="40"/>
      <c r="M19" s="40"/>
      <c r="N19" s="41"/>
      <c r="O19" s="41"/>
    </row>
    <row r="27" spans="1:16" x14ac:dyDescent="0.25">
      <c r="J27" s="12"/>
    </row>
    <row r="28" spans="1:16" x14ac:dyDescent="0.25">
      <c r="J28" s="12"/>
    </row>
    <row r="29" spans="1:16" x14ac:dyDescent="0.25">
      <c r="J29" s="12"/>
    </row>
    <row r="30" spans="1:16" x14ac:dyDescent="0.25">
      <c r="J30" s="12"/>
    </row>
    <row r="31" spans="1:16" x14ac:dyDescent="0.25">
      <c r="E31" s="16"/>
      <c r="J31" s="12"/>
    </row>
    <row r="32" spans="1:16" x14ac:dyDescent="0.25">
      <c r="J32" s="12"/>
    </row>
  </sheetData>
  <mergeCells count="31">
    <mergeCell ref="A19:E19"/>
    <mergeCell ref="A9:C9"/>
    <mergeCell ref="D9:O9"/>
    <mergeCell ref="A11:B11"/>
    <mergeCell ref="C11:D11"/>
    <mergeCell ref="I19:O19"/>
    <mergeCell ref="E11:O11"/>
    <mergeCell ref="A10:B10"/>
    <mergeCell ref="C10:D10"/>
    <mergeCell ref="L12:L13"/>
    <mergeCell ref="M12:M13"/>
    <mergeCell ref="N12:N13"/>
    <mergeCell ref="O12:O13"/>
    <mergeCell ref="A12:A13"/>
    <mergeCell ref="B12:B13"/>
    <mergeCell ref="C12:D12"/>
    <mergeCell ref="J12:J13"/>
    <mergeCell ref="K12:K13"/>
    <mergeCell ref="M1:O1"/>
    <mergeCell ref="A2:O2"/>
    <mergeCell ref="A3:C3"/>
    <mergeCell ref="D3:O3"/>
    <mergeCell ref="A4:O4"/>
    <mergeCell ref="A5:C5"/>
    <mergeCell ref="D5:O5"/>
    <mergeCell ref="A6:C6"/>
    <mergeCell ref="D6:O6"/>
    <mergeCell ref="A7:C7"/>
    <mergeCell ref="D7:O7"/>
    <mergeCell ref="A8:C8"/>
    <mergeCell ref="D8:O8"/>
  </mergeCells>
  <conditionalFormatting sqref="N14:N18">
    <cfRule type="containsText" dxfId="5" priority="1" operator="containsText" text="НЕОДНОРОДНЫЕ">
      <formula>NOT(ISERROR(SEARCH("НЕОДНОРОДНЫЕ",N14)))</formula>
    </cfRule>
    <cfRule type="containsText" dxfId="4" priority="2" operator="containsText" text="ОДНОРОДНЫЕ">
      <formula>NOT(ISERROR(SEARCH("ОДНОРОДНЫЕ",N14)))</formula>
    </cfRule>
    <cfRule type="containsText" dxfId="3" priority="3" operator="containsText" text="НЕОДНОРОДНЫЕ">
      <formula>NOT(ISERROR(SEARCH("НЕОДНОРОДНЫЕ",N14)))</formula>
    </cfRule>
    <cfRule type="containsText" dxfId="2" priority="4" operator="containsText" text="НЕ">
      <formula>NOT(ISERROR(SEARCH("НЕ",N14)))</formula>
    </cfRule>
    <cfRule type="containsText" dxfId="1" priority="5" operator="containsText" text="ОДНОРОДНЫЕ">
      <formula>NOT(ISERROR(SEARCH("ОДНОРОДНЫЕ",N14)))</formula>
    </cfRule>
    <cfRule type="containsText" dxfId="0" priority="6" operator="containsText" text="НЕОДНОРОДНЫЕ">
      <formula>NOT(ISERROR(SEARCH("НЕОДНОРОДНЫЕ",N14)))</formula>
    </cfRule>
  </conditionalFormatting>
  <pageMargins left="0.23622047244094491" right="0.23622047244094491" top="0.35433070866141736" bottom="0.35433070866141736" header="0.19685039370078741" footer="0.31496062992125984"/>
  <pageSetup paperSize="9" scale="74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2026-02-19T09:10:29Z</dcterms:modified>
</cp:coreProperties>
</file>