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nastasia.korolyova\Desktop\Рабочий стол\sscan\Анастасия Королева\2026\костина\орто-м\36499 пац антонов\"/>
    </mc:Choice>
  </mc:AlternateContent>
  <xr:revisionPtr revIDLastSave="0" documentId="13_ncr:1_{CDE62875-933C-4B83-A160-AB391DFFC1E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H13" i="1"/>
  <c r="F13" i="1"/>
  <c r="S10" i="1"/>
  <c r="N10" i="1"/>
  <c r="O10" i="1" s="1"/>
  <c r="P10" i="1" s="1"/>
  <c r="K10" i="1"/>
  <c r="L10" i="1" s="1"/>
  <c r="R10" i="1" s="1"/>
  <c r="S9" i="1"/>
  <c r="N9" i="1"/>
  <c r="O9" i="1" s="1"/>
  <c r="P9" i="1" s="1"/>
  <c r="K9" i="1"/>
  <c r="L9" i="1" s="1"/>
  <c r="R9" i="1" s="1"/>
  <c r="S11" i="1"/>
  <c r="N11" i="1"/>
  <c r="O11" i="1" s="1"/>
  <c r="P11" i="1" s="1"/>
  <c r="K11" i="1"/>
  <c r="L11" i="1" s="1"/>
  <c r="R11" i="1" s="1"/>
  <c r="S12" i="1"/>
  <c r="N12" i="1"/>
  <c r="K12" i="1"/>
  <c r="L12" i="1" s="1"/>
  <c r="R12" i="1" s="1"/>
  <c r="R13" i="1" l="1"/>
  <c r="S13" i="1"/>
  <c r="O12" i="1"/>
  <c r="P12" i="1" s="1"/>
  <c r="F23" i="1" l="1"/>
</calcChain>
</file>

<file path=xl/sharedStrings.xml><?xml version="1.0" encoding="utf-8"?>
<sst xmlns="http://schemas.openxmlformats.org/spreadsheetml/2006/main" count="37" uniqueCount="32">
  <si>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</si>
  <si>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</si>
  <si>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</si>
  <si>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</si>
  <si>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</si>
  <si>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</si>
  <si>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</si>
  <si>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</si>
  <si>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</si>
  <si>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</si>
  <si>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Начальная (максимальная) цена контракта определялась по формуле:</t>
  </si>
  <si>
    <t>Стоимость  всего, руб. без НДС</t>
  </si>
  <si>
    <t>Начальная  цена единицы медицинского изделия без учета НДС определялась по формуле:</t>
  </si>
  <si>
    <t>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</si>
  <si>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без НДС</t>
    </r>
  </si>
  <si>
    <t>Цена за единицу "Цi", руб. без НДС</t>
  </si>
  <si>
    <t>n - кол-во значений информации о цене единицы i-го медицинского изделия</t>
  </si>
  <si>
    <t>НМЦК, руб.</t>
  </si>
  <si>
    <t>В результате расчета НМЦК составила:</t>
  </si>
  <si>
    <t>Кол-во "Vi"</t>
  </si>
  <si>
    <t>n - количество позиций закупаемых медицинских изделий;
НЦЕi - начальная цена единицы i-й позиции медицинского изделия, определяемая в соответствии с порядком Приказа N 450н;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</si>
  <si>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без НДС 
</t>
    </r>
  </si>
  <si>
    <t>Начальная (максимальная) цена Контракта определяется и обосновывается заказчиком посредством применения метода сопоставимых рыночных цен (анализа рынка) в соответствии с частями 2 - 6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и рассчитана в соответствии с пп. а п. 9 порядка, утвержденного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N 450н).  Для определения начальной (максимальной) цены Контракта  Заказчик  исследовал рынок медицинских изделий путем запроса ценовых предложений в организациях, занимающихся поставкой соответствующего товара. Цена устанавливается в российских рублях, включает в себя стоимость товара, маркировку, погрузку, доставку, разгрузку, командировочные расходы, затраты на страхование, уплату таможенных пошлин, налогов, сборов и других возникающих в процессе исполнения контракта расходов.</t>
  </si>
  <si>
    <t>шт</t>
  </si>
  <si>
    <t>НДС, %</t>
  </si>
  <si>
    <t>НМЦК, руб.   (в соответствии с п.18 Приказа N450н)</t>
  </si>
  <si>
    <t>Обоснование начальной (максимальной) цены  контракта                                                                                                                                                                                                                             "Поставка медицинских изделий"</t>
  </si>
  <si>
    <t xml:space="preserve">Источник № 1       (Коммерческое предложение) ООО "Орто-М"          </t>
  </si>
  <si>
    <t xml:space="preserve">Источник № 3     (Коммерческое предложение) ИП Рымарев А.М.             </t>
  </si>
  <si>
    <t xml:space="preserve">Источник № 2          (Коммерческое предложение) ООО "Неваимплант"              </t>
  </si>
  <si>
    <t>Штифт тибиальный  TWX, сталь</t>
  </si>
  <si>
    <t>Винт блокирующий 4,8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</si>
</sst>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18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right" vertical="top"/>
    </xf>
    <xf numFmtId="164" fontId="2" fillId="0" borderId="0" applyBorder="0" applyProtection="0"/>
    <xf numFmtId="165" fontId="11" fillId="0" borderId="0" applyBorder="0" applyProtection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/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0" fontId="10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</cellXfs>
  <cellStyles count="5">
    <cellStyle name="S8" xfId="1" xr:uid="{00000000-0005-0000-0000-000000000000}"/>
    <cellStyle name="TableStyleLight1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14165</xdr:colOff>
      <xdr:row>7</xdr:row>
      <xdr:rowOff>140607</xdr:rowOff>
    </xdr:from>
    <xdr:to>
      <xdr:col>14</xdr:col>
      <xdr:colOff>8618</xdr:colOff>
      <xdr:row>7</xdr:row>
      <xdr:rowOff>569232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9219" y="2521857"/>
          <a:ext cx="1096631" cy="4286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7</xdr:row>
      <xdr:rowOff>285609</xdr:rowOff>
    </xdr:from>
    <xdr:to>
      <xdr:col>14</xdr:col>
      <xdr:colOff>809625</xdr:colOff>
      <xdr:row>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65558" y="2547797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557893</xdr:colOff>
      <xdr:row>14</xdr:row>
      <xdr:rowOff>57831</xdr:rowOff>
    </xdr:from>
    <xdr:to>
      <xdr:col>11</xdr:col>
      <xdr:colOff>165553</xdr:colOff>
      <xdr:row>17</xdr:row>
      <xdr:rowOff>2268</xdr:rowOff>
    </xdr:to>
    <xdr:pic>
      <xdr:nvPicPr>
        <xdr:cNvPr id="5" name="Рисунок 4" descr="base_32851_360360_327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018" y="6119813"/>
          <a:ext cx="2288267" cy="58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312963</xdr:colOff>
      <xdr:row>18</xdr:row>
      <xdr:rowOff>144010</xdr:rowOff>
    </xdr:from>
    <xdr:to>
      <xdr:col>11</xdr:col>
      <xdr:colOff>570366</xdr:colOff>
      <xdr:row>20</xdr:row>
      <xdr:rowOff>56696</xdr:rowOff>
    </xdr:to>
    <xdr:pic>
      <xdr:nvPicPr>
        <xdr:cNvPr id="20" name="Рисунок 19" descr="base_32851_360360_327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088" y="7709581"/>
          <a:ext cx="2938010" cy="5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12</xdr:row>
      <xdr:rowOff>0</xdr:rowOff>
    </xdr:from>
    <xdr:to>
      <xdr:col>14</xdr:col>
      <xdr:colOff>767505</xdr:colOff>
      <xdr:row>12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14857" y="4286250"/>
          <a:ext cx="719880" cy="37320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11</xdr:row>
      <xdr:rowOff>0</xdr:rowOff>
    </xdr:from>
    <xdr:to>
      <xdr:col>14</xdr:col>
      <xdr:colOff>809625</xdr:colOff>
      <xdr:row>11</xdr:row>
      <xdr:rowOff>7936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674577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11</xdr:row>
      <xdr:rowOff>232751</xdr:rowOff>
    </xdr:from>
    <xdr:to>
      <xdr:col>14</xdr:col>
      <xdr:colOff>789738</xdr:colOff>
      <xdr:row>11</xdr:row>
      <xdr:rowOff>526578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907328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10</xdr:row>
      <xdr:rowOff>0</xdr:rowOff>
    </xdr:from>
    <xdr:to>
      <xdr:col>14</xdr:col>
      <xdr:colOff>809625</xdr:colOff>
      <xdr:row>10</xdr:row>
      <xdr:rowOff>7936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8411672-5E9E-4BF2-9D23-EAA9BAE74D0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5939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10</xdr:row>
      <xdr:rowOff>232751</xdr:rowOff>
    </xdr:from>
    <xdr:to>
      <xdr:col>14</xdr:col>
      <xdr:colOff>789738</xdr:colOff>
      <xdr:row>10</xdr:row>
      <xdr:rowOff>526578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BECCC708-2797-45C4-AE12-3E1F04C9EC0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8267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9</xdr:row>
      <xdr:rowOff>0</xdr:rowOff>
    </xdr:from>
    <xdr:to>
      <xdr:col>14</xdr:col>
      <xdr:colOff>809625</xdr:colOff>
      <xdr:row>9</xdr:row>
      <xdr:rowOff>7936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5BE1DC9E-5441-40E2-AEC0-9177B05CD71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5421923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9</xdr:row>
      <xdr:rowOff>232751</xdr:rowOff>
    </xdr:from>
    <xdr:to>
      <xdr:col>14</xdr:col>
      <xdr:colOff>789738</xdr:colOff>
      <xdr:row>9</xdr:row>
      <xdr:rowOff>526578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A6E6C77B-6736-4A02-9A24-B38ADEE572E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654674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8</xdr:row>
      <xdr:rowOff>0</xdr:rowOff>
    </xdr:from>
    <xdr:to>
      <xdr:col>14</xdr:col>
      <xdr:colOff>809625</xdr:colOff>
      <xdr:row>8</xdr:row>
      <xdr:rowOff>7936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FC32E2FA-84BB-444D-A1DF-64A1AE27A78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7844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8</xdr:row>
      <xdr:rowOff>232751</xdr:rowOff>
    </xdr:from>
    <xdr:to>
      <xdr:col>14</xdr:col>
      <xdr:colOff>789738</xdr:colOff>
      <xdr:row>8</xdr:row>
      <xdr:rowOff>526578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01D8340-4784-4D9F-82BE-A3C9F250280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0172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7"/>
  <sheetViews>
    <sheetView tabSelected="1" topLeftCell="A4" zoomScale="120" zoomScaleNormal="120" workbookViewId="0">
      <selection activeCell="T8" sqref="T8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5.85546875" style="2" customWidth="1"/>
    <col min="4" max="4" width="5.8554687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28515625" style="1" customWidth="1"/>
    <col min="9" max="9" width="9.42578125" style="1" customWidth="1"/>
    <col min="10" max="10" width="10.85546875" style="1" customWidth="1"/>
    <col min="11" max="11" width="9.7109375" style="1" customWidth="1"/>
    <col min="12" max="12" width="13.42578125" style="1" customWidth="1"/>
    <col min="13" max="13" width="12.85546875" style="1" customWidth="1"/>
    <col min="14" max="14" width="16.5703125" style="1" customWidth="1"/>
    <col min="15" max="15" width="13.140625" style="1" customWidth="1"/>
    <col min="16" max="16" width="11.5703125" style="1" customWidth="1"/>
    <col min="17" max="17" width="8.140625" style="1" customWidth="1"/>
    <col min="18" max="18" width="10.42578125" style="1" customWidth="1"/>
    <col min="19" max="19" width="10" style="1" bestFit="1" customWidth="1"/>
    <col min="20" max="1025" width="9.140625" style="1"/>
  </cols>
  <sheetData>
    <row r="1" spans="1:1026" ht="22.5" customHeight="1" x14ac:dyDescent="0.25">
      <c r="A1" s="27"/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7"/>
      <c r="P1" s="27"/>
      <c r="Q1" s="27"/>
      <c r="R1" s="27"/>
    </row>
    <row r="2" spans="1:1026" ht="42" customHeight="1" x14ac:dyDescent="0.25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28"/>
      <c r="P2" s="29"/>
      <c r="Q2" s="29"/>
      <c r="R2" s="29"/>
    </row>
    <row r="3" spans="1:1026" x14ac:dyDescent="0.25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/>
      <c r="P3" s="29"/>
      <c r="Q3" s="29"/>
      <c r="R3" s="29"/>
    </row>
    <row r="4" spans="1:1026" s="18" customFormat="1" ht="93" customHeight="1" x14ac:dyDescent="0.25">
      <c r="A4" s="57" t="s">
        <v>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6" ht="9.75" customHeight="1" x14ac:dyDescent="0.25">
      <c r="A5" s="3"/>
      <c r="B5" s="3"/>
      <c r="C5" s="3"/>
      <c r="D5" s="3"/>
      <c r="E5" s="4"/>
      <c r="F5" s="5"/>
      <c r="G5" s="6"/>
      <c r="H5" s="4"/>
      <c r="I5" s="6"/>
      <c r="J5" s="4"/>
      <c r="K5" s="4"/>
      <c r="L5" s="4"/>
      <c r="M5" s="3"/>
      <c r="N5" s="3"/>
      <c r="O5" s="3"/>
      <c r="P5" s="3"/>
      <c r="Q5" s="3"/>
      <c r="R5" s="4"/>
    </row>
    <row r="6" spans="1:1026" ht="12.75" customHeight="1" x14ac:dyDescent="0.25">
      <c r="A6" s="58" t="s">
        <v>0</v>
      </c>
      <c r="B6" s="58" t="s">
        <v>1</v>
      </c>
      <c r="C6" s="58" t="s">
        <v>2</v>
      </c>
      <c r="D6" s="58"/>
      <c r="E6" s="58" t="s">
        <v>3</v>
      </c>
      <c r="F6" s="58"/>
      <c r="G6" s="58"/>
      <c r="H6" s="58"/>
      <c r="I6" s="58"/>
      <c r="J6" s="58"/>
      <c r="K6" s="62" t="s">
        <v>4</v>
      </c>
      <c r="L6" s="62"/>
      <c r="M6" s="62"/>
      <c r="N6" s="62"/>
      <c r="O6" s="62"/>
      <c r="P6" s="62"/>
      <c r="Q6" s="58" t="s">
        <v>24</v>
      </c>
      <c r="R6" s="62" t="s">
        <v>17</v>
      </c>
      <c r="S6" s="62" t="s">
        <v>25</v>
      </c>
      <c r="AML6" s="1"/>
    </row>
    <row r="7" spans="1:1026" ht="106.5" customHeight="1" x14ac:dyDescent="0.25">
      <c r="A7" s="58"/>
      <c r="B7" s="58"/>
      <c r="C7" s="58"/>
      <c r="D7" s="58"/>
      <c r="E7" s="63" t="s">
        <v>27</v>
      </c>
      <c r="F7" s="63"/>
      <c r="G7" s="63" t="s">
        <v>29</v>
      </c>
      <c r="H7" s="63"/>
      <c r="I7" s="63" t="s">
        <v>28</v>
      </c>
      <c r="J7" s="63"/>
      <c r="K7" s="62" t="s">
        <v>14</v>
      </c>
      <c r="L7" s="62" t="s">
        <v>21</v>
      </c>
      <c r="M7" s="58" t="s">
        <v>16</v>
      </c>
      <c r="N7" s="58" t="s">
        <v>5</v>
      </c>
      <c r="O7" s="58" t="s">
        <v>6</v>
      </c>
      <c r="P7" s="58" t="s">
        <v>7</v>
      </c>
      <c r="Q7" s="58"/>
      <c r="R7" s="62"/>
      <c r="S7" s="62"/>
      <c r="AML7" s="1"/>
    </row>
    <row r="8" spans="1:1026" ht="45" x14ac:dyDescent="0.25">
      <c r="A8" s="58"/>
      <c r="B8" s="58"/>
      <c r="C8" s="16" t="s">
        <v>8</v>
      </c>
      <c r="D8" s="16" t="s">
        <v>19</v>
      </c>
      <c r="E8" s="16" t="s">
        <v>15</v>
      </c>
      <c r="F8" s="16" t="s">
        <v>11</v>
      </c>
      <c r="G8" s="44" t="s">
        <v>15</v>
      </c>
      <c r="H8" s="44" t="s">
        <v>11</v>
      </c>
      <c r="I8" s="16" t="s">
        <v>15</v>
      </c>
      <c r="J8" s="16" t="s">
        <v>11</v>
      </c>
      <c r="K8" s="62"/>
      <c r="L8" s="62"/>
      <c r="M8" s="58"/>
      <c r="N8" s="58"/>
      <c r="O8" s="58"/>
      <c r="P8" s="58"/>
      <c r="Q8" s="58"/>
      <c r="R8" s="62"/>
      <c r="S8" s="62"/>
      <c r="AML8" s="1"/>
    </row>
    <row r="9" spans="1:1026" ht="50.25" customHeight="1" x14ac:dyDescent="0.25">
      <c r="A9" s="16">
        <v>1</v>
      </c>
      <c r="B9" s="46" t="s">
        <v>30</v>
      </c>
      <c r="C9" s="7" t="s">
        <v>23</v>
      </c>
      <c r="D9" s="7">
        <v>1</v>
      </c>
      <c r="E9" s="8">
        <v>29907</v>
      </c>
      <c r="F9" s="8">
        <v>29907</v>
      </c>
      <c r="G9" s="45">
        <v>30100</v>
      </c>
      <c r="H9" s="45">
        <v>30100</v>
      </c>
      <c r="I9" s="8">
        <v>31150</v>
      </c>
      <c r="J9" s="9">
        <v>31150</v>
      </c>
      <c r="K9" s="10">
        <f t="shared" ref="K9:K10" si="0">SUM(E9,G9,I9)/M9</f>
        <v>30385.666666666668</v>
      </c>
      <c r="L9" s="10">
        <f t="shared" ref="L9:L10" si="1">ROUND(K9,2)</f>
        <v>30385.67</v>
      </c>
      <c r="M9" s="16">
        <v>3</v>
      </c>
      <c r="N9" s="10">
        <f t="shared" ref="N9:N10" si="2">STDEV(E9,G9,I9)</f>
        <v>668.92924389155939</v>
      </c>
      <c r="O9" s="26">
        <f t="shared" ref="O9:O10" si="3">N9/K9*100</f>
        <v>2.2014631149277379</v>
      </c>
      <c r="P9" s="16" t="str">
        <f>IF(O9&lt;33,"ОДНОРОДНЫЕ","НЕОДНОРОДНЫЕ")</f>
        <v>ОДНОРОДНЫЕ</v>
      </c>
      <c r="Q9" s="43">
        <v>0</v>
      </c>
      <c r="R9" s="11">
        <f t="shared" ref="R9:R10" si="4">D9*L9</f>
        <v>30385.67</v>
      </c>
      <c r="S9" s="11">
        <f t="shared" ref="S9:S10" si="5">MIN(E9,G9,I9)*D9*(1+Q9)</f>
        <v>29907</v>
      </c>
      <c r="AML9" s="1"/>
    </row>
    <row r="10" spans="1:1026" ht="50.25" customHeight="1" x14ac:dyDescent="0.25">
      <c r="A10" s="16">
        <v>2</v>
      </c>
      <c r="B10" s="46" t="s">
        <v>31</v>
      </c>
      <c r="C10" s="7" t="s">
        <v>23</v>
      </c>
      <c r="D10" s="7">
        <v>4</v>
      </c>
      <c r="E10" s="8">
        <v>1648</v>
      </c>
      <c r="F10" s="8">
        <v>6592</v>
      </c>
      <c r="G10" s="45">
        <v>1850</v>
      </c>
      <c r="H10" s="45">
        <v>7400</v>
      </c>
      <c r="I10" s="8">
        <v>2000</v>
      </c>
      <c r="J10" s="9">
        <v>8000</v>
      </c>
      <c r="K10" s="10">
        <f t="shared" si="0"/>
        <v>1832.6666666666667</v>
      </c>
      <c r="L10" s="10">
        <f t="shared" si="1"/>
        <v>1832.67</v>
      </c>
      <c r="M10" s="16">
        <v>3</v>
      </c>
      <c r="N10" s="10">
        <f t="shared" si="2"/>
        <v>176.63899154301504</v>
      </c>
      <c r="O10" s="26">
        <f t="shared" si="3"/>
        <v>9.638358941961533</v>
      </c>
      <c r="P10" s="16" t="str">
        <f>IF(O10&lt;33,"ОДНОРОДНЫЕ","НЕОДНОРОДНЫЕ")</f>
        <v>ОДНОРОДНЫЕ</v>
      </c>
      <c r="Q10" s="43">
        <v>0</v>
      </c>
      <c r="R10" s="11">
        <f t="shared" si="4"/>
        <v>7330.68</v>
      </c>
      <c r="S10" s="11">
        <f t="shared" si="5"/>
        <v>6592</v>
      </c>
      <c r="AML10" s="1"/>
    </row>
    <row r="11" spans="1:1026" ht="50.25" customHeight="1" x14ac:dyDescent="0.25">
      <c r="A11" s="16"/>
      <c r="B11" s="46"/>
      <c r="C11" s="7"/>
      <c r="D11" s="7"/>
      <c r="E11" s="8"/>
      <c r="F11" s="8"/>
      <c r="G11" s="45"/>
      <c r="H11" s="45"/>
      <c r="I11" s="8"/>
      <c r="J11" s="9"/>
      <c r="K11" s="10">
        <f t="shared" ref="K11" si="6">SUM(E11,G11,I11)/M11</f>
        <v>0</v>
      </c>
      <c r="L11" s="10">
        <f t="shared" ref="L11" si="7">ROUND(K11,2)</f>
        <v>0</v>
      </c>
      <c r="M11" s="16">
        <v>3</v>
      </c>
      <c r="N11" s="10" t="e">
        <f t="shared" ref="N11" si="8">STDEV(E11,G11,I11)</f>
        <v>#DIV/0!</v>
      </c>
      <c r="O11" s="26" t="e">
        <f t="shared" ref="O11" si="9">N11/K11*100</f>
        <v>#DIV/0!</v>
      </c>
      <c r="P11" s="16" t="e">
        <f>IF(O11&lt;33,"ОДНОРОДНЫЕ","НЕОДНОРОДНЫЕ")</f>
        <v>#DIV/0!</v>
      </c>
      <c r="Q11" s="43">
        <v>0</v>
      </c>
      <c r="R11" s="11">
        <f t="shared" ref="R11" si="10">D11*L11</f>
        <v>0</v>
      </c>
      <c r="S11" s="11">
        <f t="shared" ref="S11" si="11">MIN(E11,G11,I11)*D11*(1+Q11)</f>
        <v>0</v>
      </c>
      <c r="AML11" s="1"/>
    </row>
    <row r="12" spans="1:1026" ht="50.25" customHeight="1" x14ac:dyDescent="0.25">
      <c r="A12" s="16"/>
      <c r="B12" s="46"/>
      <c r="C12" s="7"/>
      <c r="D12" s="7"/>
      <c r="E12" s="8"/>
      <c r="F12" s="8"/>
      <c r="G12" s="45"/>
      <c r="H12" s="45"/>
      <c r="I12" s="8"/>
      <c r="J12" s="9"/>
      <c r="K12" s="10">
        <f t="shared" ref="K12" si="12">SUM(E12,G12,I12)/M12</f>
        <v>0</v>
      </c>
      <c r="L12" s="10">
        <f t="shared" ref="L12" si="13">ROUND(K12,2)</f>
        <v>0</v>
      </c>
      <c r="M12" s="16">
        <v>3</v>
      </c>
      <c r="N12" s="10" t="e">
        <f t="shared" ref="N12" si="14">STDEV(E12,G12,I12)</f>
        <v>#DIV/0!</v>
      </c>
      <c r="O12" s="26" t="e">
        <f t="shared" ref="O12" si="15">N12/K12*100</f>
        <v>#DIV/0!</v>
      </c>
      <c r="P12" s="16" t="e">
        <f>IF(O12&lt;33,"ОДНОРОДНЫЕ","НЕОДНОРОДНЫЕ")</f>
        <v>#DIV/0!</v>
      </c>
      <c r="Q12" s="43">
        <v>0</v>
      </c>
      <c r="R12" s="11">
        <f t="shared" ref="R12" si="16">D12*L12</f>
        <v>0</v>
      </c>
      <c r="S12" s="11">
        <f t="shared" ref="S12" si="17">MIN(E12,G12,I12)*D12*(1+Q12)</f>
        <v>0</v>
      </c>
      <c r="AML12" s="1"/>
    </row>
    <row r="13" spans="1:1026" x14ac:dyDescent="0.25">
      <c r="A13" s="50" t="s">
        <v>9</v>
      </c>
      <c r="B13" s="50"/>
      <c r="C13" s="19"/>
      <c r="D13" s="20"/>
      <c r="E13" s="19"/>
      <c r="F13" s="21">
        <f>SUM(F9:F12)</f>
        <v>36499</v>
      </c>
      <c r="G13" s="22"/>
      <c r="H13" s="21">
        <f>SUM(H9:H12)</f>
        <v>37500</v>
      </c>
      <c r="I13" s="22"/>
      <c r="J13" s="23">
        <f>SUM(SUM(J9:J12))</f>
        <v>39150</v>
      </c>
      <c r="K13" s="19"/>
      <c r="L13" s="19"/>
      <c r="M13" s="19"/>
      <c r="N13" s="19"/>
      <c r="O13" s="19"/>
      <c r="P13" s="19"/>
      <c r="Q13" s="19"/>
      <c r="R13" s="24">
        <f>SUM(R9:R12)</f>
        <v>37716.35</v>
      </c>
      <c r="S13" s="24">
        <f>SUM(S9:S12)</f>
        <v>36499</v>
      </c>
      <c r="AML13" s="1"/>
    </row>
    <row r="14" spans="1:1026" ht="21" customHeight="1" x14ac:dyDescent="0.25">
      <c r="A14" s="1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14"/>
      <c r="R14" s="13"/>
    </row>
    <row r="15" spans="1:1026" ht="11.25" customHeight="1" x14ac:dyDescent="0.25">
      <c r="A15" s="1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4"/>
      <c r="R15" s="13"/>
    </row>
    <row r="16" spans="1:1026" ht="29.25" customHeight="1" x14ac:dyDescent="0.25">
      <c r="A16" s="32"/>
      <c r="B16" s="51" t="s">
        <v>12</v>
      </c>
      <c r="C16" s="51"/>
      <c r="D16" s="51"/>
      <c r="E16" s="51"/>
      <c r="F16" s="51"/>
      <c r="G16" s="51"/>
      <c r="H16" s="33"/>
      <c r="I16" s="33"/>
      <c r="J16" s="33"/>
      <c r="K16" s="33"/>
      <c r="L16" s="33"/>
      <c r="M16" s="14"/>
      <c r="N16" s="14"/>
      <c r="O16" s="14"/>
      <c r="P16" s="14"/>
      <c r="Q16" s="14"/>
      <c r="R16" s="13"/>
    </row>
    <row r="17" spans="1:18" ht="9.75" customHeight="1" x14ac:dyDescent="0.25">
      <c r="A17" s="32"/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4"/>
      <c r="N17" s="14"/>
      <c r="O17" s="14"/>
      <c r="P17" s="14"/>
      <c r="Q17" s="14"/>
      <c r="R17" s="13"/>
    </row>
    <row r="18" spans="1:18" ht="68.25" customHeight="1" x14ac:dyDescent="0.25">
      <c r="A18" s="32"/>
      <c r="B18" s="55" t="s">
        <v>13</v>
      </c>
      <c r="C18" s="55"/>
      <c r="D18" s="55"/>
      <c r="E18" s="55"/>
      <c r="F18" s="55"/>
      <c r="G18" s="55"/>
      <c r="H18" s="55"/>
      <c r="I18" s="33"/>
      <c r="J18" s="33"/>
      <c r="K18" s="33"/>
      <c r="L18" s="33"/>
      <c r="M18" s="14"/>
      <c r="N18" s="14"/>
      <c r="O18" s="14"/>
      <c r="P18" s="14"/>
      <c r="Q18" s="14"/>
      <c r="R18" s="13"/>
    </row>
    <row r="19" spans="1:18" x14ac:dyDescent="0.25">
      <c r="A19" s="32"/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4"/>
      <c r="N19" s="14"/>
      <c r="O19" s="14"/>
      <c r="P19" s="14"/>
      <c r="Q19" s="14"/>
      <c r="R19" s="13"/>
    </row>
    <row r="20" spans="1:18" ht="33" customHeight="1" x14ac:dyDescent="0.25">
      <c r="A20" s="32"/>
      <c r="B20" s="51" t="s">
        <v>10</v>
      </c>
      <c r="C20" s="51"/>
      <c r="D20" s="51"/>
      <c r="E20" s="51"/>
      <c r="F20" s="51"/>
      <c r="G20" s="33"/>
      <c r="H20" s="33"/>
      <c r="I20" s="33"/>
      <c r="J20" s="33"/>
      <c r="K20" s="33"/>
      <c r="L20" s="33"/>
      <c r="M20" s="14"/>
      <c r="N20" s="14"/>
      <c r="O20" s="14"/>
      <c r="P20" s="14"/>
      <c r="Q20" s="14"/>
      <c r="R20" s="13"/>
    </row>
    <row r="21" spans="1:18" ht="76.5" customHeight="1" x14ac:dyDescent="0.25">
      <c r="A21" s="32"/>
      <c r="B21" s="52" t="s">
        <v>20</v>
      </c>
      <c r="C21" s="52"/>
      <c r="D21" s="52"/>
      <c r="E21" s="52"/>
      <c r="F21" s="52"/>
      <c r="G21" s="52"/>
      <c r="H21" s="52"/>
      <c r="I21" s="33"/>
      <c r="J21" s="33"/>
      <c r="K21" s="33"/>
      <c r="L21" s="33"/>
      <c r="M21" s="14"/>
      <c r="N21" s="14"/>
      <c r="O21" s="14"/>
      <c r="P21" s="14"/>
      <c r="Q21" s="14"/>
      <c r="R21" s="13"/>
    </row>
    <row r="22" spans="1:18" x14ac:dyDescent="0.25">
      <c r="A22" s="32"/>
      <c r="B22" s="32"/>
      <c r="C22" s="34"/>
      <c r="D22" s="33"/>
      <c r="E22" s="33"/>
      <c r="F22" s="35"/>
      <c r="G22" s="35"/>
      <c r="H22" s="35"/>
      <c r="I22" s="33"/>
      <c r="J22" s="33"/>
      <c r="K22" s="33"/>
      <c r="L22" s="33"/>
      <c r="M22" s="14"/>
      <c r="N22" s="14"/>
      <c r="O22" s="14"/>
      <c r="P22" s="14"/>
      <c r="Q22" s="14"/>
      <c r="R22" s="13"/>
    </row>
    <row r="23" spans="1:18" x14ac:dyDescent="0.25">
      <c r="A23" s="53" t="s">
        <v>18</v>
      </c>
      <c r="B23" s="53"/>
      <c r="C23" s="53"/>
      <c r="D23" s="53"/>
      <c r="E23" s="53"/>
      <c r="F23" s="54">
        <f>S13</f>
        <v>36499</v>
      </c>
      <c r="G23" s="54"/>
      <c r="H23" s="54"/>
      <c r="I23" s="36"/>
      <c r="J23" s="37"/>
      <c r="K23" s="29"/>
      <c r="L23" s="29"/>
      <c r="M23" s="15"/>
      <c r="N23" s="15"/>
      <c r="O23" s="15"/>
      <c r="P23" s="15"/>
      <c r="Q23" s="15"/>
      <c r="R23" s="15"/>
    </row>
    <row r="24" spans="1:18" x14ac:dyDescent="0.25">
      <c r="A24" s="29"/>
      <c r="B24" s="29"/>
      <c r="C24" s="38"/>
      <c r="D24" s="29"/>
      <c r="E24" s="29"/>
      <c r="F24" s="29"/>
      <c r="G24" s="29"/>
      <c r="H24" s="29"/>
      <c r="I24" s="29"/>
      <c r="J24" s="29"/>
      <c r="K24" s="29"/>
      <c r="L24" s="29"/>
      <c r="M24" s="15"/>
      <c r="N24" s="15"/>
      <c r="O24" s="15"/>
      <c r="P24" s="15"/>
      <c r="Q24" s="15"/>
      <c r="R24" s="15"/>
    </row>
    <row r="25" spans="1:18" x14ac:dyDescent="0.25">
      <c r="A25" s="47"/>
      <c r="B25" s="47"/>
      <c r="C25" s="47"/>
      <c r="D25" s="47"/>
      <c r="E25" s="47"/>
      <c r="F25" s="47"/>
      <c r="G25" s="47"/>
      <c r="H25" s="47"/>
      <c r="I25" s="29"/>
      <c r="J25" s="39"/>
      <c r="K25" s="29"/>
      <c r="L25" s="29"/>
      <c r="M25" s="15"/>
      <c r="N25" s="15"/>
      <c r="O25" s="15"/>
      <c r="P25" s="15"/>
      <c r="Q25" s="15"/>
      <c r="R25" s="15"/>
    </row>
    <row r="26" spans="1:18" x14ac:dyDescent="0.25">
      <c r="A26" s="40"/>
      <c r="B26" s="40"/>
      <c r="C26" s="40"/>
      <c r="D26" s="40"/>
      <c r="E26" s="41"/>
      <c r="F26" s="41"/>
      <c r="G26" s="42"/>
      <c r="H26" s="41"/>
      <c r="I26" s="42"/>
      <c r="J26" s="41"/>
      <c r="K26" s="40"/>
      <c r="L26" s="40"/>
      <c r="M26" s="3"/>
      <c r="N26" s="3"/>
      <c r="O26" s="3"/>
      <c r="P26" s="3"/>
      <c r="Q26" s="3"/>
      <c r="R26" s="3"/>
    </row>
    <row r="27" spans="1:18" x14ac:dyDescent="0.25">
      <c r="A27" s="3"/>
      <c r="B27" s="3"/>
      <c r="C27" s="3"/>
      <c r="D27" s="48"/>
      <c r="E27" s="48"/>
      <c r="F27" s="49"/>
      <c r="G27" s="49"/>
      <c r="H27" s="4"/>
      <c r="I27" s="6"/>
      <c r="J27" s="4"/>
      <c r="K27" s="3"/>
      <c r="L27" s="3"/>
      <c r="M27" s="3"/>
      <c r="N27" s="3"/>
      <c r="O27" s="3"/>
      <c r="P27" s="3"/>
      <c r="Q27" s="3"/>
      <c r="R27" s="3"/>
    </row>
  </sheetData>
  <mergeCells count="31">
    <mergeCell ref="S6:S8"/>
    <mergeCell ref="E7:F7"/>
    <mergeCell ref="G7:H7"/>
    <mergeCell ref="I7:J7"/>
    <mergeCell ref="K7:K8"/>
    <mergeCell ref="L7:L8"/>
    <mergeCell ref="M7:M8"/>
    <mergeCell ref="N7:N8"/>
    <mergeCell ref="O7:O8"/>
    <mergeCell ref="E6:J6"/>
    <mergeCell ref="K6:P6"/>
    <mergeCell ref="R6:R8"/>
    <mergeCell ref="A4:R4"/>
    <mergeCell ref="P7:P8"/>
    <mergeCell ref="Q6:Q8"/>
    <mergeCell ref="B1:N1"/>
    <mergeCell ref="A2:N2"/>
    <mergeCell ref="A6:A8"/>
    <mergeCell ref="B6:B8"/>
    <mergeCell ref="C6:D7"/>
    <mergeCell ref="A25:H25"/>
    <mergeCell ref="D27:E27"/>
    <mergeCell ref="F27:G27"/>
    <mergeCell ref="A13:B13"/>
    <mergeCell ref="B20:F20"/>
    <mergeCell ref="B21:H21"/>
    <mergeCell ref="A23:E23"/>
    <mergeCell ref="F23:H23"/>
    <mergeCell ref="B16:G16"/>
    <mergeCell ref="B18:H18"/>
    <mergeCell ref="B14:P14"/>
  </mergeCells>
  <conditionalFormatting sqref="P9:Q9">
    <cfRule type="containsText" dxfId="8" priority="1" operator="containsText" text="НЕОДНОРОДНЫЕ">
      <formula>NOT(ISERROR(SEARCH("НЕОДНОРОДНЫЕ",P9)))</formula>
    </cfRule>
    <cfRule type="containsText" dxfId="7" priority="2" operator="containsText" text="ОДНОРОДНЫЕ">
      <formula>NOT(ISERROR(SEARCH("ОДНОРОДНЫЕ",P9)))</formula>
    </cfRule>
  </conditionalFormatting>
  <conditionalFormatting sqref="P9:Q10">
    <cfRule type="containsText" dxfId="6" priority="3" operator="containsText" text="НЕОДНОРОДНЫЕ">
      <formula>NOT(ISERROR(SEARCH("НЕОДНОРОДНЫЕ",P9)))</formula>
    </cfRule>
  </conditionalFormatting>
  <conditionalFormatting sqref="P10:Q10">
    <cfRule type="containsText" dxfId="5" priority="5" operator="containsText" text="ОДНОРОДНЫЕ">
      <formula>NOT(ISERROR(SEARCH("ОДНОРОДНЫЕ",P10)))</formula>
    </cfRule>
  </conditionalFormatting>
  <conditionalFormatting sqref="P10:Q11">
    <cfRule type="containsText" dxfId="4" priority="6" operator="containsText" text="НЕОДНОРОДНЫЕ">
      <formula>NOT(ISERROR(SEARCH("НЕОДНОРОДНЫЕ",P10)))</formula>
    </cfRule>
  </conditionalFormatting>
  <conditionalFormatting sqref="P11:Q11">
    <cfRule type="containsText" dxfId="3" priority="8" operator="containsText" text="ОДНОРОДНЫЕ">
      <formula>NOT(ISERROR(SEARCH("ОДНОРОДНЫЕ",P11)))</formula>
    </cfRule>
  </conditionalFormatting>
  <conditionalFormatting sqref="P11:Q12">
    <cfRule type="containsText" dxfId="2" priority="9" operator="containsText" text="НЕОДНОРОДНЫЕ">
      <formula>NOT(ISERROR(SEARCH("НЕОДНОРОДНЫЕ",P11)))</formula>
    </cfRule>
  </conditionalFormatting>
  <conditionalFormatting sqref="P12:Q12">
    <cfRule type="containsText" dxfId="1" priority="14" operator="containsText" text="ОДНОРОДНЫЕ">
      <formula>NOT(ISERROR(SEARCH("ОДНОРОДНЫЕ",P12)))</formula>
    </cfRule>
    <cfRule type="containsText" dxfId="0" priority="15" operator="containsText" text="НЕОДНОРОДНЫЕ">
      <formula>NOT(ISERROR(SEARCH("НЕОДНОРОДНЫЕ",P12)))</formula>
    </cfRule>
  </conditionalFormatting>
  <pageMargins left="0.25" right="0.25" top="0.75" bottom="0.75" header="0.51180555555555496" footer="0.51180555555555496"/>
  <pageSetup paperSize="9" scale="56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Яглинская Ксения Александровна</dc:creator>
  <cp:lastModifiedBy>Анастасия Королева</cp:lastModifiedBy>
  <cp:revision>9</cp:revision>
  <cp:lastPrinted>2026-07-01T09:43:03Z</cp:lastPrinted>
  <dcterms:created xsi:type="dcterms:W3CDTF">2006-09-28T05:33:49Z</dcterms:created>
  <dcterms:modified xsi:type="dcterms:W3CDTF">2026-07-01T09:43:05Z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