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\Мои документы\Новые 2026\Автохозяйство\Запчасти июнь\"/>
    </mc:Choice>
  </mc:AlternateContent>
  <xr:revisionPtr revIDLastSave="0" documentId="13_ncr:1_{F8C18C66-51F5-4100-96DF-063638AF6C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тод сопоставления цен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3" i="7" l="1"/>
  <c r="I13" i="7" s="1"/>
  <c r="J13" i="7" s="1"/>
  <c r="K13" i="7"/>
  <c r="L13" i="7" s="1"/>
  <c r="M13" i="7" s="1"/>
  <c r="H12" i="7"/>
  <c r="I12" i="7" s="1"/>
  <c r="J12" i="7" s="1"/>
  <c r="K12" i="7"/>
  <c r="L12" i="7" s="1"/>
  <c r="M12" i="7" s="1"/>
  <c r="K11" i="7"/>
  <c r="L11" i="7" s="1"/>
  <c r="M11" i="7" s="1"/>
  <c r="H11" i="7"/>
  <c r="I11" i="7" s="1"/>
  <c r="J11" i="7" s="1"/>
  <c r="K10" i="7"/>
  <c r="L10" i="7" s="1"/>
  <c r="M10" i="7" s="1"/>
  <c r="H10" i="7"/>
  <c r="I10" i="7" s="1"/>
  <c r="J10" i="7" s="1"/>
  <c r="K9" i="7" l="1"/>
  <c r="L9" i="7" s="1"/>
  <c r="M9" i="7" s="1"/>
  <c r="H9" i="7"/>
  <c r="I9" i="7" s="1"/>
  <c r="J9" i="7" s="1"/>
  <c r="K8" i="7"/>
  <c r="L8" i="7" s="1"/>
  <c r="M8" i="7" s="1"/>
  <c r="H8" i="7"/>
  <c r="I8" i="7" s="1"/>
  <c r="J8" i="7" s="1"/>
  <c r="H7" i="7" l="1"/>
  <c r="I7" i="7" s="1"/>
  <c r="J7" i="7" s="1"/>
  <c r="K7" i="7"/>
  <c r="L7" i="7" s="1"/>
  <c r="M7" i="7" s="1"/>
  <c r="M14" i="7" l="1"/>
</calcChain>
</file>

<file path=xl/sharedStrings.xml><?xml version="1.0" encoding="utf-8"?>
<sst xmlns="http://schemas.openxmlformats.org/spreadsheetml/2006/main" count="38" uniqueCount="33">
  <si>
    <t>Кол-во</t>
  </si>
  <si>
    <t>Цена за единицу изм. (руб.)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</si>
  <si>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</si>
  <si>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Среднее квадратичное отклонение</t>
  </si>
  <si>
    <t xml:space="preserve">Средняя арифметическая цена за единицу     &lt;ц&gt; </t>
  </si>
  <si>
    <t>Ед. изм</t>
  </si>
  <si>
    <t>№</t>
  </si>
  <si>
    <t>Наименование товара, работ, услуг</t>
  </si>
  <si>
    <t>* В соответствии со ст. 22 Федерального закона от 05.04.2013 г. № 44-ФЗ,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</t>
  </si>
  <si>
    <t xml:space="preserve">Начальная (максимальная) цена контракта определена и обоснована заказчиком посредством применения  метода сопоставимых рыночных цен (анализа рынка)  </t>
  </si>
  <si>
    <t>Ценовая информация (руб./ед.изм.)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</si>
  <si>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</si>
  <si>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Округленное значение стоимости, в руб.</t>
  </si>
  <si>
    <t>Итого</t>
  </si>
  <si>
    <t>Однородность совокупности значений выявленных цен, используемых в расчете НМЦК</t>
  </si>
  <si>
    <t>НМЦК, определяемая методом сопоставимых рыночных цен (анализа рынка)</t>
  </si>
  <si>
    <t xml:space="preserve">ОБОСНОВАНИЕ НАЧАЛЬНОЙ (МАКСИМАЛЬНОЙ) ЦЕНЫ КОНТРАКТА  </t>
  </si>
  <si>
    <t>Приложение № 1</t>
  </si>
  <si>
    <t>Начальная (максимальная) цена контракта расcчитана с использованием метода сопоставления рыночных цен.  НМЦК составила (рублей):</t>
  </si>
  <si>
    <t xml:space="preserve">Расчет составил вед.специалист ОЗиМТС                              </t>
  </si>
  <si>
    <t>шт.</t>
  </si>
  <si>
    <t>комплект</t>
  </si>
  <si>
    <t>А.Ю.Александров</t>
  </si>
  <si>
    <t xml:space="preserve">Коробка передач (АДС) 5-ти ступенчатая </t>
  </si>
  <si>
    <t xml:space="preserve">Прокладки для соединения 5-ти ступенчатой КПП и раздаточной коробки </t>
  </si>
  <si>
    <t xml:space="preserve">Сцепление в сборе (диск сцепления, корзина сцепления лепестковое, выжимной со ступицей) </t>
  </si>
  <si>
    <t xml:space="preserve">Подшипник в коленвал 180203  </t>
  </si>
  <si>
    <t xml:space="preserve">Глушитель целиковый с выхлопной трубой </t>
  </si>
  <si>
    <t>Капот</t>
  </si>
  <si>
    <t>Топливный бак</t>
  </si>
  <si>
    <t>Коммерческое предложение№ УТ-352702  от 23.03.2026 (Источник №1)</t>
  </si>
  <si>
    <t>Коммерческое предложение от 23.06.2026 (Источник №2)</t>
  </si>
  <si>
    <t>Коммерческое предложение от 23.06.2026 (Источник №3)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</si>
</sst>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16" x14ac:knownFonts="1"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3">
    <xf numFmtId="0" fontId="0" fillId="0" borderId="0" xfId="0"/>
    <xf numFmtId="0" fontId="5" fillId="0" borderId="0" xfId="1" applyFont="1"/>
    <xf numFmtId="0" fontId="5" fillId="0" borderId="0" xfId="1" applyFont="1" applyAlignment="1">
      <alignment vertical="center"/>
    </xf>
    <xf numFmtId="0" fontId="7" fillId="0" borderId="0" xfId="1" applyFont="1" applyAlignment="1">
      <alignment horizontal="center" wrapText="1"/>
    </xf>
    <xf numFmtId="0" fontId="5" fillId="0" borderId="0" xfId="1" applyFont="1" applyAlignment="1">
      <alignment horizontal="left" vertical="top"/>
    </xf>
    <xf numFmtId="0" fontId="5" fillId="0" borderId="0" xfId="1" applyFont="1" applyAlignment="1">
      <alignment vertical="top"/>
    </xf>
    <xf numFmtId="0" fontId="5" fillId="0" borderId="0" xfId="1" applyFont="1" applyAlignment="1">
      <alignment vertical="top" wrapText="1"/>
    </xf>
    <xf numFmtId="2" fontId="6" fillId="0" borderId="0" xfId="1" applyNumberFormat="1" applyFont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4" fontId="3" fillId="0" borderId="0" xfId="1" applyNumberFormat="1" applyFont="1"/>
    <xf numFmtId="0" fontId="3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top" wrapText="1"/>
    </xf>
    <xf numFmtId="4" fontId="9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textRotation="90" wrapText="1"/>
    </xf>
    <xf numFmtId="0" fontId="3" fillId="0" borderId="1" xfId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center" vertical="center" wrapText="1"/>
    </xf>
    <xf numFmtId="4" fontId="1" fillId="0" borderId="1" xfId="1" applyNumberFormat="1" applyFont="1" applyBorder="1" applyAlignment="1">
      <alignment horizontal="center" vertical="center" wrapText="1"/>
    </xf>
    <xf numFmtId="4" fontId="1" fillId="0" borderId="1" xfId="1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4" fontId="6" fillId="2" borderId="1" xfId="1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164" fontId="1" fillId="0" borderId="0" xfId="1" applyNumberFormat="1" applyFont="1" applyBorder="1" applyAlignment="1">
      <alignment horizontal="center" vertical="center" wrapText="1"/>
    </xf>
    <xf numFmtId="2" fontId="1" fillId="0" borderId="0" xfId="1" applyNumberFormat="1" applyFont="1" applyBorder="1" applyAlignment="1">
      <alignment horizontal="center" vertical="center"/>
    </xf>
    <xf numFmtId="2" fontId="1" fillId="0" borderId="0" xfId="1" applyNumberFormat="1" applyFont="1" applyBorder="1" applyAlignment="1">
      <alignment horizontal="center" vertical="center" wrapText="1"/>
    </xf>
    <xf numFmtId="4" fontId="1" fillId="0" borderId="0" xfId="1" applyNumberFormat="1" applyFont="1" applyBorder="1" applyAlignment="1">
      <alignment horizontal="center" vertical="center" wrapText="1"/>
    </xf>
    <xf numFmtId="4" fontId="1" fillId="0" borderId="0" xfId="1" applyNumberFormat="1" applyFont="1" applyBorder="1" applyAlignment="1">
      <alignment horizontal="center" vertical="center"/>
    </xf>
    <xf numFmtId="0" fontId="1" fillId="0" borderId="0" xfId="1" applyFont="1" applyAlignment="1">
      <alignment horizontal="left"/>
    </xf>
    <xf numFmtId="0" fontId="9" fillId="0" borderId="1" xfId="0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/>
    </xf>
    <xf numFmtId="0" fontId="9" fillId="0" borderId="0" xfId="0" applyFont="1"/>
    <xf numFmtId="0" fontId="14" fillId="0" borderId="0" xfId="0" applyFont="1"/>
    <xf numFmtId="0" fontId="15" fillId="0" borderId="0" xfId="0" applyFont="1"/>
    <xf numFmtId="0" fontId="13" fillId="0" borderId="0" xfId="1" applyFont="1" applyAlignment="1">
      <alignment horizontal="right" wrapText="1"/>
    </xf>
    <xf numFmtId="0" fontId="8" fillId="0" borderId="0" xfId="1" applyFont="1" applyAlignment="1">
      <alignment horizontal="right" wrapText="1"/>
    </xf>
    <xf numFmtId="0" fontId="12" fillId="3" borderId="1" xfId="0" applyFont="1" applyFill="1" applyBorder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3" fillId="0" borderId="0" xfId="1" applyFont="1" applyFill="1" applyAlignment="1">
      <alignment horizontal="left" vertical="top" wrapText="1"/>
    </xf>
    <xf numFmtId="0" fontId="5" fillId="0" borderId="0" xfId="1" applyFont="1" applyFill="1" applyAlignment="1">
      <alignment horizontal="left" vertical="top" wrapText="1"/>
    </xf>
    <xf numFmtId="2" fontId="3" fillId="0" borderId="1" xfId="1" applyNumberFormat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top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textRotation="90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4</xdr:row>
      <xdr:rowOff>1257300</xdr:rowOff>
    </xdr:from>
    <xdr:to>
      <xdr:col>10</xdr:col>
      <xdr:colOff>0</xdr:colOff>
      <xdr:row>4</xdr:row>
      <xdr:rowOff>1628775</xdr:rowOff>
    </xdr:to>
    <xdr:pic>
      <xdr:nvPicPr>
        <xdr:cNvPr id="5048" name="Picture 1">
          <a:extLst>
            <a:ext uri="{FF2B5EF4-FFF2-40B4-BE49-F238E27FC236}">
              <a16:creationId xmlns:a16="http://schemas.microsoft.com/office/drawing/2014/main" id="{00000000-0008-0000-0000-0000B8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0" y="2505075"/>
          <a:ext cx="838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4</xdr:row>
      <xdr:rowOff>923925</xdr:rowOff>
    </xdr:from>
    <xdr:to>
      <xdr:col>8</xdr:col>
      <xdr:colOff>723900</xdr:colOff>
      <xdr:row>4</xdr:row>
      <xdr:rowOff>1352550</xdr:rowOff>
    </xdr:to>
    <xdr:pic>
      <xdr:nvPicPr>
        <xdr:cNvPr id="5049" name="Picture 2">
          <a:extLst>
            <a:ext uri="{FF2B5EF4-FFF2-40B4-BE49-F238E27FC236}">
              <a16:creationId xmlns:a16="http://schemas.microsoft.com/office/drawing/2014/main" id="{00000000-0008-0000-0000-0000B9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048625" y="2171700"/>
          <a:ext cx="7048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28575</xdr:colOff>
      <xdr:row>4</xdr:row>
      <xdr:rowOff>2286000</xdr:rowOff>
    </xdr:from>
    <xdr:to>
      <xdr:col>11</xdr:col>
      <xdr:colOff>9525</xdr:colOff>
      <xdr:row>4</xdr:row>
      <xdr:rowOff>2647950</xdr:rowOff>
    </xdr:to>
    <xdr:pic>
      <xdr:nvPicPr>
        <xdr:cNvPr id="5050" name="Picture 5">
          <a:extLst>
            <a:ext uri="{FF2B5EF4-FFF2-40B4-BE49-F238E27FC236}">
              <a16:creationId xmlns:a16="http://schemas.microsoft.com/office/drawing/2014/main" id="{00000000-0008-0000-0000-0000BA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725025" y="3533775"/>
          <a:ext cx="12287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152400</xdr:colOff>
      <xdr:row>4</xdr:row>
      <xdr:rowOff>2066925</xdr:rowOff>
    </xdr:from>
    <xdr:to>
      <xdr:col>10</xdr:col>
      <xdr:colOff>304800</xdr:colOff>
      <xdr:row>4</xdr:row>
      <xdr:rowOff>2305050</xdr:rowOff>
    </xdr:to>
    <xdr:pic>
      <xdr:nvPicPr>
        <xdr:cNvPr id="5051" name="Picture 6">
          <a:extLst>
            <a:ext uri="{FF2B5EF4-FFF2-40B4-BE49-F238E27FC236}">
              <a16:creationId xmlns:a16="http://schemas.microsoft.com/office/drawing/2014/main" id="{00000000-0008-0000-0000-0000BB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848850" y="3314700"/>
          <a:ext cx="1524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8"/>
  <sheetViews>
    <sheetView tabSelected="1" zoomScaleNormal="100" workbookViewId="0">
      <selection activeCell="C14" sqref="C14:J14"/>
    </sheetView>
  </sheetViews>
  <sheetFormatPr defaultColWidth="9.140625" defaultRowHeight="12.75" x14ac:dyDescent="0.2"/>
  <cols>
    <col min="1" max="1" width="3.140625" style="1" customWidth="1"/>
    <col min="2" max="2" width="50" style="1" customWidth="1"/>
    <col min="3" max="3" width="8.7109375" style="1" customWidth="1"/>
    <col min="4" max="4" width="7.28515625" style="1" customWidth="1"/>
    <col min="5" max="5" width="12.85546875" style="1" customWidth="1"/>
    <col min="6" max="6" width="13.28515625" style="1" bestFit="1" customWidth="1"/>
    <col min="7" max="7" width="14.5703125" style="1" customWidth="1"/>
    <col min="8" max="8" width="16.28515625" style="1" customWidth="1"/>
    <col min="9" max="9" width="12.140625" style="1" customWidth="1"/>
    <col min="10" max="10" width="12.85546875" style="1" customWidth="1"/>
    <col min="11" max="11" width="18.7109375" style="1" customWidth="1"/>
    <col min="12" max="12" width="14.140625" style="1" customWidth="1"/>
    <col min="13" max="13" width="19" style="1" customWidth="1"/>
    <col min="14" max="16384" width="9.140625" style="1"/>
  </cols>
  <sheetData>
    <row r="1" spans="1:15" ht="24.75" customHeight="1" x14ac:dyDescent="0.3">
      <c r="H1" s="37" t="s">
        <v>17</v>
      </c>
      <c r="I1" s="38"/>
      <c r="J1" s="38"/>
      <c r="K1" s="38"/>
      <c r="L1" s="38"/>
      <c r="M1" s="38"/>
    </row>
    <row r="2" spans="1:15" s="3" customFormat="1" ht="24" customHeight="1" x14ac:dyDescent="0.2">
      <c r="A2" s="40" t="s">
        <v>16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5" s="4" customFormat="1" ht="20.25" customHeight="1" x14ac:dyDescent="0.2">
      <c r="A3" s="46" t="s">
        <v>9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5" ht="29.25" customHeight="1" x14ac:dyDescent="0.2">
      <c r="A4" s="45" t="s">
        <v>6</v>
      </c>
      <c r="B4" s="45" t="s">
        <v>7</v>
      </c>
      <c r="C4" s="45" t="s">
        <v>5</v>
      </c>
      <c r="D4" s="45" t="s">
        <v>0</v>
      </c>
      <c r="E4" s="48" t="s">
        <v>10</v>
      </c>
      <c r="F4" s="48"/>
      <c r="G4" s="48"/>
      <c r="H4" s="44" t="s">
        <v>14</v>
      </c>
      <c r="I4" s="44"/>
      <c r="J4" s="44"/>
      <c r="K4" s="47" t="s">
        <v>15</v>
      </c>
      <c r="L4" s="47"/>
      <c r="M4" s="52" t="s">
        <v>12</v>
      </c>
    </row>
    <row r="5" spans="1:15" ht="219.75" customHeight="1" x14ac:dyDescent="0.2">
      <c r="A5" s="45"/>
      <c r="B5" s="45"/>
      <c r="C5" s="45"/>
      <c r="D5" s="45"/>
      <c r="E5" s="15" t="s">
        <v>30</v>
      </c>
      <c r="F5" s="15" t="s">
        <v>31</v>
      </c>
      <c r="G5" s="15" t="s">
        <v>32</v>
      </c>
      <c r="H5" s="13" t="s">
        <v>4</v>
      </c>
      <c r="I5" s="13" t="s">
        <v>3</v>
      </c>
      <c r="J5" s="16" t="s">
        <v>2</v>
      </c>
      <c r="K5" s="13" t="s">
        <v>11</v>
      </c>
      <c r="L5" s="13" t="s">
        <v>1</v>
      </c>
      <c r="M5" s="52"/>
    </row>
    <row r="6" spans="1:15" ht="19.899999999999999" customHeight="1" x14ac:dyDescent="0.2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</row>
    <row r="7" spans="1:15" ht="15.75" x14ac:dyDescent="0.25">
      <c r="A7" s="17">
        <v>1</v>
      </c>
      <c r="B7" s="34" t="s">
        <v>23</v>
      </c>
      <c r="C7" s="30" t="s">
        <v>20</v>
      </c>
      <c r="D7" s="17">
        <v>1</v>
      </c>
      <c r="E7" s="31">
        <v>94000</v>
      </c>
      <c r="F7" s="31">
        <v>92500</v>
      </c>
      <c r="G7" s="32">
        <v>95000</v>
      </c>
      <c r="H7" s="18">
        <f t="shared" ref="H7" si="0">(E7+F7+G7)/3</f>
        <v>93833.333333333328</v>
      </c>
      <c r="I7" s="19">
        <f t="shared" ref="I7" si="1">SQRT(((SUM((POWER(G7-H7,2)),(POWER(F7-H7,2)),(POWER(E7-H7,2)))/(COLUMNS(E7:G7)-1))))</f>
        <v>1258.3057392117917</v>
      </c>
      <c r="J7" s="14">
        <f t="shared" ref="J7" si="2">I7/H7*100</f>
        <v>1.341000787792318</v>
      </c>
      <c r="K7" s="18">
        <f t="shared" ref="K7" si="3">((D7/3)*(SUM(E7:G7)))</f>
        <v>93833.333333333328</v>
      </c>
      <c r="L7" s="18">
        <f t="shared" ref="L7" si="4">ROUND((K7/D7),2)</f>
        <v>93833.33</v>
      </c>
      <c r="M7" s="19">
        <f>ROUND(D7*L7,2)</f>
        <v>93833.33</v>
      </c>
    </row>
    <row r="8" spans="1:15" ht="31.5" x14ac:dyDescent="0.2">
      <c r="A8" s="17">
        <v>2</v>
      </c>
      <c r="B8" s="33" t="s">
        <v>24</v>
      </c>
      <c r="C8" s="30" t="s">
        <v>20</v>
      </c>
      <c r="D8" s="17">
        <v>2</v>
      </c>
      <c r="E8" s="31">
        <v>50</v>
      </c>
      <c r="F8" s="31">
        <v>40</v>
      </c>
      <c r="G8" s="32">
        <v>50</v>
      </c>
      <c r="H8" s="18">
        <f t="shared" ref="H8:H9" si="5">(E8+F8+G8)/3</f>
        <v>46.666666666666664</v>
      </c>
      <c r="I8" s="19">
        <f t="shared" ref="I8:I9" si="6">SQRT(((SUM((POWER(G8-H8,2)),(POWER(F8-H8,2)),(POWER(E8-H8,2)))/(COLUMNS(E8:G8)-1))))</f>
        <v>5.7735026918962582</v>
      </c>
      <c r="J8" s="14">
        <f t="shared" ref="J8:J9" si="7">I8/H8*100</f>
        <v>12.371791482634839</v>
      </c>
      <c r="K8" s="18">
        <f t="shared" ref="K8:K9" si="8">((D8/3)*(SUM(E8:G8)))</f>
        <v>93.333333333333329</v>
      </c>
      <c r="L8" s="18">
        <f t="shared" ref="L8:L9" si="9">ROUND((K8/D8),2)</f>
        <v>46.67</v>
      </c>
      <c r="M8" s="19">
        <f t="shared" ref="M8:M9" si="10">ROUND(D8*L8,2)</f>
        <v>93.34</v>
      </c>
    </row>
    <row r="9" spans="1:15" ht="37.5" customHeight="1" x14ac:dyDescent="0.2">
      <c r="A9" s="17">
        <v>3</v>
      </c>
      <c r="B9" s="33" t="s">
        <v>25</v>
      </c>
      <c r="C9" s="30" t="s">
        <v>21</v>
      </c>
      <c r="D9" s="17">
        <v>1</v>
      </c>
      <c r="E9" s="31">
        <v>12200</v>
      </c>
      <c r="F9" s="31">
        <v>11540</v>
      </c>
      <c r="G9" s="32">
        <v>11600</v>
      </c>
      <c r="H9" s="18">
        <f t="shared" si="5"/>
        <v>11780</v>
      </c>
      <c r="I9" s="19">
        <f t="shared" si="6"/>
        <v>364.96575181789319</v>
      </c>
      <c r="J9" s="14">
        <f t="shared" si="7"/>
        <v>3.0981812548208252</v>
      </c>
      <c r="K9" s="18">
        <f t="shared" si="8"/>
        <v>11780</v>
      </c>
      <c r="L9" s="18">
        <f t="shared" si="9"/>
        <v>11780</v>
      </c>
      <c r="M9" s="19">
        <f t="shared" si="10"/>
        <v>11780</v>
      </c>
    </row>
    <row r="10" spans="1:15" ht="15.75" x14ac:dyDescent="0.2">
      <c r="A10" s="17">
        <v>4</v>
      </c>
      <c r="B10" s="33" t="s">
        <v>26</v>
      </c>
      <c r="C10" s="30" t="s">
        <v>20</v>
      </c>
      <c r="D10" s="17">
        <v>1</v>
      </c>
      <c r="E10" s="31">
        <v>250</v>
      </c>
      <c r="F10" s="31">
        <v>178</v>
      </c>
      <c r="G10" s="32">
        <v>195</v>
      </c>
      <c r="H10" s="18">
        <f t="shared" ref="H10:H13" si="11">(E10+F10+G10)/3</f>
        <v>207.66666666666666</v>
      </c>
      <c r="I10" s="19">
        <f t="shared" ref="I10:I13" si="12">SQRT(((SUM((POWER(G10-H10,2)),(POWER(F10-H10,2)),(POWER(E10-H10,2)))/(COLUMNS(E10:G10)-1))))</f>
        <v>37.634204300520736</v>
      </c>
      <c r="J10" s="14">
        <f t="shared" ref="J10:J13" si="13">I10/H10*100</f>
        <v>18.122409775531658</v>
      </c>
      <c r="K10" s="18">
        <f t="shared" ref="K10:K13" si="14">((D10/3)*(SUM(E10:G10)))</f>
        <v>207.66666666666666</v>
      </c>
      <c r="L10" s="18">
        <f t="shared" ref="L10:L13" si="15">ROUND((K10/D10),2)</f>
        <v>207.67</v>
      </c>
      <c r="M10" s="19">
        <f t="shared" ref="M10:M13" si="16">ROUND(D10*L10,2)</f>
        <v>207.67</v>
      </c>
    </row>
    <row r="11" spans="1:15" ht="15.75" x14ac:dyDescent="0.25">
      <c r="A11" s="17">
        <v>5</v>
      </c>
      <c r="B11" s="35" t="s">
        <v>27</v>
      </c>
      <c r="C11" s="30" t="s">
        <v>20</v>
      </c>
      <c r="D11" s="17">
        <v>1</v>
      </c>
      <c r="E11" s="31">
        <v>6000</v>
      </c>
      <c r="F11" s="31">
        <v>5670</v>
      </c>
      <c r="G11" s="32">
        <v>5800</v>
      </c>
      <c r="H11" s="18">
        <f t="shared" si="11"/>
        <v>5823.333333333333</v>
      </c>
      <c r="I11" s="19">
        <f t="shared" si="12"/>
        <v>166.23276853055577</v>
      </c>
      <c r="J11" s="14">
        <f t="shared" si="13"/>
        <v>2.8545982002957491</v>
      </c>
      <c r="K11" s="18">
        <f t="shared" si="14"/>
        <v>5823.333333333333</v>
      </c>
      <c r="L11" s="18">
        <f t="shared" si="15"/>
        <v>5823.33</v>
      </c>
      <c r="M11" s="19">
        <f t="shared" si="16"/>
        <v>5823.33</v>
      </c>
    </row>
    <row r="12" spans="1:15" ht="15.75" x14ac:dyDescent="0.25">
      <c r="A12" s="17">
        <v>6</v>
      </c>
      <c r="B12" s="36" t="s">
        <v>28</v>
      </c>
      <c r="C12" s="30" t="s">
        <v>20</v>
      </c>
      <c r="D12" s="17">
        <v>2</v>
      </c>
      <c r="E12" s="31">
        <v>9500</v>
      </c>
      <c r="F12" s="31">
        <v>9340</v>
      </c>
      <c r="G12" s="32">
        <v>10500</v>
      </c>
      <c r="H12" s="18">
        <f t="shared" si="11"/>
        <v>9780</v>
      </c>
      <c r="I12" s="19">
        <f t="shared" si="12"/>
        <v>628.64934582006845</v>
      </c>
      <c r="J12" s="14">
        <f t="shared" si="13"/>
        <v>6.4279074214730922</v>
      </c>
      <c r="K12" s="18">
        <f t="shared" si="14"/>
        <v>19560</v>
      </c>
      <c r="L12" s="18">
        <f t="shared" si="15"/>
        <v>9780</v>
      </c>
      <c r="M12" s="19">
        <f t="shared" si="16"/>
        <v>19560</v>
      </c>
    </row>
    <row r="13" spans="1:15" ht="15.75" x14ac:dyDescent="0.25">
      <c r="A13" s="17">
        <v>7</v>
      </c>
      <c r="B13" s="35" t="s">
        <v>29</v>
      </c>
      <c r="C13" s="30" t="s">
        <v>20</v>
      </c>
      <c r="D13" s="17">
        <v>1</v>
      </c>
      <c r="E13" s="31">
        <v>14000</v>
      </c>
      <c r="F13" s="31">
        <v>13160</v>
      </c>
      <c r="G13" s="32">
        <v>14000</v>
      </c>
      <c r="H13" s="18">
        <f t="shared" si="11"/>
        <v>13720</v>
      </c>
      <c r="I13" s="19">
        <f t="shared" si="12"/>
        <v>484.97422611928562</v>
      </c>
      <c r="J13" s="14">
        <f t="shared" si="13"/>
        <v>3.5347975664670961</v>
      </c>
      <c r="K13" s="18">
        <f t="shared" si="14"/>
        <v>13720</v>
      </c>
      <c r="L13" s="18">
        <f t="shared" si="15"/>
        <v>13720</v>
      </c>
      <c r="M13" s="19">
        <f t="shared" si="16"/>
        <v>13720</v>
      </c>
    </row>
    <row r="14" spans="1:15" ht="63" x14ac:dyDescent="0.2">
      <c r="A14" s="17"/>
      <c r="B14" s="20" t="s">
        <v>18</v>
      </c>
      <c r="C14" s="49"/>
      <c r="D14" s="49"/>
      <c r="E14" s="49"/>
      <c r="F14" s="49"/>
      <c r="G14" s="49"/>
      <c r="H14" s="49"/>
      <c r="I14" s="49"/>
      <c r="J14" s="49"/>
      <c r="K14" s="51" t="s">
        <v>13</v>
      </c>
      <c r="L14" s="51"/>
      <c r="M14" s="21">
        <f>SUM(M7:M13)</f>
        <v>145017.66999999998</v>
      </c>
      <c r="O14" s="9"/>
    </row>
    <row r="15" spans="1:15" ht="19.899999999999999" customHeight="1" x14ac:dyDescent="0.2">
      <c r="A15" s="8"/>
      <c r="B15" s="22"/>
      <c r="C15" s="23"/>
      <c r="D15" s="23"/>
      <c r="E15" s="23"/>
      <c r="F15" s="23"/>
      <c r="G15" s="23"/>
      <c r="H15" s="24"/>
      <c r="I15" s="25"/>
      <c r="J15" s="25"/>
      <c r="K15" s="26"/>
      <c r="L15" s="27"/>
      <c r="M15" s="28"/>
    </row>
    <row r="16" spans="1:15" s="2" customFormat="1" ht="41.45" hidden="1" customHeight="1" x14ac:dyDescent="0.2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7"/>
    </row>
    <row r="17" spans="1:12" s="5" customFormat="1" ht="42" customHeight="1" x14ac:dyDescent="0.2">
      <c r="A17" s="42" t="s">
        <v>8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6"/>
    </row>
    <row r="18" spans="1:12" s="12" customFormat="1" ht="15.75" x14ac:dyDescent="0.25">
      <c r="B18" s="29" t="s">
        <v>19</v>
      </c>
      <c r="C18" s="10"/>
      <c r="D18" s="11"/>
      <c r="F18" s="11"/>
      <c r="G18" s="11"/>
      <c r="H18" s="10" t="s">
        <v>22</v>
      </c>
      <c r="I18" s="11"/>
      <c r="J18" s="11"/>
    </row>
  </sheetData>
  <mergeCells count="16">
    <mergeCell ref="H1:M1"/>
    <mergeCell ref="A6:M6"/>
    <mergeCell ref="A2:K2"/>
    <mergeCell ref="A17:K17"/>
    <mergeCell ref="H4:J4"/>
    <mergeCell ref="B4:B5"/>
    <mergeCell ref="C4:C5"/>
    <mergeCell ref="A3:M3"/>
    <mergeCell ref="K4:L4"/>
    <mergeCell ref="E4:G4"/>
    <mergeCell ref="C14:J14"/>
    <mergeCell ref="A4:A5"/>
    <mergeCell ref="D4:D5"/>
    <mergeCell ref="A16:L16"/>
    <mergeCell ref="K14:L14"/>
    <mergeCell ref="M4:M5"/>
  </mergeCells>
  <phoneticPr fontId="0" type="noConversion"/>
  <pageMargins left="0.25" right="0.25" top="0.75" bottom="0.75" header="0.3" footer="0.3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Метод сопоставления цен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Kurdukova.E.M</dc:creator>
  <cp:lastModifiedBy>Professional</cp:lastModifiedBy>
  <cp:lastPrinted>2023-08-11T07:40:50Z</cp:lastPrinted>
  <dcterms:created xsi:type="dcterms:W3CDTF">2011-05-04T10:33:42Z</dcterms:created>
  <dcterms:modified xsi:type="dcterms:W3CDTF">2026-06-25T11:00:13Z</dcterms:modified>
</cp:coreProperties>
</file>