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2.05.2026-диск Apacer и ADATA !!!\! ДОГОВОРА ФИЦ ИнБЮМ-44-ФЗ-ЕП 2026 !!!\+--708-ЧЕЛЕБИЕВА-Диаэм-ЧАСТЬ 2-К.__\КП+НМЦК (ЧАСТЬ2)\"/>
    </mc:Choice>
  </mc:AlternateContent>
  <xr:revisionPtr revIDLastSave="0" documentId="13_ncr:1_{7F023024-C7EC-4691-A909-300C2E1B3D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ОБОСНОВАНИЕ НМЦК" sheetId="4" r:id="rId1"/>
    <sheet name="Лист1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5" l="1"/>
  <c r="H3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2" i="5"/>
  <c r="L10" i="4"/>
  <c r="M10" i="4" s="1"/>
  <c r="N10" i="4" s="1"/>
  <c r="O10" i="4" s="1"/>
  <c r="I10" i="4"/>
  <c r="J10" i="4" s="1"/>
  <c r="K10" i="4" s="1"/>
  <c r="L9" i="4"/>
  <c r="M9" i="4" s="1"/>
  <c r="N9" i="4" s="1"/>
  <c r="O9" i="4" s="1"/>
  <c r="I9" i="4"/>
  <c r="J9" i="4" s="1"/>
  <c r="K9" i="4" s="1"/>
  <c r="L8" i="4"/>
  <c r="M8" i="4" s="1"/>
  <c r="N8" i="4" s="1"/>
  <c r="O8" i="4" s="1"/>
  <c r="I8" i="4"/>
  <c r="J8" i="4" s="1"/>
  <c r="K8" i="4" s="1"/>
  <c r="L7" i="4"/>
  <c r="M7" i="4" s="1"/>
  <c r="N7" i="4" s="1"/>
  <c r="O7" i="4" s="1"/>
  <c r="I7" i="4"/>
  <c r="J7" i="4" s="1"/>
  <c r="K7" i="4" s="1"/>
  <c r="L6" i="4"/>
  <c r="M6" i="4" s="1"/>
  <c r="N6" i="4" s="1"/>
  <c r="O6" i="4" s="1"/>
  <c r="I6" i="4"/>
  <c r="J6" i="4" s="1"/>
  <c r="K6" i="4" s="1"/>
  <c r="L5" i="4"/>
  <c r="M5" i="4" s="1"/>
  <c r="N5" i="4" s="1"/>
  <c r="O5" i="4" s="1"/>
  <c r="I5" i="4"/>
  <c r="J5" i="4" s="1"/>
  <c r="K5" i="4" s="1"/>
  <c r="L19" i="4"/>
  <c r="M19" i="4" s="1"/>
  <c r="N19" i="4" s="1"/>
  <c r="O19" i="4" s="1"/>
  <c r="I19" i="4"/>
  <c r="J19" i="4" s="1"/>
  <c r="K19" i="4" s="1"/>
  <c r="L14" i="4"/>
  <c r="M14" i="4" s="1"/>
  <c r="N14" i="4" s="1"/>
  <c r="O14" i="4" s="1"/>
  <c r="I14" i="4"/>
  <c r="J14" i="4" s="1"/>
  <c r="K14" i="4" s="1"/>
  <c r="L13" i="4"/>
  <c r="M13" i="4" s="1"/>
  <c r="N13" i="4" s="1"/>
  <c r="O13" i="4" s="1"/>
  <c r="I13" i="4"/>
  <c r="J13" i="4" s="1"/>
  <c r="K13" i="4" s="1"/>
  <c r="L12" i="4"/>
  <c r="M12" i="4" s="1"/>
  <c r="N12" i="4" s="1"/>
  <c r="O12" i="4" s="1"/>
  <c r="I12" i="4"/>
  <c r="J12" i="4" s="1"/>
  <c r="K12" i="4" s="1"/>
  <c r="L11" i="4"/>
  <c r="M11" i="4" s="1"/>
  <c r="N11" i="4" s="1"/>
  <c r="O11" i="4" s="1"/>
  <c r="I11" i="4"/>
  <c r="J11" i="4" s="1"/>
  <c r="K11" i="4" s="1"/>
  <c r="L18" i="4"/>
  <c r="M18" i="4" s="1"/>
  <c r="N18" i="4" s="1"/>
  <c r="O18" i="4" s="1"/>
  <c r="I18" i="4"/>
  <c r="J18" i="4" s="1"/>
  <c r="K18" i="4" s="1"/>
  <c r="L17" i="4"/>
  <c r="M17" i="4" s="1"/>
  <c r="N17" i="4" s="1"/>
  <c r="O17" i="4" s="1"/>
  <c r="I17" i="4"/>
  <c r="J17" i="4" s="1"/>
  <c r="K17" i="4" s="1"/>
  <c r="L16" i="4"/>
  <c r="M16" i="4" s="1"/>
  <c r="N16" i="4" s="1"/>
  <c r="O16" i="4" s="1"/>
  <c r="I16" i="4"/>
  <c r="J16" i="4" s="1"/>
  <c r="K16" i="4" s="1"/>
  <c r="L15" i="4"/>
  <c r="M15" i="4" s="1"/>
  <c r="N15" i="4" s="1"/>
  <c r="O15" i="4" s="1"/>
  <c r="I15" i="4"/>
  <c r="J15" i="4" s="1"/>
  <c r="K15" i="4" s="1"/>
  <c r="L20" i="4" l="1"/>
  <c r="M20" i="4" s="1"/>
  <c r="N20" i="4" s="1"/>
  <c r="O20" i="4" s="1"/>
  <c r="O21" i="4" s="1"/>
  <c r="I20" i="4"/>
  <c r="J20" i="4" s="1"/>
  <c r="K20" i="4" s="1"/>
  <c r="I23" i="4" l="1"/>
</calcChain>
</file>

<file path=xl/sharedStrings.xml><?xml version="1.0" encoding="utf-8"?>
<sst xmlns="http://schemas.openxmlformats.org/spreadsheetml/2006/main" count="171" uniqueCount="76">
  <si>
    <t>№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</si>
  <si>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</si>
  <si>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</si>
  <si>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</si>
  <si>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</si>
  <si>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</si>
  <si>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</si>
  <si>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</si>
  <si>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</si>
  <si>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</si>
  <si>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</si>
  <si>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Федеральное государственное бюджетное учреждение науки Федеральный исследовательский центр «Институт биологии южных морей имени А.О.Ковалевского РАН» (ФИЦ ИнБЮМ)</t>
  </si>
  <si>
    <t>В результате проведенного выше расчета НМЦК составила, руб.:</t>
  </si>
  <si>
    <t>1.</t>
  </si>
  <si>
    <t>ОКПД2</t>
  </si>
  <si>
    <t>Наименование предмета закупки</t>
  </si>
  <si>
    <t>Ед. изм.</t>
  </si>
  <si>
    <t xml:space="preserve">* Используемый метод определения и обоснования начальной (максимальной) цены Контракта – метод сопоставимых рыночных цен (анализа рынка) (п. 1 ч. 1 ст. 22 Федерального закона от 05.04.2013 № 44-ФЗ). 
ОБОСНОВАНИЕ ВЫБРАННОГО МЕТОДА ОБОСНОВАНИЯ НАЧАЛЬНОЙ (МАКСИМАЛЬНОЙ) ЦЕНЫ КОНТРАКТА: в соответствии со ст.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и Методическими рекомендациями по применению методов определения начальной (максимальной) цены контракта, утвержденными Приказом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было проведено исследование рынка методом сопоставимых рыночных цен (анализ рынка) на товары / работы / услуги, соотвествующие предмету закупки, и получено 3 (три) ценовых предложения. </t>
  </si>
  <si>
    <t>Источник ценовой информации (руб./ед.изм.)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</si>
  <si>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</si>
  <si>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>ОБОСНОВАНИЕ НАЧАЛЬНОЙ (МАКСИМАЛЬНОЙ) ЦЕНЫ КОНТРАКТА / ЦЕНЫ КОНТРАКТА, ЗАКЛЮЧАЕМОГО С ЕДИНСТВЕННЫМ ПОСТАВЩИКОМ (ПОДРЯДЧИКОМ, ИСПОЛНИТЕЛЕМ)</t>
  </si>
  <si>
    <t xml:space="preserve">2. </t>
  </si>
  <si>
    <t>3.</t>
  </si>
  <si>
    <t>4.</t>
  </si>
  <si>
    <t>5.</t>
  </si>
  <si>
    <t>шт</t>
  </si>
  <si>
    <t>6.</t>
  </si>
  <si>
    <t>7.</t>
  </si>
  <si>
    <t>8.</t>
  </si>
  <si>
    <t>9.</t>
  </si>
  <si>
    <t>10.</t>
  </si>
  <si>
    <t>20.59.52.199 — Реагенты сложные диагностические или лабораторные прочие, не включенные в другие группировки</t>
  </si>
  <si>
    <t>упак</t>
  </si>
  <si>
    <r>
      <t xml:space="preserve">
</t>
    </r>
    <r>
      <rPr>
        <u/>
        <sz val="12"/>
        <rFont val="Times New Roman"/>
        <family val="1"/>
        <charset val="204"/>
      </rPr>
      <t>Главный специалист по закупкам Контрактной службы ОУПОиЗД  ФИЦ ИнБЮМ</t>
    </r>
    <r>
      <rPr>
        <sz val="12"/>
        <rFont val="Times New Roman"/>
        <family val="1"/>
        <charset val="204"/>
      </rPr>
      <t xml:space="preserve">
</t>
    </r>
    <r>
      <rPr>
        <sz val="10"/>
        <rFont val="Times New Roman"/>
        <family val="1"/>
        <charset val="204"/>
      </rPr>
      <t>(должность)</t>
    </r>
    <r>
      <rPr>
        <sz val="12"/>
        <rFont val="Times New Roman"/>
        <family val="1"/>
        <charset val="204"/>
      </rPr>
      <t xml:space="preserve">
_________________ /Н.Ю. Тимченко/
</t>
    </r>
    <r>
      <rPr>
        <sz val="10"/>
        <rFont val="Times New Roman"/>
        <family val="1"/>
        <charset val="204"/>
      </rPr>
      <t>(подпись/расшифровка подписи)</t>
    </r>
    <r>
      <rPr>
        <sz val="12"/>
        <rFont val="Times New Roman"/>
        <family val="1"/>
        <charset val="204"/>
      </rPr>
      <t xml:space="preserve">
«26» августа 2026 г.
</t>
    </r>
  </si>
  <si>
    <t>32.50.50.190 — Изделия медицинские, в том числе хирургические, прочие, не включенные в другие группировки</t>
  </si>
  <si>
    <t>32.50.50.190</t>
  </si>
  <si>
    <t>20.59.52.199</t>
  </si>
  <si>
    <t>59</t>
  </si>
  <si>
    <t>11.</t>
  </si>
  <si>
    <t>12.</t>
  </si>
  <si>
    <t>13.</t>
  </si>
  <si>
    <t>14.</t>
  </si>
  <si>
    <t>15.</t>
  </si>
  <si>
    <t>16.</t>
  </si>
  <si>
    <t>G4306-96T Набор Total Superoxide Dismutase (T-SOD) Activity Assay Kit, 96 тестов, Servicebio</t>
  </si>
  <si>
    <t>SSI-4138N00S Наконечники Vertex до 10 мкл в картриджах EcoPac Refills, 10х96 шт, SSI, (Посуда из полимерных материалов для лабораторных исследований in vitro, РУ №ФСЗ 2011/10287, Сайентифик Спешиалтис Инкорпорэйтед (ЭсЭсАй))</t>
  </si>
  <si>
    <t>SSI-4130-00 Наконечники до 10 мкл, Eppendorf/Biohit совместимые, удлиненные, бесцветные, градуированные 1000 шт/уу, SSI</t>
  </si>
  <si>
    <t>3821.1000 Уксусная кислота (ледяная), 99,8%, хч, Россия, 1 л, cas 64-19-7</t>
  </si>
  <si>
    <t>3800.1000 Глицерин дистилированный, более 99 %, ПК-94, Глицерин, 1 кг</t>
  </si>
  <si>
    <t>3857.1000 Формалин 10%, забуференный, Компания Элемент, 1 л</t>
  </si>
  <si>
    <t>B06-001/S Формалин 10% забуференный HistoSafe, оригинальный, 1 л, Биовитрум, (Формалин 10% забуференный HistoSafe®, по ТУ 21.20.23-004-89079081-2017, Формалин 10% забуференный HistoSafe® оригинальный - 1 л, 2,5 л, 3,8 л, 5 л, 10 л, 20 л, РУ №РЗН 2019/8913, ООО ЭргоПродакшн)</t>
  </si>
  <si>
    <t>01-007 Парафин для гистологической заливки Мистер Вакс ЭКСТРА, 5 кг</t>
  </si>
  <si>
    <t>PB-2 Лезвия одноразовые сменные для микротомов и криотомов, 80х8 х0,25 мм; нерж. сталь, 50 шт/уп, RWD, Китай</t>
  </si>
  <si>
    <t>P6820-5G Пропранолола гидрохлорид, 99%, CAS 318-98-9, 5 г ,Solarbio, cas 318-98-9</t>
  </si>
  <si>
    <t>P815754-5g Феназин метасульфат, 98%, 5 г, Macklin, Китай, cas 299-11-6</t>
  </si>
  <si>
    <t>U298839.00005 Нитросиний-п тетразолий (хлорид) (НСТ), AR-99%, 500 мг, Индия</t>
  </si>
  <si>
    <t>3371.0001 НАДН-Na2 (Никотинамид-β-аденин динуклеотид динатриевая соль, NADH-Na2), не менее 93%, имп., 1 г., cas 606-68-8</t>
  </si>
  <si>
    <t>TC1282.5 gm Глутатион окисленный, Cell Culture Tested 98.0%, 5 г, CDH, Индия, cas 27025-41-8</t>
  </si>
  <si>
    <t>U26628228.0100 Натрий азид, 99%, Диаэм, 100 г, cas 26628-22-8</t>
  </si>
  <si>
    <t>4463.1000 Натрий гидроокись / натрий гидрооксид ГОСТ 4328-77, банка п/э, хч, 1 кг, Россия, cas 1310-73-2</t>
  </si>
  <si>
    <t>л</t>
  </si>
  <si>
    <t xml:space="preserve">ИЦИ 1
(вх. № 1907 от 25.08.2026)
</t>
  </si>
  <si>
    <t xml:space="preserve">ИЦИ 2
(вх. № 1908 от 25.08.2026)
</t>
  </si>
  <si>
    <t xml:space="preserve">ИЦИ 3
(вх. № 1909 от 25.08.2026)
</t>
  </si>
  <si>
    <t xml:space="preserve">ИТОГО, стартовая цена = 238 949,89 руб. </t>
  </si>
  <si>
    <t>(Двести сорок девять тысяч триста четыре рубля 41 копейка).</t>
  </si>
  <si>
    <t>20.14.32.121 — Кислота уксусная</t>
  </si>
  <si>
    <t>20.41.10.120 — Глицерин дистиллированный</t>
  </si>
  <si>
    <t>20.59.52.194 — Реактивы химические общелабораторного назначения</t>
  </si>
  <si>
    <t>20.14.32.121</t>
  </si>
  <si>
    <t>20.41.10.120</t>
  </si>
  <si>
    <t>20.59.52.194</t>
  </si>
  <si>
    <t>19.20.41.120 — Парафины нефтяные</t>
  </si>
  <si>
    <t>19.20.41.120</t>
  </si>
  <si>
    <t>32.50.13.139 — Хирургические инструменты, включая наборы хирургические, прочие</t>
  </si>
  <si>
    <t>32.50.13.139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</si>
</sst>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B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8" fillId="0" borderId="0" xfId="0" applyFont="1"/>
    <xf numFmtId="0" fontId="1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0" xfId="0" applyFont="1" applyAlignment="1">
      <alignment vertical="center"/>
    </xf>
    <xf numFmtId="2" fontId="9" fillId="0" borderId="0" xfId="0" applyNumberFormat="1" applyFont="1" applyAlignment="1">
      <alignment vertical="center"/>
    </xf>
    <xf numFmtId="0" fontId="8" fillId="0" borderId="0" xfId="0" applyFont="1" applyAlignment="1">
      <alignment wrapText="1"/>
    </xf>
    <xf numFmtId="4" fontId="2" fillId="0" borderId="1" xfId="0" applyNumberFormat="1" applyFont="1" applyBorder="1" applyAlignment="1">
      <alignment horizontal="center" vertical="center" wrapText="1"/>
    </xf>
    <xf numFmtId="4" fontId="9" fillId="2" borderId="0" xfId="0" applyNumberFormat="1" applyFont="1" applyFill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4" fontId="9" fillId="0" borderId="0" xfId="0" applyNumberFormat="1" applyFont="1"/>
    <xf numFmtId="4" fontId="2" fillId="0" borderId="0" xfId="0" applyNumberFormat="1" applyFont="1"/>
    <xf numFmtId="0" fontId="2" fillId="0" borderId="0" xfId="0" applyFont="1"/>
    <xf numFmtId="4" fontId="2" fillId="0" borderId="1" xfId="0" applyNumberFormat="1" applyFont="1" applyBorder="1" applyAlignment="1">
      <alignment horizontal="center" vertical="center"/>
    </xf>
    <xf numFmtId="4" fontId="8" fillId="0" borderId="0" xfId="0" applyNumberFormat="1" applyFont="1"/>
    <xf numFmtId="4" fontId="10" fillId="0" borderId="0" xfId="0" applyNumberFormat="1" applyFont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4" fontId="11" fillId="3" borderId="1" xfId="0" applyNumberFormat="1" applyFont="1" applyFill="1" applyBorder="1" applyAlignment="1">
      <alignment horizontal="center" vertical="center" wrapText="1"/>
    </xf>
    <xf numFmtId="4" fontId="10" fillId="2" borderId="0" xfId="0" applyNumberFormat="1" applyFont="1" applyFill="1"/>
    <xf numFmtId="4" fontId="13" fillId="3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top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/>
    </xf>
    <xf numFmtId="0" fontId="10" fillId="3" borderId="0" xfId="0" applyFont="1" applyFill="1" applyAlignment="1">
      <alignment vertical="center"/>
    </xf>
    <xf numFmtId="0" fontId="12" fillId="3" borderId="0" xfId="0" applyFont="1" applyFill="1"/>
    <xf numFmtId="0" fontId="14" fillId="4" borderId="0" xfId="0" applyFont="1" applyFill="1" applyAlignment="1">
      <alignment vertical="top" wrapText="1"/>
    </xf>
    <xf numFmtId="0" fontId="15" fillId="4" borderId="0" xfId="0" applyFont="1" applyFill="1" applyAlignment="1">
      <alignment vertical="top" wrapText="1"/>
    </xf>
    <xf numFmtId="0" fontId="4" fillId="6" borderId="0" xfId="0" applyFont="1" applyFill="1" applyAlignment="1">
      <alignment horizontal="center" vertical="top" wrapText="1"/>
    </xf>
    <xf numFmtId="0" fontId="0" fillId="6" borderId="0" xfId="0" applyFill="1" applyAlignment="1">
      <alignment horizontal="center" vertical="top"/>
    </xf>
    <xf numFmtId="0" fontId="1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6" xfId="0" applyBorder="1"/>
    <xf numFmtId="0" fontId="1" fillId="0" borderId="2" xfId="0" applyFont="1" applyBorder="1" applyAlignment="1">
      <alignment horizontal="center" vertical="top" wrapText="1"/>
    </xf>
    <xf numFmtId="0" fontId="8" fillId="0" borderId="3" xfId="0" applyFont="1" applyBorder="1"/>
    <xf numFmtId="0" fontId="8" fillId="0" borderId="4" xfId="0" applyFont="1" applyBorder="1"/>
    <xf numFmtId="0" fontId="4" fillId="0" borderId="0" xfId="0" applyFont="1" applyAlignment="1">
      <alignment horizontal="right" vertical="center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</xdr:colOff>
      <xdr:row>3</xdr:row>
      <xdr:rowOff>952500</xdr:rowOff>
    </xdr:from>
    <xdr:to>
      <xdr:col>9</xdr:col>
      <xdr:colOff>0</xdr:colOff>
      <xdr:row>3</xdr:row>
      <xdr:rowOff>1304925</xdr:rowOff>
    </xdr:to>
    <xdr:pic>
      <xdr:nvPicPr>
        <xdr:cNvPr id="8227" name="Picture 1">
          <a:extLst>
            <a:ext uri="{FF2B5EF4-FFF2-40B4-BE49-F238E27FC236}">
              <a16:creationId xmlns:a16="http://schemas.microsoft.com/office/drawing/2014/main" id="{BC6B8649-FB98-4EDA-D30F-9B4481C5E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2600325"/>
          <a:ext cx="1257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</xdr:row>
      <xdr:rowOff>1238250</xdr:rowOff>
    </xdr:from>
    <xdr:to>
      <xdr:col>9</xdr:col>
      <xdr:colOff>457200</xdr:colOff>
      <xdr:row>3</xdr:row>
      <xdr:rowOff>1466850</xdr:rowOff>
    </xdr:to>
    <xdr:pic>
      <xdr:nvPicPr>
        <xdr:cNvPr id="8228" name="Picture 6">
          <a:extLst>
            <a:ext uri="{FF2B5EF4-FFF2-40B4-BE49-F238E27FC236}">
              <a16:creationId xmlns:a16="http://schemas.microsoft.com/office/drawing/2014/main" id="{99FC900E-8F76-9D59-6DAB-B8DC4343A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2886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3</xdr:row>
      <xdr:rowOff>952500</xdr:rowOff>
    </xdr:from>
    <xdr:to>
      <xdr:col>9</xdr:col>
      <xdr:colOff>0</xdr:colOff>
      <xdr:row>3</xdr:row>
      <xdr:rowOff>1304925</xdr:rowOff>
    </xdr:to>
    <xdr:pic>
      <xdr:nvPicPr>
        <xdr:cNvPr id="8229" name="Picture 1">
          <a:extLst>
            <a:ext uri="{FF2B5EF4-FFF2-40B4-BE49-F238E27FC236}">
              <a16:creationId xmlns:a16="http://schemas.microsoft.com/office/drawing/2014/main" id="{3B4FE925-69A0-3ADB-E81A-17F962903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2447925"/>
          <a:ext cx="1314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</xdr:row>
      <xdr:rowOff>1238250</xdr:rowOff>
    </xdr:from>
    <xdr:to>
      <xdr:col>9</xdr:col>
      <xdr:colOff>457200</xdr:colOff>
      <xdr:row>3</xdr:row>
      <xdr:rowOff>1466850</xdr:rowOff>
    </xdr:to>
    <xdr:pic>
      <xdr:nvPicPr>
        <xdr:cNvPr id="8230" name="Picture 6">
          <a:extLst>
            <a:ext uri="{FF2B5EF4-FFF2-40B4-BE49-F238E27FC236}">
              <a16:creationId xmlns:a16="http://schemas.microsoft.com/office/drawing/2014/main" id="{5FBD2F6A-19A5-2CD5-BC6E-3C7820966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2886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3</xdr:row>
      <xdr:rowOff>952500</xdr:rowOff>
    </xdr:from>
    <xdr:to>
      <xdr:col>11</xdr:col>
      <xdr:colOff>0</xdr:colOff>
      <xdr:row>3</xdr:row>
      <xdr:rowOff>1304925</xdr:rowOff>
    </xdr:to>
    <xdr:pic>
      <xdr:nvPicPr>
        <xdr:cNvPr id="8231" name="Picture 1">
          <a:extLst>
            <a:ext uri="{FF2B5EF4-FFF2-40B4-BE49-F238E27FC236}">
              <a16:creationId xmlns:a16="http://schemas.microsoft.com/office/drawing/2014/main" id="{999306B0-8701-40F7-8883-7BC68461D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600325"/>
          <a:ext cx="8191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38100</xdr:colOff>
      <xdr:row>3</xdr:row>
      <xdr:rowOff>942975</xdr:rowOff>
    </xdr:from>
    <xdr:to>
      <xdr:col>9</xdr:col>
      <xdr:colOff>1038225</xdr:colOff>
      <xdr:row>3</xdr:row>
      <xdr:rowOff>1381125</xdr:rowOff>
    </xdr:to>
    <xdr:pic>
      <xdr:nvPicPr>
        <xdr:cNvPr id="8232" name="Picture 2">
          <a:extLst>
            <a:ext uri="{FF2B5EF4-FFF2-40B4-BE49-F238E27FC236}">
              <a16:creationId xmlns:a16="http://schemas.microsoft.com/office/drawing/2014/main" id="{2B515695-ECC1-1E65-2C4E-9DA1C55DE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0" y="2428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180975</xdr:colOff>
      <xdr:row>3</xdr:row>
      <xdr:rowOff>1600200</xdr:rowOff>
    </xdr:from>
    <xdr:to>
      <xdr:col>11</xdr:col>
      <xdr:colOff>1666875</xdr:colOff>
      <xdr:row>3</xdr:row>
      <xdr:rowOff>1962150</xdr:rowOff>
    </xdr:to>
    <xdr:pic>
      <xdr:nvPicPr>
        <xdr:cNvPr id="8233" name="Picture 5">
          <a:extLst>
            <a:ext uri="{FF2B5EF4-FFF2-40B4-BE49-F238E27FC236}">
              <a16:creationId xmlns:a16="http://schemas.microsoft.com/office/drawing/2014/main" id="{01E9FCAC-8FD5-B316-559D-E60858E8F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308610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304800</xdr:colOff>
      <xdr:row>3</xdr:row>
      <xdr:rowOff>1238250</xdr:rowOff>
    </xdr:from>
    <xdr:to>
      <xdr:col>11</xdr:col>
      <xdr:colOff>457200</xdr:colOff>
      <xdr:row>3</xdr:row>
      <xdr:rowOff>1466850</xdr:rowOff>
    </xdr:to>
    <xdr:pic>
      <xdr:nvPicPr>
        <xdr:cNvPr id="8234" name="Picture 6">
          <a:extLst>
            <a:ext uri="{FF2B5EF4-FFF2-40B4-BE49-F238E27FC236}">
              <a16:creationId xmlns:a16="http://schemas.microsoft.com/office/drawing/2014/main" id="{8AB4576F-8D15-6727-E53B-95C311C9F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0" y="2886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30"/>
  <sheetViews>
    <sheetView tabSelected="1" workbookViewId="0">
      <selection activeCell="B12" sqref="B12"/>
    </sheetView>
  </sheetViews>
  <sheetFormatPr defaultRowHeight="12.75" x14ac:dyDescent="0.2"/>
  <cols>
    <col min="1" max="1" width="3.140625" style="3" customWidth="1"/>
    <col min="2" max="2" width="43.7109375" style="3" customWidth="1"/>
    <col min="3" max="3" width="18" style="3" customWidth="1"/>
    <col min="4" max="4" width="8.42578125" style="3" customWidth="1"/>
    <col min="5" max="5" width="8.140625" style="3" customWidth="1"/>
    <col min="6" max="6" width="13.85546875" style="3" customWidth="1"/>
    <col min="7" max="7" width="14.7109375" style="3" customWidth="1"/>
    <col min="8" max="8" width="14.5703125" style="3" customWidth="1"/>
    <col min="9" max="9" width="20" style="3" customWidth="1"/>
    <col min="10" max="10" width="19.7109375" style="3" customWidth="1"/>
    <col min="11" max="11" width="12.5703125" style="3" customWidth="1"/>
    <col min="12" max="12" width="29" style="3" customWidth="1"/>
    <col min="13" max="13" width="16.42578125" style="3" customWidth="1"/>
    <col min="14" max="14" width="13.7109375" style="3" customWidth="1"/>
    <col min="15" max="15" width="13.85546875" style="3" customWidth="1"/>
    <col min="16" max="16" width="4.28515625" style="3" customWidth="1"/>
    <col min="17" max="17" width="10.28515625" style="3" customWidth="1"/>
    <col min="18" max="18" width="12" style="3" customWidth="1"/>
    <col min="19" max="19" width="4.28515625" style="3" customWidth="1"/>
    <col min="20" max="16384" width="9.140625" style="3"/>
  </cols>
  <sheetData>
    <row r="1" spans="1:31" ht="39.75" customHeight="1" x14ac:dyDescent="0.2">
      <c r="A1" s="35" t="s">
        <v>20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6"/>
      <c r="N1" s="36"/>
      <c r="O1" s="36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spans="1:31" ht="39" customHeight="1" x14ac:dyDescent="0.25">
      <c r="A2" s="38" t="s">
        <v>11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9"/>
      <c r="N2" s="39"/>
      <c r="O2" s="39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1:31" ht="39" customHeight="1" x14ac:dyDescent="0.2">
      <c r="A3" s="45" t="s">
        <v>0</v>
      </c>
      <c r="B3" s="27" t="s">
        <v>15</v>
      </c>
      <c r="C3" s="37" t="s">
        <v>14</v>
      </c>
      <c r="D3" s="27" t="s">
        <v>16</v>
      </c>
      <c r="E3" s="27" t="s">
        <v>1</v>
      </c>
      <c r="F3" s="27" t="s">
        <v>18</v>
      </c>
      <c r="G3" s="27"/>
      <c r="H3" s="27"/>
      <c r="I3" s="44" t="s">
        <v>9</v>
      </c>
      <c r="J3" s="44"/>
      <c r="K3" s="44"/>
      <c r="L3" s="40" t="s">
        <v>5</v>
      </c>
      <c r="M3" s="41"/>
      <c r="N3" s="41"/>
      <c r="O3" s="42"/>
    </row>
    <row r="4" spans="1:31" ht="159" customHeight="1" x14ac:dyDescent="0.2">
      <c r="A4" s="46"/>
      <c r="B4" s="37"/>
      <c r="C4" s="47"/>
      <c r="D4" s="37"/>
      <c r="E4" s="37"/>
      <c r="F4" s="48" t="s">
        <v>61</v>
      </c>
      <c r="G4" s="24" t="s">
        <v>62</v>
      </c>
      <c r="H4" s="24" t="s">
        <v>63</v>
      </c>
      <c r="I4" s="4" t="s">
        <v>4</v>
      </c>
      <c r="J4" s="4" t="s">
        <v>2</v>
      </c>
      <c r="K4" s="4" t="s">
        <v>3</v>
      </c>
      <c r="L4" s="1" t="s">
        <v>10</v>
      </c>
      <c r="M4" s="5" t="s">
        <v>6</v>
      </c>
      <c r="N4" s="5" t="s">
        <v>7</v>
      </c>
      <c r="O4" s="5" t="s">
        <v>8</v>
      </c>
    </row>
    <row r="5" spans="1:31" s="2" customFormat="1" ht="89.25" x14ac:dyDescent="0.25">
      <c r="A5" s="49" t="s">
        <v>13</v>
      </c>
      <c r="B5" s="50" t="s">
        <v>44</v>
      </c>
      <c r="C5" s="20" t="s">
        <v>31</v>
      </c>
      <c r="D5" s="20" t="s">
        <v>25</v>
      </c>
      <c r="E5" s="20">
        <v>3</v>
      </c>
      <c r="F5" s="23">
        <v>21070.06</v>
      </c>
      <c r="G5" s="21">
        <v>22544.959999999999</v>
      </c>
      <c r="H5" s="21">
        <v>22334.26</v>
      </c>
      <c r="I5" s="9">
        <f t="shared" ref="I5:I10" si="0">AVERAGE(F5:H5)</f>
        <v>21983.093333333334</v>
      </c>
      <c r="J5" s="17">
        <f t="shared" ref="J5:J10" si="1">SQRT(((SUM((POWER(F5-I5,2)),(POWER(G5-I5,2)),(POWER(H5-I5,2)))/(COLUMNS(F5:H5)-1))))</f>
        <v>797.697325640077</v>
      </c>
      <c r="K5" s="17">
        <f t="shared" ref="K5:K10" si="2">J5/I5*100</f>
        <v>3.6286855245731733</v>
      </c>
      <c r="L5" s="17">
        <f t="shared" ref="L5:L10" si="3">((E5/3)*(SUM(F5:H5)))</f>
        <v>65949.279999999999</v>
      </c>
      <c r="M5" s="17">
        <f t="shared" ref="M5:M10" si="4">L5/E5</f>
        <v>21983.093333333334</v>
      </c>
      <c r="N5" s="17">
        <f t="shared" ref="N5:N10" si="5">ROUND(M5,2)</f>
        <v>21983.09</v>
      </c>
      <c r="O5" s="17">
        <f t="shared" ref="O5:O10" si="6">N5*E5</f>
        <v>65949.27</v>
      </c>
      <c r="Q5" s="25" t="s">
        <v>36</v>
      </c>
      <c r="R5" s="25" t="s">
        <v>37</v>
      </c>
    </row>
    <row r="6" spans="1:31" s="2" customFormat="1" ht="102" x14ac:dyDescent="0.25">
      <c r="A6" s="49" t="s">
        <v>21</v>
      </c>
      <c r="B6" s="50" t="s">
        <v>45</v>
      </c>
      <c r="C6" s="20" t="s">
        <v>34</v>
      </c>
      <c r="D6" s="20" t="s">
        <v>32</v>
      </c>
      <c r="E6" s="20">
        <v>1</v>
      </c>
      <c r="F6" s="23">
        <v>7869.18</v>
      </c>
      <c r="G6" s="21">
        <v>8420.02</v>
      </c>
      <c r="H6" s="21">
        <v>8341.33</v>
      </c>
      <c r="I6" s="9">
        <f t="shared" si="0"/>
        <v>8210.1766666666663</v>
      </c>
      <c r="J6" s="17">
        <f t="shared" si="1"/>
        <v>297.9212547525492</v>
      </c>
      <c r="K6" s="17">
        <f t="shared" si="2"/>
        <v>3.6286826319110781</v>
      </c>
      <c r="L6" s="17">
        <f t="shared" si="3"/>
        <v>8210.1766666666663</v>
      </c>
      <c r="M6" s="17">
        <f t="shared" si="4"/>
        <v>8210.1766666666663</v>
      </c>
      <c r="N6" s="17">
        <f t="shared" si="5"/>
        <v>8210.18</v>
      </c>
      <c r="O6" s="17">
        <f t="shared" si="6"/>
        <v>8210.18</v>
      </c>
      <c r="Q6" s="25" t="s">
        <v>35</v>
      </c>
      <c r="R6" s="25">
        <v>3202340</v>
      </c>
    </row>
    <row r="7" spans="1:31" s="2" customFormat="1" ht="102" x14ac:dyDescent="0.25">
      <c r="A7" s="49" t="s">
        <v>22</v>
      </c>
      <c r="B7" s="50" t="s">
        <v>46</v>
      </c>
      <c r="C7" s="20" t="s">
        <v>34</v>
      </c>
      <c r="D7" s="20" t="s">
        <v>32</v>
      </c>
      <c r="E7" s="20">
        <v>10</v>
      </c>
      <c r="F7" s="23">
        <v>3297.87</v>
      </c>
      <c r="G7" s="21">
        <v>3528.72</v>
      </c>
      <c r="H7" s="21">
        <v>3495.74</v>
      </c>
      <c r="I7" s="9">
        <f t="shared" si="0"/>
        <v>3440.7766666666666</v>
      </c>
      <c r="J7" s="17">
        <f t="shared" si="1"/>
        <v>124.85454190109914</v>
      </c>
      <c r="K7" s="17">
        <f t="shared" si="2"/>
        <v>3.6286732327226257</v>
      </c>
      <c r="L7" s="17">
        <f t="shared" si="3"/>
        <v>34407.76666666667</v>
      </c>
      <c r="M7" s="17">
        <f t="shared" si="4"/>
        <v>3440.7766666666671</v>
      </c>
      <c r="N7" s="17">
        <f t="shared" si="5"/>
        <v>3440.78</v>
      </c>
      <c r="O7" s="17">
        <f t="shared" si="6"/>
        <v>34407.800000000003</v>
      </c>
      <c r="Q7" s="25" t="s">
        <v>35</v>
      </c>
      <c r="R7" s="25">
        <v>3202340</v>
      </c>
    </row>
    <row r="8" spans="1:31" s="2" customFormat="1" ht="25.5" x14ac:dyDescent="0.25">
      <c r="A8" s="49" t="s">
        <v>23</v>
      </c>
      <c r="B8" s="50" t="s">
        <v>47</v>
      </c>
      <c r="C8" s="20" t="s">
        <v>66</v>
      </c>
      <c r="D8" s="20" t="s">
        <v>60</v>
      </c>
      <c r="E8" s="20">
        <v>4</v>
      </c>
      <c r="F8" s="23">
        <v>1038.29</v>
      </c>
      <c r="G8" s="21">
        <v>1110.97</v>
      </c>
      <c r="H8" s="21">
        <v>1100.5899999999999</v>
      </c>
      <c r="I8" s="9">
        <f t="shared" si="0"/>
        <v>1083.2833333333335</v>
      </c>
      <c r="J8" s="17">
        <f t="shared" si="1"/>
        <v>39.309491644300543</v>
      </c>
      <c r="K8" s="17">
        <f t="shared" si="2"/>
        <v>3.6287359395941845</v>
      </c>
      <c r="L8" s="17">
        <f t="shared" si="3"/>
        <v>4333.1333333333332</v>
      </c>
      <c r="M8" s="17">
        <f t="shared" si="4"/>
        <v>1083.2833333333333</v>
      </c>
      <c r="N8" s="17">
        <f t="shared" si="5"/>
        <v>1083.28</v>
      </c>
      <c r="O8" s="17">
        <f t="shared" si="6"/>
        <v>4333.12</v>
      </c>
      <c r="Q8" s="25" t="s">
        <v>69</v>
      </c>
      <c r="R8" s="25">
        <v>59</v>
      </c>
    </row>
    <row r="9" spans="1:31" s="2" customFormat="1" ht="38.25" x14ac:dyDescent="0.25">
      <c r="A9" s="49" t="s">
        <v>24</v>
      </c>
      <c r="B9" s="50" t="s">
        <v>48</v>
      </c>
      <c r="C9" s="20" t="s">
        <v>67</v>
      </c>
      <c r="D9" s="20" t="s">
        <v>25</v>
      </c>
      <c r="E9" s="20">
        <v>3</v>
      </c>
      <c r="F9" s="23">
        <v>1180.3800000000001</v>
      </c>
      <c r="G9" s="21">
        <v>1263.01</v>
      </c>
      <c r="H9" s="21">
        <v>1251.2</v>
      </c>
      <c r="I9" s="9">
        <f t="shared" si="0"/>
        <v>1231.53</v>
      </c>
      <c r="J9" s="17">
        <f t="shared" si="1"/>
        <v>44.689046756447993</v>
      </c>
      <c r="K9" s="17">
        <f t="shared" si="2"/>
        <v>3.6287420327923798</v>
      </c>
      <c r="L9" s="17">
        <f t="shared" si="3"/>
        <v>3694.59</v>
      </c>
      <c r="M9" s="17">
        <f t="shared" si="4"/>
        <v>1231.53</v>
      </c>
      <c r="N9" s="17">
        <f t="shared" si="5"/>
        <v>1231.53</v>
      </c>
      <c r="O9" s="17">
        <f t="shared" si="6"/>
        <v>3694.59</v>
      </c>
      <c r="Q9" s="20" t="s">
        <v>70</v>
      </c>
      <c r="R9" s="25">
        <v>59</v>
      </c>
    </row>
    <row r="10" spans="1:31" s="2" customFormat="1" ht="63.75" x14ac:dyDescent="0.25">
      <c r="A10" s="49" t="s">
        <v>26</v>
      </c>
      <c r="B10" s="50" t="s">
        <v>49</v>
      </c>
      <c r="C10" s="20" t="s">
        <v>68</v>
      </c>
      <c r="D10" s="20" t="s">
        <v>25</v>
      </c>
      <c r="E10" s="20">
        <v>2</v>
      </c>
      <c r="F10" s="23">
        <v>655.76</v>
      </c>
      <c r="G10" s="21">
        <v>701.66</v>
      </c>
      <c r="H10" s="21">
        <v>695.11</v>
      </c>
      <c r="I10" s="9">
        <f t="shared" si="0"/>
        <v>684.17666666666673</v>
      </c>
      <c r="J10" s="17">
        <f t="shared" si="1"/>
        <v>24.826514723845818</v>
      </c>
      <c r="K10" s="17">
        <f t="shared" si="2"/>
        <v>3.6286701861379589</v>
      </c>
      <c r="L10" s="17">
        <f t="shared" si="3"/>
        <v>1368.3533333333335</v>
      </c>
      <c r="M10" s="17">
        <f t="shared" si="4"/>
        <v>684.17666666666673</v>
      </c>
      <c r="N10" s="17">
        <f t="shared" si="5"/>
        <v>684.18</v>
      </c>
      <c r="O10" s="17">
        <f t="shared" si="6"/>
        <v>1368.36</v>
      </c>
      <c r="Q10" s="20" t="s">
        <v>71</v>
      </c>
      <c r="R10" s="20">
        <v>59</v>
      </c>
    </row>
    <row r="11" spans="1:31" s="2" customFormat="1" ht="76.5" x14ac:dyDescent="0.25">
      <c r="A11" s="49" t="s">
        <v>27</v>
      </c>
      <c r="B11" s="50" t="s">
        <v>50</v>
      </c>
      <c r="C11" s="20" t="s">
        <v>68</v>
      </c>
      <c r="D11" s="20" t="s">
        <v>25</v>
      </c>
      <c r="E11" s="20">
        <v>2</v>
      </c>
      <c r="F11" s="23">
        <v>585.82000000000005</v>
      </c>
      <c r="G11" s="21">
        <v>626.83000000000004</v>
      </c>
      <c r="H11" s="21">
        <v>620.97</v>
      </c>
      <c r="I11" s="9">
        <f t="shared" ref="I11:I14" si="7">AVERAGE(F11:H11)</f>
        <v>611.20666666666671</v>
      </c>
      <c r="J11" s="17">
        <f t="shared" ref="J11:J14" si="8">SQRT(((SUM((POWER(F11-I11,2)),(POWER(G11-I11,2)),(POWER(H11-I11,2)))/(COLUMNS(F11:H11)-1))))</f>
        <v>22.179879019808315</v>
      </c>
      <c r="K11" s="17">
        <f t="shared" ref="K11:K14" si="9">J11/I11*100</f>
        <v>3.6288673258049617</v>
      </c>
      <c r="L11" s="17">
        <f t="shared" ref="L11:L14" si="10">((E11/3)*(SUM(F11:H11)))</f>
        <v>1222.4133333333334</v>
      </c>
      <c r="M11" s="17">
        <f t="shared" ref="M11:M14" si="11">L11/E11</f>
        <v>611.20666666666671</v>
      </c>
      <c r="N11" s="17">
        <f t="shared" ref="N11:N14" si="12">ROUND(M11,2)</f>
        <v>611.21</v>
      </c>
      <c r="O11" s="17">
        <f t="shared" ref="O11:O14" si="13">N11*E11</f>
        <v>1222.42</v>
      </c>
      <c r="Q11" s="20" t="s">
        <v>71</v>
      </c>
      <c r="R11" s="20">
        <v>59</v>
      </c>
    </row>
    <row r="12" spans="1:31" s="2" customFormat="1" ht="38.25" x14ac:dyDescent="0.25">
      <c r="A12" s="49" t="s">
        <v>28</v>
      </c>
      <c r="B12" s="50" t="s">
        <v>51</v>
      </c>
      <c r="C12" s="20" t="s">
        <v>72</v>
      </c>
      <c r="D12" s="20" t="s">
        <v>25</v>
      </c>
      <c r="E12" s="20">
        <v>1</v>
      </c>
      <c r="F12" s="23">
        <v>13000</v>
      </c>
      <c r="G12" s="21">
        <v>13910</v>
      </c>
      <c r="H12" s="21">
        <v>13780</v>
      </c>
      <c r="I12" s="9">
        <f t="shared" si="7"/>
        <v>13563.333333333334</v>
      </c>
      <c r="J12" s="17">
        <f t="shared" si="8"/>
        <v>492.17205663602374</v>
      </c>
      <c r="K12" s="17">
        <f t="shared" si="9"/>
        <v>3.6286954286263731</v>
      </c>
      <c r="L12" s="17">
        <f t="shared" si="10"/>
        <v>13563.333333333332</v>
      </c>
      <c r="M12" s="17">
        <f t="shared" si="11"/>
        <v>13563.333333333332</v>
      </c>
      <c r="N12" s="17">
        <f t="shared" si="12"/>
        <v>13563.33</v>
      </c>
      <c r="O12" s="17">
        <f t="shared" si="13"/>
        <v>13563.33</v>
      </c>
      <c r="Q12" s="20" t="s">
        <v>73</v>
      </c>
      <c r="R12" s="20">
        <v>59</v>
      </c>
    </row>
    <row r="13" spans="1:31" s="2" customFormat="1" ht="76.5" x14ac:dyDescent="0.25">
      <c r="A13" s="49" t="s">
        <v>29</v>
      </c>
      <c r="B13" s="50" t="s">
        <v>52</v>
      </c>
      <c r="C13" s="20" t="s">
        <v>74</v>
      </c>
      <c r="D13" s="20" t="s">
        <v>32</v>
      </c>
      <c r="E13" s="20">
        <v>1</v>
      </c>
      <c r="F13" s="23">
        <v>15217.27</v>
      </c>
      <c r="G13" s="21">
        <v>16282.48</v>
      </c>
      <c r="H13" s="21">
        <v>16130.31</v>
      </c>
      <c r="I13" s="9">
        <f t="shared" si="7"/>
        <v>15876.686666666666</v>
      </c>
      <c r="J13" s="17">
        <f t="shared" si="8"/>
        <v>576.11776785075187</v>
      </c>
      <c r="K13" s="17">
        <f t="shared" si="9"/>
        <v>3.6287027636586129</v>
      </c>
      <c r="L13" s="17">
        <f t="shared" si="10"/>
        <v>15876.686666666665</v>
      </c>
      <c r="M13" s="17">
        <f t="shared" si="11"/>
        <v>15876.686666666665</v>
      </c>
      <c r="N13" s="17">
        <f t="shared" si="12"/>
        <v>15876.69</v>
      </c>
      <c r="O13" s="17">
        <f t="shared" si="13"/>
        <v>15876.69</v>
      </c>
      <c r="Q13" s="20" t="s">
        <v>75</v>
      </c>
      <c r="R13" s="20">
        <v>320101060</v>
      </c>
    </row>
    <row r="14" spans="1:31" s="2" customFormat="1" ht="63.75" x14ac:dyDescent="0.25">
      <c r="A14" s="49" t="s">
        <v>30</v>
      </c>
      <c r="B14" s="50" t="s">
        <v>53</v>
      </c>
      <c r="C14" s="20" t="s">
        <v>68</v>
      </c>
      <c r="D14" s="20" t="s">
        <v>25</v>
      </c>
      <c r="E14" s="20">
        <v>1</v>
      </c>
      <c r="F14" s="23">
        <v>15468.1</v>
      </c>
      <c r="G14" s="21">
        <v>16550.87</v>
      </c>
      <c r="H14" s="21">
        <v>16396.189999999999</v>
      </c>
      <c r="I14" s="9">
        <f t="shared" si="7"/>
        <v>16138.386666666667</v>
      </c>
      <c r="J14" s="17">
        <f t="shared" si="8"/>
        <v>585.61475155031087</v>
      </c>
      <c r="K14" s="17">
        <f t="shared" si="9"/>
        <v>3.6287069063717494</v>
      </c>
      <c r="L14" s="17">
        <f t="shared" si="10"/>
        <v>16138.386666666667</v>
      </c>
      <c r="M14" s="17">
        <f t="shared" si="11"/>
        <v>16138.386666666667</v>
      </c>
      <c r="N14" s="17">
        <f t="shared" si="12"/>
        <v>16138.39</v>
      </c>
      <c r="O14" s="17">
        <f t="shared" si="13"/>
        <v>16138.39</v>
      </c>
      <c r="Q14" s="20" t="s">
        <v>71</v>
      </c>
      <c r="R14" s="20">
        <v>59</v>
      </c>
    </row>
    <row r="15" spans="1:31" s="2" customFormat="1" ht="63.75" x14ac:dyDescent="0.25">
      <c r="A15" s="49" t="s">
        <v>38</v>
      </c>
      <c r="B15" s="50" t="s">
        <v>54</v>
      </c>
      <c r="C15" s="20" t="s">
        <v>68</v>
      </c>
      <c r="D15" s="20" t="s">
        <v>25</v>
      </c>
      <c r="E15" s="20">
        <v>1</v>
      </c>
      <c r="F15" s="23">
        <v>15629.06</v>
      </c>
      <c r="G15" s="21">
        <v>16723.09</v>
      </c>
      <c r="H15" s="21">
        <v>16566.8</v>
      </c>
      <c r="I15" s="9">
        <f t="shared" ref="I15:I19" si="14">AVERAGE(F15:H15)</f>
        <v>16306.316666666666</v>
      </c>
      <c r="J15" s="17">
        <f t="shared" ref="J15:J19" si="15">SQRT(((SUM((POWER(F15-I15,2)),(POWER(G15-I15,2)),(POWER(H15-I15,2)))/(COLUMNS(F15:H15)-1))))</f>
        <v>591.7043902434167</v>
      </c>
      <c r="K15" s="17">
        <f t="shared" ref="K15:K19" si="16">J15/I15*100</f>
        <v>3.6286820766395236</v>
      </c>
      <c r="L15" s="17">
        <f t="shared" ref="L15:L19" si="17">((E15/3)*(SUM(F15:H15)))</f>
        <v>16306.316666666666</v>
      </c>
      <c r="M15" s="17">
        <f t="shared" ref="M15:M19" si="18">L15/E15</f>
        <v>16306.316666666666</v>
      </c>
      <c r="N15" s="17">
        <f t="shared" ref="N15:N19" si="19">ROUND(M15,2)</f>
        <v>16306.32</v>
      </c>
      <c r="O15" s="17">
        <f t="shared" ref="O15:O19" si="20">N15*E15</f>
        <v>16306.32</v>
      </c>
      <c r="Q15" s="20" t="s">
        <v>71</v>
      </c>
      <c r="R15" s="20">
        <v>59</v>
      </c>
    </row>
    <row r="16" spans="1:31" s="2" customFormat="1" ht="63.75" x14ac:dyDescent="0.25">
      <c r="A16" s="49" t="s">
        <v>39</v>
      </c>
      <c r="B16" s="50" t="s">
        <v>55</v>
      </c>
      <c r="C16" s="20" t="s">
        <v>68</v>
      </c>
      <c r="D16" s="20" t="s">
        <v>25</v>
      </c>
      <c r="E16" s="20">
        <v>2</v>
      </c>
      <c r="F16" s="23">
        <v>2649.17</v>
      </c>
      <c r="G16" s="21">
        <v>2834.61</v>
      </c>
      <c r="H16" s="21">
        <v>2808.12</v>
      </c>
      <c r="I16" s="9">
        <f t="shared" si="14"/>
        <v>2763.9666666666672</v>
      </c>
      <c r="J16" s="17">
        <f t="shared" si="15"/>
        <v>100.29524432062234</v>
      </c>
      <c r="K16" s="17">
        <f t="shared" si="16"/>
        <v>3.6286705454946029</v>
      </c>
      <c r="L16" s="17">
        <f t="shared" si="17"/>
        <v>5527.9333333333343</v>
      </c>
      <c r="M16" s="17">
        <f t="shared" si="18"/>
        <v>2763.9666666666672</v>
      </c>
      <c r="N16" s="17">
        <f t="shared" si="19"/>
        <v>2763.97</v>
      </c>
      <c r="O16" s="17">
        <f t="shared" si="20"/>
        <v>5527.94</v>
      </c>
      <c r="Q16" s="20" t="s">
        <v>71</v>
      </c>
      <c r="R16" s="20">
        <v>59</v>
      </c>
    </row>
    <row r="17" spans="1:18" s="2" customFormat="1" ht="63.75" x14ac:dyDescent="0.25">
      <c r="A17" s="49" t="s">
        <v>40</v>
      </c>
      <c r="B17" s="50" t="s">
        <v>56</v>
      </c>
      <c r="C17" s="20" t="s">
        <v>68</v>
      </c>
      <c r="D17" s="20" t="s">
        <v>25</v>
      </c>
      <c r="E17" s="20">
        <v>1</v>
      </c>
      <c r="F17" s="23">
        <v>3232.67</v>
      </c>
      <c r="G17" s="21">
        <v>3458.96</v>
      </c>
      <c r="H17" s="21">
        <v>3426.63</v>
      </c>
      <c r="I17" s="9">
        <f t="shared" si="14"/>
        <v>3372.7533333333336</v>
      </c>
      <c r="J17" s="17">
        <f t="shared" si="15"/>
        <v>122.38795869420052</v>
      </c>
      <c r="K17" s="17">
        <f t="shared" si="16"/>
        <v>3.6287254536116045</v>
      </c>
      <c r="L17" s="17">
        <f t="shared" si="17"/>
        <v>3372.7533333333331</v>
      </c>
      <c r="M17" s="17">
        <f t="shared" si="18"/>
        <v>3372.7533333333331</v>
      </c>
      <c r="N17" s="17">
        <f t="shared" si="19"/>
        <v>3372.75</v>
      </c>
      <c r="O17" s="17">
        <f t="shared" si="20"/>
        <v>3372.75</v>
      </c>
      <c r="Q17" s="20" t="s">
        <v>71</v>
      </c>
      <c r="R17" s="20">
        <v>59</v>
      </c>
    </row>
    <row r="18" spans="1:18" s="2" customFormat="1" ht="63.75" x14ac:dyDescent="0.25">
      <c r="A18" s="49" t="s">
        <v>41</v>
      </c>
      <c r="B18" s="50" t="s">
        <v>57</v>
      </c>
      <c r="C18" s="20" t="s">
        <v>68</v>
      </c>
      <c r="D18" s="20" t="s">
        <v>25</v>
      </c>
      <c r="E18" s="20">
        <v>1</v>
      </c>
      <c r="F18" s="23">
        <v>54154.89</v>
      </c>
      <c r="G18" s="21">
        <v>57945.73</v>
      </c>
      <c r="H18" s="21">
        <v>57404.18</v>
      </c>
      <c r="I18" s="9">
        <f t="shared" si="14"/>
        <v>56501.599999999999</v>
      </c>
      <c r="J18" s="17">
        <f t="shared" si="15"/>
        <v>2050.2694868480112</v>
      </c>
      <c r="K18" s="17">
        <f t="shared" si="16"/>
        <v>3.6286927925014716</v>
      </c>
      <c r="L18" s="17">
        <f t="shared" si="17"/>
        <v>56501.599999999991</v>
      </c>
      <c r="M18" s="17">
        <f t="shared" si="18"/>
        <v>56501.599999999991</v>
      </c>
      <c r="N18" s="17">
        <f t="shared" si="19"/>
        <v>56501.599999999999</v>
      </c>
      <c r="O18" s="17">
        <f t="shared" si="20"/>
        <v>56501.599999999999</v>
      </c>
      <c r="Q18" s="20" t="s">
        <v>71</v>
      </c>
      <c r="R18" s="20">
        <v>59</v>
      </c>
    </row>
    <row r="19" spans="1:18" s="2" customFormat="1" ht="63.75" x14ac:dyDescent="0.25">
      <c r="A19" s="49" t="s">
        <v>42</v>
      </c>
      <c r="B19" s="50" t="s">
        <v>58</v>
      </c>
      <c r="C19" s="20" t="s">
        <v>68</v>
      </c>
      <c r="D19" s="20" t="s">
        <v>25</v>
      </c>
      <c r="E19" s="20">
        <v>1</v>
      </c>
      <c r="F19" s="23">
        <v>2178.94</v>
      </c>
      <c r="G19" s="21">
        <v>2331.4699999999998</v>
      </c>
      <c r="H19" s="21">
        <v>2309.6799999999998</v>
      </c>
      <c r="I19" s="9">
        <f t="shared" si="14"/>
        <v>2273.3633333333332</v>
      </c>
      <c r="J19" s="17">
        <f t="shared" si="15"/>
        <v>82.495608569991845</v>
      </c>
      <c r="K19" s="17">
        <f t="shared" si="16"/>
        <v>3.6287911993826407</v>
      </c>
      <c r="L19" s="17">
        <f t="shared" si="17"/>
        <v>2273.3633333333332</v>
      </c>
      <c r="M19" s="17">
        <f t="shared" si="18"/>
        <v>2273.3633333333332</v>
      </c>
      <c r="N19" s="17">
        <f t="shared" si="19"/>
        <v>2273.36</v>
      </c>
      <c r="O19" s="17">
        <f t="shared" si="20"/>
        <v>2273.36</v>
      </c>
      <c r="Q19" s="20" t="s">
        <v>71</v>
      </c>
      <c r="R19" s="20">
        <v>59</v>
      </c>
    </row>
    <row r="20" spans="1:18" s="2" customFormat="1" ht="63.75" x14ac:dyDescent="0.25">
      <c r="A20" s="49" t="s">
        <v>43</v>
      </c>
      <c r="B20" s="50" t="s">
        <v>59</v>
      </c>
      <c r="C20" s="20" t="s">
        <v>68</v>
      </c>
      <c r="D20" s="20" t="s">
        <v>25</v>
      </c>
      <c r="E20" s="20">
        <v>1</v>
      </c>
      <c r="F20" s="23">
        <v>535.1</v>
      </c>
      <c r="G20" s="21">
        <v>572.55999999999995</v>
      </c>
      <c r="H20" s="21">
        <v>567.21</v>
      </c>
      <c r="I20" s="9">
        <f t="shared" ref="I20" si="21">AVERAGE(F20:H20)</f>
        <v>558.29</v>
      </c>
      <c r="J20" s="17">
        <f t="shared" ref="J20" si="22">SQRT(((SUM((POWER(F20-I20,2)),(POWER(G20-I20,2)),(POWER(H20-I20,2)))/(COLUMNS(F20:H20)-1))))</f>
        <v>20.260496045260073</v>
      </c>
      <c r="K20" s="17">
        <f t="shared" ref="K20" si="23">J20/I20*100</f>
        <v>3.629027216188732</v>
      </c>
      <c r="L20" s="17">
        <f t="shared" ref="L20" si="24">((E20/3)*(SUM(F20:H20)))</f>
        <v>558.29</v>
      </c>
      <c r="M20" s="17">
        <f t="shared" ref="M20" si="25">L20/E20</f>
        <v>558.29</v>
      </c>
      <c r="N20" s="17">
        <f t="shared" ref="N20" si="26">ROUND(M20,2)</f>
        <v>558.29</v>
      </c>
      <c r="O20" s="17">
        <f t="shared" ref="O20" si="27">N20*E20</f>
        <v>558.29</v>
      </c>
      <c r="Q20" s="20" t="s">
        <v>71</v>
      </c>
      <c r="R20" s="20">
        <v>59</v>
      </c>
    </row>
    <row r="21" spans="1:18" ht="18" customHeight="1" x14ac:dyDescent="0.25">
      <c r="A21" s="16"/>
      <c r="B21" s="16"/>
      <c r="C21" s="16"/>
      <c r="D21" s="16"/>
      <c r="E21" s="16"/>
      <c r="F21" s="15"/>
      <c r="G21" s="15"/>
      <c r="H21" s="15"/>
      <c r="I21" s="16"/>
      <c r="J21" s="16"/>
      <c r="K21" s="16"/>
      <c r="L21" s="16"/>
      <c r="M21" s="16"/>
      <c r="N21" s="16"/>
      <c r="O21" s="22">
        <f>SUM(O5:O20)</f>
        <v>249304.41000000003</v>
      </c>
    </row>
    <row r="23" spans="1:18" ht="15.75" customHeight="1" x14ac:dyDescent="0.3">
      <c r="A23" s="43" t="s">
        <v>12</v>
      </c>
      <c r="B23" s="43"/>
      <c r="C23" s="43"/>
      <c r="D23" s="43"/>
      <c r="E23" s="43"/>
      <c r="F23" s="43"/>
      <c r="G23" s="43"/>
      <c r="H23" s="43"/>
      <c r="I23" s="19">
        <f>O21</f>
        <v>249304.41000000003</v>
      </c>
      <c r="J23" s="31" t="s">
        <v>65</v>
      </c>
      <c r="K23" s="32"/>
      <c r="L23" s="32"/>
      <c r="M23" s="32"/>
      <c r="N23" s="32"/>
      <c r="O23" s="32"/>
    </row>
    <row r="24" spans="1:18" ht="15.75" customHeight="1" x14ac:dyDescent="0.2">
      <c r="A24" s="12"/>
      <c r="B24" s="13"/>
      <c r="C24" s="13"/>
      <c r="D24" s="13"/>
      <c r="E24" s="13"/>
      <c r="F24" s="13"/>
      <c r="G24" s="13"/>
      <c r="H24" s="13"/>
      <c r="I24" s="14"/>
      <c r="J24" s="11"/>
      <c r="K24" s="6"/>
      <c r="L24" s="7"/>
      <c r="O24" s="10"/>
    </row>
    <row r="25" spans="1:18" ht="72.75" customHeight="1" x14ac:dyDescent="0.2">
      <c r="A25" s="28" t="s">
        <v>17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30"/>
      <c r="N25" s="30"/>
      <c r="O25" s="30"/>
    </row>
    <row r="26" spans="1:18" ht="18.75" customHeight="1" x14ac:dyDescent="0.2">
      <c r="A26" s="16" t="s">
        <v>19</v>
      </c>
    </row>
    <row r="28" spans="1:18" ht="26.25" x14ac:dyDescent="0.2">
      <c r="B28" s="33" t="s">
        <v>64</v>
      </c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</row>
    <row r="30" spans="1:18" ht="98.25" customHeight="1" x14ac:dyDescent="0.2">
      <c r="B30" s="26" t="s">
        <v>33</v>
      </c>
      <c r="C30" s="26"/>
      <c r="D30" s="26"/>
      <c r="E30" s="26"/>
      <c r="F30" s="26"/>
      <c r="I30" s="18"/>
      <c r="M30" s="18"/>
    </row>
  </sheetData>
  <mergeCells count="15">
    <mergeCell ref="A1:O1"/>
    <mergeCell ref="C3:C4"/>
    <mergeCell ref="A2:O2"/>
    <mergeCell ref="L3:O3"/>
    <mergeCell ref="A23:H23"/>
    <mergeCell ref="F3:H3"/>
    <mergeCell ref="I3:K3"/>
    <mergeCell ref="A3:A4"/>
    <mergeCell ref="B30:F30"/>
    <mergeCell ref="B3:B4"/>
    <mergeCell ref="D3:D4"/>
    <mergeCell ref="E3:E4"/>
    <mergeCell ref="A25:O25"/>
    <mergeCell ref="J23:O23"/>
    <mergeCell ref="B28:O28"/>
  </mergeCells>
  <phoneticPr fontId="0" type="noConversion"/>
  <printOptions horizontalCentered="1"/>
  <pageMargins left="0.59055118110236227" right="0.59055118110236227" top="0.78740157480314965" bottom="0.39370078740157483" header="0.31496062992125984" footer="0.31496062992125984"/>
  <pageSetup paperSize="9"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72E7E-CE9C-42E2-B53C-40652FAFA98B}">
  <dimension ref="A2:H19"/>
  <sheetViews>
    <sheetView topLeftCell="A16" workbookViewId="0">
      <selection activeCell="H20" sqref="H20"/>
    </sheetView>
  </sheetViews>
  <sheetFormatPr defaultRowHeight="15" x14ac:dyDescent="0.25"/>
  <cols>
    <col min="2" max="2" width="35" customWidth="1"/>
    <col min="3" max="3" width="14.7109375" customWidth="1"/>
    <col min="4" max="4" width="12" customWidth="1"/>
    <col min="6" max="6" width="15" customWidth="1"/>
    <col min="7" max="7" width="6.7109375" customWidth="1"/>
    <col min="8" max="8" width="21.28515625" customWidth="1"/>
    <col min="9" max="9" width="20.140625" customWidth="1"/>
  </cols>
  <sheetData>
    <row r="2" spans="1:8" ht="127.5" x14ac:dyDescent="0.25">
      <c r="A2" s="49" t="s">
        <v>13</v>
      </c>
      <c r="B2" s="50" t="s">
        <v>44</v>
      </c>
      <c r="C2" s="20" t="s">
        <v>31</v>
      </c>
      <c r="D2" s="20" t="s">
        <v>25</v>
      </c>
      <c r="E2" s="20">
        <v>3</v>
      </c>
      <c r="F2" s="23">
        <v>21070.06</v>
      </c>
      <c r="H2">
        <f>E2*F2</f>
        <v>63210.180000000008</v>
      </c>
    </row>
    <row r="3" spans="1:8" ht="114.75" x14ac:dyDescent="0.25">
      <c r="A3" s="49" t="s">
        <v>21</v>
      </c>
      <c r="B3" s="50" t="s">
        <v>45</v>
      </c>
      <c r="C3" s="20" t="s">
        <v>34</v>
      </c>
      <c r="D3" s="20" t="s">
        <v>32</v>
      </c>
      <c r="E3" s="20">
        <v>1</v>
      </c>
      <c r="F3" s="23">
        <v>7869.18</v>
      </c>
      <c r="H3">
        <f t="shared" ref="H3:H17" si="0">E3*F3</f>
        <v>7869.18</v>
      </c>
    </row>
    <row r="4" spans="1:8" ht="114.75" x14ac:dyDescent="0.25">
      <c r="A4" s="49" t="s">
        <v>22</v>
      </c>
      <c r="B4" s="50" t="s">
        <v>46</v>
      </c>
      <c r="C4" s="20" t="s">
        <v>34</v>
      </c>
      <c r="D4" s="20" t="s">
        <v>32</v>
      </c>
      <c r="E4" s="20">
        <v>10</v>
      </c>
      <c r="F4" s="23">
        <v>3297.87</v>
      </c>
      <c r="H4">
        <f t="shared" si="0"/>
        <v>32978.699999999997</v>
      </c>
    </row>
    <row r="5" spans="1:8" ht="114.75" x14ac:dyDescent="0.25">
      <c r="A5" s="49" t="s">
        <v>23</v>
      </c>
      <c r="B5" s="50" t="s">
        <v>47</v>
      </c>
      <c r="C5" s="20" t="s">
        <v>34</v>
      </c>
      <c r="D5" s="20" t="s">
        <v>60</v>
      </c>
      <c r="E5" s="20">
        <v>4</v>
      </c>
      <c r="F5" s="23">
        <v>1038.29</v>
      </c>
      <c r="H5">
        <f t="shared" si="0"/>
        <v>4153.16</v>
      </c>
    </row>
    <row r="6" spans="1:8" ht="114.75" x14ac:dyDescent="0.25">
      <c r="A6" s="49" t="s">
        <v>24</v>
      </c>
      <c r="B6" s="50" t="s">
        <v>48</v>
      </c>
      <c r="C6" s="20" t="s">
        <v>34</v>
      </c>
      <c r="D6" s="20" t="s">
        <v>25</v>
      </c>
      <c r="E6" s="20">
        <v>3</v>
      </c>
      <c r="F6" s="23">
        <v>1180.3800000000001</v>
      </c>
      <c r="H6">
        <f t="shared" si="0"/>
        <v>3541.1400000000003</v>
      </c>
    </row>
    <row r="7" spans="1:8" ht="127.5" x14ac:dyDescent="0.25">
      <c r="A7" s="49" t="s">
        <v>26</v>
      </c>
      <c r="B7" s="50" t="s">
        <v>49</v>
      </c>
      <c r="C7" s="20" t="s">
        <v>31</v>
      </c>
      <c r="D7" s="20" t="s">
        <v>25</v>
      </c>
      <c r="E7" s="20">
        <v>2</v>
      </c>
      <c r="F7" s="23">
        <v>655.76</v>
      </c>
      <c r="H7">
        <f t="shared" si="0"/>
        <v>1311.52</v>
      </c>
    </row>
    <row r="8" spans="1:8" ht="114.75" x14ac:dyDescent="0.25">
      <c r="A8" s="49" t="s">
        <v>27</v>
      </c>
      <c r="B8" s="50" t="s">
        <v>50</v>
      </c>
      <c r="C8" s="20" t="s">
        <v>34</v>
      </c>
      <c r="D8" s="20" t="s">
        <v>25</v>
      </c>
      <c r="E8" s="20">
        <v>2</v>
      </c>
      <c r="F8" s="23">
        <v>585.82000000000005</v>
      </c>
      <c r="H8">
        <f t="shared" si="0"/>
        <v>1171.6400000000001</v>
      </c>
    </row>
    <row r="9" spans="1:8" ht="114.75" x14ac:dyDescent="0.25">
      <c r="A9" s="49" t="s">
        <v>28</v>
      </c>
      <c r="B9" s="50" t="s">
        <v>51</v>
      </c>
      <c r="C9" s="20" t="s">
        <v>34</v>
      </c>
      <c r="D9" s="20" t="s">
        <v>25</v>
      </c>
      <c r="E9" s="20">
        <v>1</v>
      </c>
      <c r="F9" s="23">
        <v>13000</v>
      </c>
      <c r="H9">
        <f t="shared" si="0"/>
        <v>13000</v>
      </c>
    </row>
    <row r="10" spans="1:8" ht="114.75" x14ac:dyDescent="0.25">
      <c r="A10" s="49" t="s">
        <v>29</v>
      </c>
      <c r="B10" s="50" t="s">
        <v>52</v>
      </c>
      <c r="C10" s="20" t="s">
        <v>34</v>
      </c>
      <c r="D10" s="20" t="s">
        <v>32</v>
      </c>
      <c r="E10" s="20">
        <v>1</v>
      </c>
      <c r="F10" s="23">
        <v>15217.27</v>
      </c>
      <c r="H10">
        <f t="shared" si="0"/>
        <v>15217.27</v>
      </c>
    </row>
    <row r="11" spans="1:8" ht="114.75" x14ac:dyDescent="0.25">
      <c r="A11" s="49" t="s">
        <v>30</v>
      </c>
      <c r="B11" s="50" t="s">
        <v>53</v>
      </c>
      <c r="C11" s="20" t="s">
        <v>34</v>
      </c>
      <c r="D11" s="20" t="s">
        <v>25</v>
      </c>
      <c r="E11" s="20">
        <v>1</v>
      </c>
      <c r="F11" s="23">
        <v>15468.1</v>
      </c>
      <c r="H11">
        <f t="shared" si="0"/>
        <v>15468.1</v>
      </c>
    </row>
    <row r="12" spans="1:8" ht="114.75" x14ac:dyDescent="0.25">
      <c r="A12" s="49" t="s">
        <v>38</v>
      </c>
      <c r="B12" s="50" t="s">
        <v>54</v>
      </c>
      <c r="C12" s="20" t="s">
        <v>34</v>
      </c>
      <c r="D12" s="20" t="s">
        <v>25</v>
      </c>
      <c r="E12" s="20">
        <v>1</v>
      </c>
      <c r="F12" s="23">
        <v>15629.06</v>
      </c>
      <c r="H12">
        <f t="shared" si="0"/>
        <v>15629.06</v>
      </c>
    </row>
    <row r="13" spans="1:8" ht="127.5" x14ac:dyDescent="0.25">
      <c r="A13" s="49" t="s">
        <v>39</v>
      </c>
      <c r="B13" s="50" t="s">
        <v>55</v>
      </c>
      <c r="C13" s="20" t="s">
        <v>31</v>
      </c>
      <c r="D13" s="20" t="s">
        <v>25</v>
      </c>
      <c r="E13" s="20">
        <v>2</v>
      </c>
      <c r="F13" s="23">
        <v>2649.17</v>
      </c>
      <c r="H13">
        <f t="shared" si="0"/>
        <v>5298.34</v>
      </c>
    </row>
    <row r="14" spans="1:8" ht="127.5" x14ac:dyDescent="0.25">
      <c r="A14" s="49" t="s">
        <v>40</v>
      </c>
      <c r="B14" s="50" t="s">
        <v>56</v>
      </c>
      <c r="C14" s="20" t="s">
        <v>31</v>
      </c>
      <c r="D14" s="20" t="s">
        <v>25</v>
      </c>
      <c r="E14" s="20">
        <v>1</v>
      </c>
      <c r="F14" s="23">
        <v>3232.67</v>
      </c>
      <c r="H14">
        <f t="shared" si="0"/>
        <v>3232.67</v>
      </c>
    </row>
    <row r="15" spans="1:8" ht="127.5" x14ac:dyDescent="0.25">
      <c r="A15" s="49" t="s">
        <v>41</v>
      </c>
      <c r="B15" s="50" t="s">
        <v>57</v>
      </c>
      <c r="C15" s="20" t="s">
        <v>31</v>
      </c>
      <c r="D15" s="20" t="s">
        <v>25</v>
      </c>
      <c r="E15" s="20">
        <v>1</v>
      </c>
      <c r="F15" s="23">
        <v>54154.89</v>
      </c>
      <c r="H15">
        <f t="shared" si="0"/>
        <v>54154.89</v>
      </c>
    </row>
    <row r="16" spans="1:8" ht="127.5" x14ac:dyDescent="0.25">
      <c r="A16" s="49" t="s">
        <v>42</v>
      </c>
      <c r="B16" s="50" t="s">
        <v>58</v>
      </c>
      <c r="C16" s="20" t="s">
        <v>31</v>
      </c>
      <c r="D16" s="20" t="s">
        <v>25</v>
      </c>
      <c r="E16" s="20">
        <v>1</v>
      </c>
      <c r="F16" s="23">
        <v>2178.94</v>
      </c>
      <c r="H16">
        <f t="shared" si="0"/>
        <v>2178.94</v>
      </c>
    </row>
    <row r="17" spans="1:8" ht="127.5" x14ac:dyDescent="0.25">
      <c r="A17" s="49" t="s">
        <v>43</v>
      </c>
      <c r="B17" s="50" t="s">
        <v>59</v>
      </c>
      <c r="C17" s="20" t="s">
        <v>31</v>
      </c>
      <c r="D17" s="20" t="s">
        <v>25</v>
      </c>
      <c r="E17" s="20">
        <v>1</v>
      </c>
      <c r="F17" s="23">
        <v>535.1</v>
      </c>
      <c r="H17">
        <f t="shared" si="0"/>
        <v>535.1</v>
      </c>
    </row>
    <row r="19" spans="1:8" x14ac:dyDescent="0.25">
      <c r="H19">
        <f>SUM(H2:H18)</f>
        <v>238949.89000000004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ОБОСНОВАНИЕ НМЦК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lastPrinted>2023-12-12T15:15:49Z</cp:lastPrinted>
  <dcterms:created xsi:type="dcterms:W3CDTF">2014-01-15T18:15:09Z</dcterms:created>
  <dcterms:modified xsi:type="dcterms:W3CDTF">2026-08-26T13:36:26Z</dcterms:modified>
</cp:coreProperties>
</file>