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V:\OHO\00 Гос Закупка\44ФЗ\44ФЗ ГК 100 тыр\2026\Поставка хоз. товаров НМЦК 584 835,00\"/>
    </mc:Choice>
  </mc:AlternateContent>
  <bookViews>
    <workbookView xWindow="0" yWindow="0" windowWidth="15600" windowHeight="8190"/>
  </bookViews>
  <sheets>
    <sheet name="Расчет НМЦК" sheetId="2" r:id="rId1"/>
    <sheet name="Расчет НМЦК (2)" sheetId="3" r:id="rId2"/>
  </sheets>
  <definedNames>
    <definedName name="_xlnm.Print_Titles" localSheetId="0">'Расчет НМЦК'!$6:$8</definedName>
    <definedName name="_xlnm.Print_Titles" localSheetId="1">'Расчет НМЦК (2)'!$6:$8</definedName>
    <definedName name="_xlnm.Print_Area" localSheetId="0">'Расчет НМЦК'!$A$1:$M$35</definedName>
    <definedName name="_xlnm.Print_Area" localSheetId="1">'Расчет НМЦК (2)'!$A$1:$M$14</definedName>
  </definedNames>
  <calcPr calcId="152511"/>
</workbook>
</file>

<file path=xl/calcChain.xml><?xml version="1.0" encoding="utf-8"?>
<calcChain xmlns="http://schemas.openxmlformats.org/spreadsheetml/2006/main">
  <c r="L28" i="2" l="1"/>
  <c r="F26" i="2"/>
  <c r="F13" i="3" l="1"/>
  <c r="I10" i="3"/>
  <c r="M10" i="3" s="1"/>
  <c r="I23" i="2"/>
  <c r="M23" i="2" s="1"/>
  <c r="I24" i="2"/>
  <c r="J24" i="2" s="1"/>
  <c r="K24" i="2" s="1"/>
  <c r="I22" i="2"/>
  <c r="J22" i="2" s="1"/>
  <c r="I21" i="2"/>
  <c r="J21" i="2" s="1"/>
  <c r="K21" i="2" s="1"/>
  <c r="I20" i="2"/>
  <c r="M20" i="2" s="1"/>
  <c r="I19" i="2"/>
  <c r="M19" i="2" s="1"/>
  <c r="I18" i="2"/>
  <c r="M18" i="2" s="1"/>
  <c r="I17" i="2"/>
  <c r="J17" i="2" s="1"/>
  <c r="K17" i="2" s="1"/>
  <c r="I16" i="2"/>
  <c r="J16" i="2" s="1"/>
  <c r="K16" i="2" s="1"/>
  <c r="I15" i="2"/>
  <c r="M15" i="2" s="1"/>
  <c r="I9" i="3"/>
  <c r="J9" i="3" s="1"/>
  <c r="K9" i="3" s="1"/>
  <c r="I11" i="3"/>
  <c r="J11" i="3" s="1"/>
  <c r="K11" i="3" s="1"/>
  <c r="J15" i="2" l="1"/>
  <c r="K15" i="2" s="1"/>
  <c r="K22" i="2"/>
  <c r="M11" i="3"/>
  <c r="J10" i="3"/>
  <c r="K10" i="3" s="1"/>
  <c r="M9" i="3"/>
  <c r="M24" i="2"/>
  <c r="J23" i="2"/>
  <c r="K23" i="2" s="1"/>
  <c r="M22" i="2"/>
  <c r="M21" i="2"/>
  <c r="M16" i="2"/>
  <c r="M17" i="2"/>
  <c r="J19" i="2"/>
  <c r="K19" i="2" s="1"/>
  <c r="J20" i="2"/>
  <c r="K20" i="2" s="1"/>
  <c r="J18" i="2"/>
  <c r="K18" i="2" s="1"/>
  <c r="M12" i="3" l="1"/>
  <c r="M10" i="2" l="1"/>
  <c r="M9" i="2"/>
  <c r="I14" i="2" l="1"/>
  <c r="J14" i="2" s="1"/>
  <c r="K14" i="2" s="1"/>
  <c r="M14" i="2" l="1"/>
  <c r="I10" i="2"/>
  <c r="I11" i="2"/>
  <c r="M11" i="2" s="1"/>
  <c r="I12" i="2"/>
  <c r="I13" i="2"/>
  <c r="J12" i="2" l="1"/>
  <c r="K12" i="2" s="1"/>
  <c r="M12" i="2"/>
  <c r="J11" i="2"/>
  <c r="K11" i="2" s="1"/>
  <c r="J10" i="2"/>
  <c r="K10" i="2" s="1"/>
  <c r="J13" i="2"/>
  <c r="K13" i="2" s="1"/>
  <c r="M13" i="2"/>
  <c r="I9" i="2"/>
  <c r="M25" i="2" l="1"/>
  <c r="J9" i="2"/>
  <c r="K9" i="2" s="1"/>
</calcChain>
</file>

<file path=xl/sharedStrings.xml><?xml version="1.0" encoding="utf-8"?>
<sst xmlns="http://schemas.openxmlformats.org/spreadsheetml/2006/main" count="89" uniqueCount="51">
  <si>
    <t>Среднее квадратичное отклонение</t>
  </si>
  <si>
    <t>Однородность совокупности значений выявленных цен, используемых в расчете НМЦК</t>
  </si>
  <si>
    <t>НМЦК, определяемая методом сопоставимых рыночных цен (анализа рынка)</t>
  </si>
  <si>
    <t>ОБОСНОВАНИЕ НАЧАЛЬНОЙ (МАКСИМАЛЬНОЙ) ЦЕНЫ КОНТРАКТА</t>
  </si>
  <si>
    <t>Используемый метод определения НМЦК 
с обоснованием:</t>
  </si>
  <si>
    <t>Расчет НМЦК</t>
  </si>
  <si>
    <t>№      п/п</t>
  </si>
  <si>
    <t>Единицы   измерения</t>
  </si>
  <si>
    <t xml:space="preserve"> Количество (объем) закупаемого товара (работы, услуги),                     v</t>
  </si>
  <si>
    <t>Количество источников ценовой информации,                   n</t>
  </si>
  <si>
    <t>Наименование объекта закупки</t>
  </si>
  <si>
    <t>ИТОГО НМЦК:</t>
  </si>
  <si>
    <r>
      <rPr>
        <b/>
        <sz val="8"/>
        <color indexed="8"/>
        <rFont val="Times New Roman"/>
        <family val="1"/>
        <charset val="204"/>
      </rPr>
      <t xml:space="preserve">Расчет НМЦК по формуле                             v - количество (объем) закупаемого товара (работы, услуги);
</t>
    </r>
    <r>
      <rPr>
        <b/>
        <i/>
        <sz val="8"/>
        <color indexed="8"/>
        <rFont val="Times New Roman"/>
        <family val="1"/>
        <charset val="204"/>
      </rPr>
      <t>n</t>
    </r>
    <r>
      <rPr>
        <b/>
        <sz val="8"/>
        <color indexed="8"/>
        <rFont val="Times New Roman"/>
        <family val="1"/>
        <charset val="204"/>
      </rPr>
      <t xml:space="preserve"> - количество значений, используемых в расчете;
</t>
    </r>
    <r>
      <rPr>
        <b/>
        <i/>
        <sz val="8"/>
        <color indexed="8"/>
        <rFont val="Times New Roman"/>
        <family val="1"/>
        <charset val="204"/>
      </rPr>
      <t>i</t>
    </r>
    <r>
      <rPr>
        <b/>
        <sz val="8"/>
        <color indexed="8"/>
        <rFont val="Times New Roman"/>
        <family val="1"/>
        <charset val="204"/>
      </rPr>
      <t xml:space="preserve"> - номер источника ценовой информации;
     - цена единицы</t>
    </r>
  </si>
  <si>
    <r>
      <rPr>
        <b/>
        <sz val="9"/>
        <color indexed="8"/>
        <rFont val="Times New Roman"/>
        <family val="1"/>
        <charset val="204"/>
      </rPr>
      <t>Коэффициент вариации цен V (%)</t>
    </r>
    <r>
      <rPr>
        <b/>
        <i/>
        <sz val="9"/>
        <color indexed="8"/>
        <rFont val="Times New Roman"/>
        <family val="1"/>
        <charset val="204"/>
      </rPr>
      <t xml:space="preserve"> (не должен превышать 33%)</t>
    </r>
  </si>
  <si>
    <r>
      <rPr>
        <b/>
        <sz val="9"/>
        <color indexed="8"/>
        <rFont val="Times New Roman"/>
        <family val="1"/>
        <charset val="204"/>
      </rPr>
      <t>Средняя арифметическая цена за единицу                          &lt;</t>
    </r>
    <r>
      <rPr>
        <b/>
        <i/>
        <sz val="9"/>
        <color indexed="8"/>
        <rFont val="Times New Roman"/>
        <family val="1"/>
        <charset val="204"/>
      </rPr>
      <t>ц</t>
    </r>
    <r>
      <rPr>
        <b/>
        <sz val="9"/>
        <color indexed="8"/>
        <rFont val="Times New Roman"/>
        <family val="1"/>
        <charset val="204"/>
      </rPr>
      <t xml:space="preserve">&gt; </t>
    </r>
  </si>
  <si>
    <t>пара</t>
  </si>
  <si>
    <t>Поставка хозяйственных товаров для нужд УФНС России по Волгоградской области и Инспекций ФНС России Волгоградской области</t>
  </si>
  <si>
    <t>Метод сопоставимых рыночных цен (анализа рынка) в соответствии с частью 6 статьи 22 Федерального закона от 05.04.2013 г. № 44-ФЗ "О контрактной системе в сфере закупок товаров, работ, услуг для обеспечения государственных и муниципальных нужд"</t>
  </si>
  <si>
    <t>шт</t>
  </si>
  <si>
    <t>Цена (руб.) за единицу в соответствии  с письмом ФНС России от 23.06.2021 №5-3-07/0051 @ «О доведении нормативов цены и количества прочих товаров, работ, услуг»</t>
  </si>
  <si>
    <t>Поскольку коэффициент вариации цен не превышает 33%, то совокупность значений, используемых в расчете при определении Н(М)ЦК, считается однородной.
Н(М)Ц государственного контракта составляет 599 414.80 (Пятьсот девяносто две тысячи четыреста четырнадцать) рублей 80 копеек</t>
  </si>
  <si>
    <t>Идентификационный код закупки 261344207555134420100100040000000000</t>
  </si>
  <si>
    <t>Ценовое предложение №1 (исх. №22875598 от 16.02.2026)</t>
  </si>
  <si>
    <t>Ценовое предложение №3 (исх. №2829 от 17.02.2026)</t>
  </si>
  <si>
    <t>Ценовое предложение №2 (исх. №8955 от 17.02.2026)</t>
  </si>
  <si>
    <t>Средство моющее дезинфицирующее - 20.41.32.114</t>
  </si>
  <si>
    <t>Средство чистящее универсальное "Пемолюкс"- 20.41.44.120</t>
  </si>
  <si>
    <t>Средство моющее универсальное - 20.41.32.119</t>
  </si>
  <si>
    <t>Ведро пластиковое                                                                            ОКПД2: 22.29.23.120</t>
  </si>
  <si>
    <r>
      <t>Средняя арифметическая цена за единицу                          &lt;</t>
    </r>
    <r>
      <rPr>
        <i/>
        <sz val="9"/>
        <color indexed="8"/>
        <rFont val="Times New Roman"/>
        <family val="1"/>
        <charset val="204"/>
      </rPr>
      <t>ц</t>
    </r>
    <r>
      <rPr>
        <sz val="9"/>
        <color indexed="8"/>
        <rFont val="Times New Roman"/>
        <family val="1"/>
        <charset val="204"/>
      </rPr>
      <t xml:space="preserve">&gt; </t>
    </r>
  </si>
  <si>
    <r>
      <t>Коэффициент вариации цен V (%)</t>
    </r>
    <r>
      <rPr>
        <i/>
        <sz val="9"/>
        <color indexed="8"/>
        <rFont val="Times New Roman"/>
        <family val="1"/>
        <charset val="204"/>
      </rPr>
      <t xml:space="preserve"> (не должен превышать 33%)</t>
    </r>
  </si>
  <si>
    <r>
      <t xml:space="preserve">Расчет НМЦК по формуле                             v - количество (объем) закупаемого товара (работы, услуги);
</t>
    </r>
    <r>
      <rPr>
        <i/>
        <sz val="8"/>
        <color indexed="8"/>
        <rFont val="Times New Roman"/>
        <family val="1"/>
        <charset val="204"/>
      </rPr>
      <t>n</t>
    </r>
    <r>
      <rPr>
        <sz val="8"/>
        <color indexed="8"/>
        <rFont val="Times New Roman"/>
        <family val="1"/>
        <charset val="204"/>
      </rPr>
      <t xml:space="preserve"> - количество значений, используемых в расчете;
</t>
    </r>
    <r>
      <rPr>
        <i/>
        <sz val="8"/>
        <color indexed="8"/>
        <rFont val="Times New Roman"/>
        <family val="1"/>
        <charset val="204"/>
      </rPr>
      <t>i</t>
    </r>
    <r>
      <rPr>
        <sz val="8"/>
        <color indexed="8"/>
        <rFont val="Times New Roman"/>
        <family val="1"/>
        <charset val="204"/>
      </rPr>
      <t xml:space="preserve"> - номер источника ценовой информации;
     - цена единицы</t>
    </r>
  </si>
  <si>
    <t>Поскольку коэффициент вариации цен не превышает 33%, то совокупность значений, используемых в расчете при определении Н(М)ЦК, считается однородной.</t>
  </si>
  <si>
    <t>Учитывая, что государственный контракт будет заключен  в соответствии с п. 4 ч. 1 ст. 93 Фдерального закона от 05.04.2013 № 44-ФЗ "О контрактной системе в сфере закупок товаров, работ, услуг для обеспечения государственных и муниципальных нужд" начальной (максимальной) ценой контракта считать наименьшее значение цены контракта</t>
  </si>
  <si>
    <t>рублей</t>
  </si>
  <si>
    <t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
* Начальная (максимальная) цена Контракта определена методом сопоставимых рыночных цен (анализ рынка) в соответствии с ч.6 статьи 22 Федерального закона от 05.04.2013 № 44-ФЗ "О контрактной системе в сфере закупок товаров, работ, услуг для обеспечения государственных и муниципальных нужд".</t>
  </si>
  <si>
    <t>Салфетка хозяйственная микрофибра 
ОКПД2: 13.92.29.110
КТРУ: 13.92.29.110-00000001</t>
  </si>
  <si>
    <t xml:space="preserve">Перчатки резиновые общего назначения (кроме медицинских) 
ОКПД2 22.19.60.119                                                                                 КИРУ: 22.19.60.119-00000020
</t>
  </si>
  <si>
    <t>Перчатки хлопчатобумажные
ОКПД2: 14.19.23.140</t>
  </si>
  <si>
    <t>Тряпка для пола
ОКПД2: 13.92.29.110
КТРУ: 13.92.29.110-00000001</t>
  </si>
  <si>
    <t>Средство, моющее для туалетов и ванных комнат 
ОКПД2: 20.41.32.114
КТРУ: 20.41.32.114-00000008</t>
  </si>
  <si>
    <t>Средство, моющее для стекол и зеркал 
ОКПД2: 20.41.32.113
КТРУ: 20.41.32.113-00000007</t>
  </si>
  <si>
    <t>Средство для сантехники, туалетных и ванных комнат Grass Dos-Gel
ОКПД2: 20.41.32.120
КТРУ: 20.41.32.114-00000003</t>
  </si>
  <si>
    <t>Очиститель индустриальный для удаления сложных и застарелых загрязнений Grass BIOS-B
ОКПД2: 20.41.32.119</t>
  </si>
  <si>
    <t>Средство для уборки санитарных помещений 5 л, МЕГАСАН, дезинфицирующее, концентрат
ОКПД2: 20.41.32.119</t>
  </si>
  <si>
    <t>Порошок стиральный Универсал для цветного и белого белья
ОКПД2: 20.41.32.121
КТРУ: 20.41.32.121-00000008</t>
  </si>
  <si>
    <t xml:space="preserve">Средство для мытья сантехники Ника Санита Пена
ОКПД2: 20.41.32.114
</t>
  </si>
  <si>
    <t>Средство для мытья посуды, НИКА «Супер Плюс», концентрат
ОКПД2: 20.41.44.120
КТРУ: 20.41.44.120-00000003</t>
  </si>
  <si>
    <t>Средство для машинной и ручной мойки водостойких полов Grass Floor Wash Strong 5.6 кг (концентрат)
ОКПД2: 20.41.44.120
КТРУ: 20.41.44.120-00000003</t>
  </si>
  <si>
    <t>Средство чистящее универсальное
ОКПД2: 20.41.44.120
КТРУ: 20.41.44.120-00000003</t>
  </si>
  <si>
    <t>Мыло туалетное жидкое (5 л.)
ОКПД2: 20.41.31.130
КТРУ: 20.41.31.130-00000003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</si>
</sst>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24" x14ac:knownFonts="1"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121">
    <xf numFmtId="0" fontId="0" fillId="0" borderId="0" xfId="0"/>
    <xf numFmtId="0" fontId="2" fillId="0" borderId="0" xfId="0" applyFont="1"/>
    <xf numFmtId="0" fontId="4" fillId="0" borderId="0" xfId="0" applyFont="1" applyFill="1" applyAlignment="1" applyProtection="1">
      <alignment vertical="center"/>
      <protection locked="0"/>
    </xf>
    <xf numFmtId="164" fontId="2" fillId="0" borderId="0" xfId="0" applyNumberFormat="1" applyFont="1"/>
    <xf numFmtId="0" fontId="2" fillId="0" borderId="0" xfId="0" applyFont="1" applyFill="1"/>
    <xf numFmtId="0" fontId="3" fillId="0" borderId="0" xfId="0" applyFont="1"/>
    <xf numFmtId="0" fontId="7" fillId="0" borderId="0" xfId="0" applyFont="1"/>
    <xf numFmtId="164" fontId="8" fillId="0" borderId="0" xfId="1" applyFont="1"/>
    <xf numFmtId="0" fontId="5" fillId="0" borderId="0" xfId="0" applyFont="1"/>
    <xf numFmtId="0" fontId="13" fillId="0" borderId="0" xfId="0" applyFont="1"/>
    <xf numFmtId="2" fontId="10" fillId="0" borderId="4" xfId="0" applyNumberFormat="1" applyFont="1" applyFill="1" applyBorder="1" applyAlignment="1">
      <alignment horizontal="center" vertical="top" wrapText="1"/>
    </xf>
    <xf numFmtId="0" fontId="10" fillId="0" borderId="15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top" wrapText="1"/>
    </xf>
    <xf numFmtId="0" fontId="10" fillId="0" borderId="14" xfId="0" applyFont="1" applyFill="1" applyBorder="1" applyAlignment="1">
      <alignment horizontal="center" vertical="top" wrapText="1"/>
    </xf>
    <xf numFmtId="4" fontId="3" fillId="3" borderId="4" xfId="0" applyNumberFormat="1" applyFont="1" applyFill="1" applyBorder="1" applyAlignment="1" applyProtection="1">
      <alignment vertical="center" wrapText="1"/>
      <protection locked="0"/>
    </xf>
    <xf numFmtId="0" fontId="7" fillId="0" borderId="0" xfId="0" applyFont="1" applyBorder="1"/>
    <xf numFmtId="0" fontId="15" fillId="0" borderId="13" xfId="0" applyFont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 vertical="center"/>
    </xf>
    <xf numFmtId="4" fontId="15" fillId="0" borderId="10" xfId="0" applyNumberFormat="1" applyFont="1" applyFill="1" applyBorder="1" applyAlignment="1">
      <alignment horizontal="center" vertical="center" wrapText="1"/>
    </xf>
    <xf numFmtId="2" fontId="3" fillId="0" borderId="10" xfId="0" applyNumberFormat="1" applyFont="1" applyFill="1" applyBorder="1" applyAlignment="1">
      <alignment horizontal="center" vertical="center" wrapText="1"/>
    </xf>
    <xf numFmtId="2" fontId="3" fillId="3" borderId="10" xfId="0" applyNumberFormat="1" applyFont="1" applyFill="1" applyBorder="1" applyAlignment="1">
      <alignment horizontal="center" vertical="center"/>
    </xf>
    <xf numFmtId="2" fontId="3" fillId="0" borderId="10" xfId="0" applyNumberFormat="1" applyFont="1" applyFill="1" applyBorder="1" applyAlignment="1">
      <alignment horizontal="center" vertical="center"/>
    </xf>
    <xf numFmtId="2" fontId="3" fillId="2" borderId="10" xfId="0" applyNumberFormat="1" applyFont="1" applyFill="1" applyBorder="1" applyAlignment="1">
      <alignment horizontal="center" vertical="center"/>
    </xf>
    <xf numFmtId="4" fontId="3" fillId="0" borderId="10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5" fillId="0" borderId="3" xfId="0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4" fillId="0" borderId="0" xfId="0" applyFont="1"/>
    <xf numFmtId="0" fontId="4" fillId="4" borderId="10" xfId="0" applyFont="1" applyFill="1" applyBorder="1" applyAlignment="1">
      <alignment horizontal="left" vertical="center" wrapText="1"/>
    </xf>
    <xf numFmtId="4" fontId="17" fillId="0" borderId="10" xfId="0" applyNumberFormat="1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1" fontId="15" fillId="0" borderId="10" xfId="0" applyNumberFormat="1" applyFont="1" applyFill="1" applyBorder="1" applyAlignment="1">
      <alignment horizontal="center" vertical="center" wrapText="1"/>
    </xf>
    <xf numFmtId="4" fontId="7" fillId="0" borderId="10" xfId="0" applyNumberFormat="1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2" fillId="5" borderId="0" xfId="0" applyFont="1" applyFill="1"/>
    <xf numFmtId="4" fontId="2" fillId="5" borderId="10" xfId="0" applyNumberFormat="1" applyFont="1" applyFill="1" applyBorder="1" applyAlignment="1">
      <alignment horizontal="center" vertical="center" wrapText="1"/>
    </xf>
    <xf numFmtId="2" fontId="2" fillId="5" borderId="0" xfId="0" applyNumberFormat="1" applyFont="1" applyFill="1"/>
    <xf numFmtId="0" fontId="7" fillId="0" borderId="0" xfId="0" applyFont="1"/>
    <xf numFmtId="4" fontId="17" fillId="0" borderId="10" xfId="0" applyNumberFormat="1" applyFont="1" applyFill="1" applyBorder="1" applyAlignment="1">
      <alignment horizontal="left" vertical="top" wrapText="1"/>
    </xf>
    <xf numFmtId="2" fontId="7" fillId="0" borderId="10" xfId="0" applyNumberFormat="1" applyFont="1" applyFill="1" applyBorder="1" applyAlignment="1">
      <alignment horizontal="center" vertical="center" wrapText="1"/>
    </xf>
    <xf numFmtId="2" fontId="7" fillId="3" borderId="10" xfId="0" applyNumberFormat="1" applyFont="1" applyFill="1" applyBorder="1" applyAlignment="1">
      <alignment horizontal="center" vertical="center"/>
    </xf>
    <xf numFmtId="2" fontId="7" fillId="0" borderId="10" xfId="0" applyNumberFormat="1" applyFont="1" applyFill="1" applyBorder="1" applyAlignment="1">
      <alignment horizontal="center" vertical="center"/>
    </xf>
    <xf numFmtId="2" fontId="7" fillId="2" borderId="10" xfId="0" applyNumberFormat="1" applyFont="1" applyFill="1" applyBorder="1" applyAlignment="1">
      <alignment horizontal="center" vertical="center"/>
    </xf>
    <xf numFmtId="4" fontId="7" fillId="3" borderId="4" xfId="0" applyNumberFormat="1" applyFont="1" applyFill="1" applyBorder="1" applyAlignment="1" applyProtection="1">
      <alignment vertical="center" wrapText="1"/>
      <protection locked="0"/>
    </xf>
    <xf numFmtId="164" fontId="16" fillId="0" borderId="0" xfId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0" xfId="0" applyFont="1" applyFill="1" applyBorder="1" applyAlignment="1">
      <alignment horizontal="left" vertical="center" wrapText="1"/>
    </xf>
    <xf numFmtId="0" fontId="15" fillId="0" borderId="13" xfId="0" applyFont="1" applyFill="1" applyBorder="1" applyAlignment="1">
      <alignment horizontal="center" vertical="center" wrapText="1"/>
    </xf>
    <xf numFmtId="3" fontId="15" fillId="0" borderId="10" xfId="0" applyNumberFormat="1" applyFont="1" applyFill="1" applyBorder="1" applyAlignment="1">
      <alignment horizontal="center" vertical="center"/>
    </xf>
    <xf numFmtId="164" fontId="1" fillId="0" borderId="0" xfId="1" applyFont="1" applyFill="1"/>
    <xf numFmtId="0" fontId="7" fillId="0" borderId="21" xfId="0" applyFont="1" applyFill="1" applyBorder="1" applyAlignment="1">
      <alignment horizontal="center" vertical="center" wrapText="1"/>
    </xf>
    <xf numFmtId="4" fontId="17" fillId="0" borderId="15" xfId="0" applyNumberFormat="1" applyFont="1" applyFill="1" applyBorder="1" applyAlignment="1">
      <alignment horizontal="left" vertical="center" wrapText="1"/>
    </xf>
    <xf numFmtId="0" fontId="15" fillId="0" borderId="22" xfId="0" applyFont="1" applyBorder="1" applyAlignment="1">
      <alignment horizontal="center" vertical="center" wrapText="1"/>
    </xf>
    <xf numFmtId="3" fontId="15" fillId="0" borderId="15" xfId="0" applyNumberFormat="1" applyFont="1" applyBorder="1" applyAlignment="1">
      <alignment horizontal="center" vertical="center"/>
    </xf>
    <xf numFmtId="1" fontId="15" fillId="0" borderId="15" xfId="0" applyNumberFormat="1" applyFont="1" applyFill="1" applyBorder="1" applyAlignment="1">
      <alignment horizontal="center" vertical="center" wrapText="1"/>
    </xf>
    <xf numFmtId="4" fontId="15" fillId="0" borderId="15" xfId="0" applyNumberFormat="1" applyFont="1" applyFill="1" applyBorder="1" applyAlignment="1">
      <alignment horizontal="center" vertical="center" wrapText="1"/>
    </xf>
    <xf numFmtId="2" fontId="7" fillId="0" borderId="15" xfId="0" applyNumberFormat="1" applyFont="1" applyFill="1" applyBorder="1" applyAlignment="1">
      <alignment horizontal="center" vertical="center" wrapText="1"/>
    </xf>
    <xf numFmtId="2" fontId="7" fillId="3" borderId="15" xfId="0" applyNumberFormat="1" applyFont="1" applyFill="1" applyBorder="1" applyAlignment="1">
      <alignment horizontal="center" vertical="center"/>
    </xf>
    <xf numFmtId="2" fontId="7" fillId="0" borderId="15" xfId="0" applyNumberFormat="1" applyFont="1" applyFill="1" applyBorder="1" applyAlignment="1">
      <alignment horizontal="center" vertical="center"/>
    </xf>
    <xf numFmtId="2" fontId="7" fillId="2" borderId="15" xfId="0" applyNumberFormat="1" applyFont="1" applyFill="1" applyBorder="1" applyAlignment="1">
      <alignment horizontal="center" vertical="center"/>
    </xf>
    <xf numFmtId="4" fontId="7" fillId="0" borderId="15" xfId="0" applyNumberFormat="1" applyFont="1" applyFill="1" applyBorder="1" applyAlignment="1">
      <alignment horizontal="center" vertical="center" wrapText="1"/>
    </xf>
    <xf numFmtId="0" fontId="2" fillId="0" borderId="10" xfId="0" applyFont="1" applyBorder="1"/>
    <xf numFmtId="0" fontId="2" fillId="0" borderId="10" xfId="0" applyFont="1" applyFill="1" applyBorder="1" applyAlignment="1">
      <alignment horizontal="center" vertical="center" wrapText="1"/>
    </xf>
    <xf numFmtId="2" fontId="13" fillId="0" borderId="10" xfId="0" applyNumberFormat="1" applyFont="1" applyFill="1" applyBorder="1" applyAlignment="1">
      <alignment horizontal="center" vertical="top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3" fillId="0" borderId="10" xfId="0" applyFont="1" applyBorder="1"/>
    <xf numFmtId="0" fontId="21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9" fillId="0" borderId="0" xfId="0" applyFont="1" applyAlignment="1">
      <alignment horizontal="center"/>
    </xf>
    <xf numFmtId="0" fontId="7" fillId="0" borderId="0" xfId="0" applyFont="1" applyBorder="1" applyAlignment="1">
      <alignment horizontal="left" vertical="center" wrapText="1"/>
    </xf>
    <xf numFmtId="0" fontId="20" fillId="0" borderId="10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right" vertical="center" wrapText="1"/>
      <protection locked="0"/>
    </xf>
    <xf numFmtId="0" fontId="7" fillId="0" borderId="3" xfId="0" applyFont="1" applyFill="1" applyBorder="1" applyAlignment="1" applyProtection="1">
      <alignment horizontal="right" vertical="center" wrapText="1"/>
      <protection locked="0"/>
    </xf>
    <xf numFmtId="0" fontId="20" fillId="0" borderId="1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left" vertical="center" wrapText="1"/>
    </xf>
    <xf numFmtId="0" fontId="20" fillId="0" borderId="12" xfId="0" applyFont="1" applyFill="1" applyBorder="1" applyAlignment="1">
      <alignment horizontal="left" vertical="center" wrapText="1"/>
    </xf>
    <xf numFmtId="0" fontId="20" fillId="0" borderId="18" xfId="0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horizontal="left" vertical="center" wrapText="1"/>
    </xf>
    <xf numFmtId="2" fontId="21" fillId="0" borderId="10" xfId="0" applyNumberFormat="1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 applyProtection="1">
      <alignment horizontal="right" vertical="center" wrapText="1"/>
      <protection locked="0"/>
    </xf>
    <xf numFmtId="0" fontId="3" fillId="0" borderId="3" xfId="0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14" fillId="0" borderId="11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center" wrapText="1"/>
    </xf>
    <xf numFmtId="2" fontId="6" fillId="0" borderId="4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6</xdr:row>
      <xdr:rowOff>952500</xdr:rowOff>
    </xdr:from>
    <xdr:to>
      <xdr:col>11</xdr:col>
      <xdr:colOff>0</xdr:colOff>
      <xdr:row>6</xdr:row>
      <xdr:rowOff>1304925</xdr:rowOff>
    </xdr:to>
    <xdr:pic>
      <xdr:nvPicPr>
        <xdr:cNvPr id="25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58150" y="3533775"/>
          <a:ext cx="933450" cy="3524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9</xdr:col>
      <xdr:colOff>18851</xdr:colOff>
      <xdr:row>6</xdr:row>
      <xdr:rowOff>884804</xdr:rowOff>
    </xdr:from>
    <xdr:to>
      <xdr:col>9</xdr:col>
      <xdr:colOff>971351</xdr:colOff>
      <xdr:row>6</xdr:row>
      <xdr:rowOff>1322954</xdr:rowOff>
    </xdr:to>
    <xdr:pic>
      <xdr:nvPicPr>
        <xdr:cNvPr id="25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115226" y="3956617"/>
          <a:ext cx="952500" cy="4381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12</xdr:col>
      <xdr:colOff>676955</xdr:colOff>
      <xdr:row>6</xdr:row>
      <xdr:rowOff>889227</xdr:rowOff>
    </xdr:from>
    <xdr:to>
      <xdr:col>12</xdr:col>
      <xdr:colOff>1593738</xdr:colOff>
      <xdr:row>6</xdr:row>
      <xdr:rowOff>1201593</xdr:rowOff>
    </xdr:to>
    <xdr:pic>
      <xdr:nvPicPr>
        <xdr:cNvPr id="255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6348" y="3746727"/>
          <a:ext cx="916783" cy="312366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12</xdr:col>
      <xdr:colOff>841262</xdr:colOff>
      <xdr:row>6</xdr:row>
      <xdr:rowOff>691583</xdr:rowOff>
    </xdr:from>
    <xdr:to>
      <xdr:col>12</xdr:col>
      <xdr:colOff>993662</xdr:colOff>
      <xdr:row>6</xdr:row>
      <xdr:rowOff>920183</xdr:rowOff>
    </xdr:to>
    <xdr:pic>
      <xdr:nvPicPr>
        <xdr:cNvPr id="255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400655" y="3549083"/>
          <a:ext cx="152400" cy="228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6</xdr:row>
      <xdr:rowOff>952500</xdr:rowOff>
    </xdr:from>
    <xdr:to>
      <xdr:col>11</xdr:col>
      <xdr:colOff>0</xdr:colOff>
      <xdr:row>6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220325" y="3781425"/>
          <a:ext cx="1066800" cy="3524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9</xdr:col>
      <xdr:colOff>18851</xdr:colOff>
      <xdr:row>6</xdr:row>
      <xdr:rowOff>884804</xdr:rowOff>
    </xdr:from>
    <xdr:to>
      <xdr:col>9</xdr:col>
      <xdr:colOff>971351</xdr:colOff>
      <xdr:row>6</xdr:row>
      <xdr:rowOff>1322954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172376" y="3713729"/>
          <a:ext cx="952500" cy="4381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12</xdr:col>
      <xdr:colOff>346086</xdr:colOff>
      <xdr:row>6</xdr:row>
      <xdr:rowOff>1071849</xdr:rowOff>
    </xdr:from>
    <xdr:to>
      <xdr:col>12</xdr:col>
      <xdr:colOff>1262869</xdr:colOff>
      <xdr:row>6</xdr:row>
      <xdr:rowOff>1384215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99033" y="3969454"/>
          <a:ext cx="916783" cy="312366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12</xdr:col>
      <xdr:colOff>333501</xdr:colOff>
      <xdr:row>6</xdr:row>
      <xdr:rowOff>814763</xdr:rowOff>
    </xdr:from>
    <xdr:to>
      <xdr:col>12</xdr:col>
      <xdr:colOff>485901</xdr:colOff>
      <xdr:row>6</xdr:row>
      <xdr:rowOff>1043363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886448" y="3712368"/>
          <a:ext cx="152400" cy="228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view="pageBreakPreview" topLeftCell="A4" zoomScale="98" zoomScaleNormal="80" zoomScaleSheetLayoutView="98" zoomScalePageLayoutView="55" workbookViewId="0">
      <selection activeCell="B13" sqref="B13"/>
    </sheetView>
  </sheetViews>
  <sheetFormatPr defaultRowHeight="15" x14ac:dyDescent="0.25"/>
  <cols>
    <col min="1" max="1" width="6.28515625" style="1" customWidth="1"/>
    <col min="2" max="2" width="44.140625" style="30" customWidth="1"/>
    <col min="3" max="3" width="10.140625" style="1" customWidth="1"/>
    <col min="4" max="4" width="11" style="1" customWidth="1"/>
    <col min="5" max="5" width="12.5703125" style="4" customWidth="1"/>
    <col min="6" max="6" width="16.42578125" style="4" customWidth="1"/>
    <col min="7" max="7" width="16.7109375" style="4" customWidth="1"/>
    <col min="8" max="8" width="18.5703125" style="4" customWidth="1"/>
    <col min="9" max="9" width="11.85546875" style="4" customWidth="1"/>
    <col min="10" max="10" width="15.7109375" style="1" customWidth="1"/>
    <col min="11" max="11" width="16.28515625" style="1" customWidth="1"/>
    <col min="12" max="12" width="19" style="1" customWidth="1"/>
    <col min="13" max="13" width="36.5703125" style="1" customWidth="1"/>
    <col min="14" max="14" width="14.5703125" style="1" customWidth="1"/>
    <col min="15" max="16384" width="9.140625" style="1"/>
  </cols>
  <sheetData>
    <row r="1" spans="1:13" ht="19.5" customHeight="1" x14ac:dyDescent="0.3">
      <c r="A1" s="82" t="s">
        <v>21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3" ht="18" customHeight="1" x14ac:dyDescent="0.2">
      <c r="A2" s="87" t="s">
        <v>3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ht="15" customHeight="1" x14ac:dyDescent="0.2">
      <c r="A3" s="97" t="s">
        <v>10</v>
      </c>
      <c r="B3" s="97"/>
      <c r="C3" s="97"/>
      <c r="D3" s="97"/>
      <c r="E3" s="97"/>
      <c r="F3" s="92" t="s">
        <v>16</v>
      </c>
      <c r="G3" s="93"/>
      <c r="H3" s="93"/>
      <c r="I3" s="93"/>
      <c r="J3" s="93"/>
      <c r="K3" s="93"/>
      <c r="L3" s="93"/>
      <c r="M3" s="93"/>
    </row>
    <row r="4" spans="1:13" ht="31.5" customHeight="1" x14ac:dyDescent="0.2">
      <c r="A4" s="88" t="s">
        <v>4</v>
      </c>
      <c r="B4" s="89"/>
      <c r="C4" s="89"/>
      <c r="D4" s="89"/>
      <c r="E4" s="90"/>
      <c r="F4" s="94" t="s">
        <v>17</v>
      </c>
      <c r="G4" s="95"/>
      <c r="H4" s="95"/>
      <c r="I4" s="95"/>
      <c r="J4" s="95"/>
      <c r="K4" s="95"/>
      <c r="L4" s="95"/>
      <c r="M4" s="95"/>
    </row>
    <row r="5" spans="1:13" s="68" customFormat="1" ht="13.5" customHeight="1" x14ac:dyDescent="0.2">
      <c r="A5" s="84" t="s">
        <v>5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</row>
    <row r="6" spans="1:13" s="68" customFormat="1" ht="66" customHeight="1" x14ac:dyDescent="0.2">
      <c r="A6" s="77" t="s">
        <v>6</v>
      </c>
      <c r="B6" s="78" t="s">
        <v>10</v>
      </c>
      <c r="C6" s="77" t="s">
        <v>7</v>
      </c>
      <c r="D6" s="77" t="s">
        <v>8</v>
      </c>
      <c r="E6" s="77" t="s">
        <v>9</v>
      </c>
      <c r="F6" s="69"/>
      <c r="G6" s="91"/>
      <c r="H6" s="91"/>
      <c r="I6" s="69"/>
      <c r="J6" s="96" t="s">
        <v>1</v>
      </c>
      <c r="K6" s="96"/>
      <c r="L6" s="96"/>
      <c r="M6" s="70" t="s">
        <v>2</v>
      </c>
    </row>
    <row r="7" spans="1:13" s="68" customFormat="1" ht="117" customHeight="1" x14ac:dyDescent="0.2">
      <c r="A7" s="77"/>
      <c r="B7" s="78"/>
      <c r="C7" s="77"/>
      <c r="D7" s="77"/>
      <c r="E7" s="77"/>
      <c r="F7" s="33" t="s">
        <v>22</v>
      </c>
      <c r="G7" s="33" t="s">
        <v>24</v>
      </c>
      <c r="H7" s="33" t="s">
        <v>23</v>
      </c>
      <c r="I7" s="71" t="s">
        <v>29</v>
      </c>
      <c r="J7" s="72" t="s">
        <v>0</v>
      </c>
      <c r="K7" s="72" t="s">
        <v>30</v>
      </c>
      <c r="L7" s="72" t="s">
        <v>19</v>
      </c>
      <c r="M7" s="73" t="s">
        <v>31</v>
      </c>
    </row>
    <row r="8" spans="1:13" s="76" customFormat="1" ht="12.75" customHeight="1" x14ac:dyDescent="0.2">
      <c r="A8" s="74">
        <v>1</v>
      </c>
      <c r="B8" s="75">
        <v>2</v>
      </c>
      <c r="C8" s="74">
        <v>3</v>
      </c>
      <c r="D8" s="74">
        <v>4</v>
      </c>
      <c r="E8" s="74">
        <v>5</v>
      </c>
      <c r="F8" s="74">
        <v>6</v>
      </c>
      <c r="G8" s="74">
        <v>7</v>
      </c>
      <c r="H8" s="74">
        <v>8</v>
      </c>
      <c r="I8" s="74">
        <v>9</v>
      </c>
      <c r="J8" s="74">
        <v>10</v>
      </c>
      <c r="K8" s="74">
        <v>11</v>
      </c>
      <c r="L8" s="74">
        <v>12</v>
      </c>
      <c r="M8" s="74">
        <v>13</v>
      </c>
    </row>
    <row r="9" spans="1:13" ht="39.950000000000003" customHeight="1" x14ac:dyDescent="0.2">
      <c r="A9" s="57">
        <v>1</v>
      </c>
      <c r="B9" s="58" t="s">
        <v>28</v>
      </c>
      <c r="C9" s="59" t="s">
        <v>18</v>
      </c>
      <c r="D9" s="60">
        <v>58</v>
      </c>
      <c r="E9" s="61">
        <v>3</v>
      </c>
      <c r="F9" s="62">
        <v>235</v>
      </c>
      <c r="G9" s="62">
        <v>237.35</v>
      </c>
      <c r="H9" s="62">
        <v>239.7</v>
      </c>
      <c r="I9" s="63">
        <f t="shared" ref="I9:I14" si="0">ROUND(((F9+G9+H9)/3),2)</f>
        <v>237.35</v>
      </c>
      <c r="J9" s="64">
        <f t="shared" ref="J9:J14" si="1">ROUND((SQRT(((F9-I9)^2+(G9-I9)^2+(H9-I9)^2)/(E9-1))),2)</f>
        <v>2.35</v>
      </c>
      <c r="K9" s="65">
        <f t="shared" ref="K9:K12" si="2">ROUND(((J9*100)/I9),2)</f>
        <v>0.99</v>
      </c>
      <c r="L9" s="66">
        <v>90</v>
      </c>
      <c r="M9" s="67">
        <f>D9*L9</f>
        <v>5220</v>
      </c>
    </row>
    <row r="10" spans="1:13" ht="63" customHeight="1" x14ac:dyDescent="0.2">
      <c r="A10" s="34">
        <v>2</v>
      </c>
      <c r="B10" s="45" t="s">
        <v>37</v>
      </c>
      <c r="C10" s="18" t="s">
        <v>15</v>
      </c>
      <c r="D10" s="19">
        <v>696</v>
      </c>
      <c r="E10" s="36">
        <v>3</v>
      </c>
      <c r="F10" s="20">
        <v>140</v>
      </c>
      <c r="G10" s="20">
        <v>141.4</v>
      </c>
      <c r="H10" s="20">
        <v>142.80000000000001</v>
      </c>
      <c r="I10" s="46">
        <f t="shared" si="0"/>
        <v>141.4</v>
      </c>
      <c r="J10" s="47">
        <f t="shared" si="1"/>
        <v>1.4</v>
      </c>
      <c r="K10" s="48">
        <f t="shared" si="2"/>
        <v>0.99</v>
      </c>
      <c r="L10" s="49">
        <v>40</v>
      </c>
      <c r="M10" s="37">
        <f>D10*L10</f>
        <v>27840</v>
      </c>
    </row>
    <row r="11" spans="1:13" ht="51" customHeight="1" x14ac:dyDescent="0.2">
      <c r="A11" s="34">
        <v>3</v>
      </c>
      <c r="B11" s="32" t="s">
        <v>36</v>
      </c>
      <c r="C11" s="18" t="s">
        <v>18</v>
      </c>
      <c r="D11" s="19">
        <v>1400</v>
      </c>
      <c r="E11" s="36">
        <v>3</v>
      </c>
      <c r="F11" s="20">
        <v>22</v>
      </c>
      <c r="G11" s="20">
        <v>22.22</v>
      </c>
      <c r="H11" s="20">
        <v>22.44</v>
      </c>
      <c r="I11" s="46">
        <f t="shared" si="0"/>
        <v>22.22</v>
      </c>
      <c r="J11" s="47">
        <f t="shared" si="1"/>
        <v>0.22</v>
      </c>
      <c r="K11" s="48">
        <f t="shared" si="2"/>
        <v>0.99</v>
      </c>
      <c r="L11" s="49"/>
      <c r="M11" s="37">
        <f>ROUND((I11*D11),2)</f>
        <v>31108</v>
      </c>
    </row>
    <row r="12" spans="1:13" ht="47.25" customHeight="1" x14ac:dyDescent="0.2">
      <c r="A12" s="34">
        <v>4</v>
      </c>
      <c r="B12" s="32" t="s">
        <v>39</v>
      </c>
      <c r="C12" s="18" t="s">
        <v>18</v>
      </c>
      <c r="D12" s="19">
        <v>50</v>
      </c>
      <c r="E12" s="36">
        <v>3</v>
      </c>
      <c r="F12" s="20">
        <v>175</v>
      </c>
      <c r="G12" s="20">
        <v>176.75</v>
      </c>
      <c r="H12" s="20">
        <v>178.5</v>
      </c>
      <c r="I12" s="46">
        <f t="shared" si="0"/>
        <v>176.75</v>
      </c>
      <c r="J12" s="47">
        <f t="shared" si="1"/>
        <v>1.75</v>
      </c>
      <c r="K12" s="48">
        <f t="shared" si="2"/>
        <v>0.99</v>
      </c>
      <c r="L12" s="49"/>
      <c r="M12" s="37">
        <f t="shared" ref="M12" si="3">ROUND((I12*D12),2)</f>
        <v>8837.5</v>
      </c>
    </row>
    <row r="13" spans="1:13" ht="39.950000000000003" customHeight="1" x14ac:dyDescent="0.2">
      <c r="A13" s="34">
        <v>5</v>
      </c>
      <c r="B13" s="32" t="s">
        <v>38</v>
      </c>
      <c r="C13" s="18" t="s">
        <v>15</v>
      </c>
      <c r="D13" s="19">
        <v>300</v>
      </c>
      <c r="E13" s="36">
        <v>3</v>
      </c>
      <c r="F13" s="20">
        <v>135</v>
      </c>
      <c r="G13" s="20">
        <v>136.35</v>
      </c>
      <c r="H13" s="20">
        <v>137.69999999999999</v>
      </c>
      <c r="I13" s="46">
        <f t="shared" si="0"/>
        <v>136.35</v>
      </c>
      <c r="J13" s="47">
        <f t="shared" si="1"/>
        <v>1.35</v>
      </c>
      <c r="K13" s="48">
        <f>ROUND(((J13*100)/I13),2)</f>
        <v>0.99</v>
      </c>
      <c r="L13" s="49"/>
      <c r="M13" s="37">
        <f>ROUND((I13*D13),2)</f>
        <v>40905</v>
      </c>
    </row>
    <row r="14" spans="1:13" ht="53.25" customHeight="1" x14ac:dyDescent="0.2">
      <c r="A14" s="34">
        <v>6</v>
      </c>
      <c r="B14" s="53" t="s">
        <v>40</v>
      </c>
      <c r="C14" s="54" t="s">
        <v>18</v>
      </c>
      <c r="D14" s="55">
        <v>1392</v>
      </c>
      <c r="E14" s="36">
        <v>3</v>
      </c>
      <c r="F14" s="20">
        <v>175</v>
      </c>
      <c r="G14" s="20">
        <v>176.75</v>
      </c>
      <c r="H14" s="20">
        <v>178.5</v>
      </c>
      <c r="I14" s="46">
        <f t="shared" si="0"/>
        <v>176.75</v>
      </c>
      <c r="J14" s="47">
        <f t="shared" si="1"/>
        <v>1.75</v>
      </c>
      <c r="K14" s="48">
        <f>ROUND(((J14*100)/I14),2)</f>
        <v>0.99</v>
      </c>
      <c r="L14" s="49"/>
      <c r="M14" s="37">
        <f>ROUND((I14*D14),2)</f>
        <v>246036</v>
      </c>
    </row>
    <row r="15" spans="1:13" ht="52.5" customHeight="1" x14ac:dyDescent="0.2">
      <c r="A15" s="34">
        <v>7</v>
      </c>
      <c r="B15" s="31" t="s">
        <v>41</v>
      </c>
      <c r="C15" s="18" t="s">
        <v>18</v>
      </c>
      <c r="D15" s="19">
        <v>348</v>
      </c>
      <c r="E15" s="36">
        <v>3</v>
      </c>
      <c r="F15" s="20">
        <v>165</v>
      </c>
      <c r="G15" s="20">
        <v>166.65</v>
      </c>
      <c r="H15" s="20">
        <v>168.3</v>
      </c>
      <c r="I15" s="46">
        <f t="shared" ref="I15:I22" si="4">ROUND(((F15+G15+H15)/3),2)</f>
        <v>166.65</v>
      </c>
      <c r="J15" s="47">
        <f t="shared" ref="J15:J21" si="5">ROUND((SQRT(((F15-I15)^2+(G15-I15)^2+(H15-I15)^2)/(E15-1))),2)</f>
        <v>1.65</v>
      </c>
      <c r="K15" s="48">
        <f t="shared" ref="K15:K22" si="6">ROUND(((J15*100)/I15),2)</f>
        <v>0.99</v>
      </c>
      <c r="L15" s="49"/>
      <c r="M15" s="37">
        <f t="shared" ref="M15:M20" si="7">D15*I15</f>
        <v>57994.200000000004</v>
      </c>
    </row>
    <row r="16" spans="1:13" ht="66.75" customHeight="1" x14ac:dyDescent="0.2">
      <c r="A16" s="34">
        <v>8</v>
      </c>
      <c r="B16" s="32" t="s">
        <v>42</v>
      </c>
      <c r="C16" s="35" t="s">
        <v>18</v>
      </c>
      <c r="D16" s="29">
        <v>6</v>
      </c>
      <c r="E16" s="36">
        <v>3</v>
      </c>
      <c r="F16" s="37">
        <v>660</v>
      </c>
      <c r="G16" s="37">
        <v>666.6</v>
      </c>
      <c r="H16" s="37">
        <v>673.2</v>
      </c>
      <c r="I16" s="46">
        <f t="shared" si="4"/>
        <v>666.6</v>
      </c>
      <c r="J16" s="47">
        <f t="shared" si="5"/>
        <v>6.6</v>
      </c>
      <c r="K16" s="48">
        <f t="shared" si="6"/>
        <v>0.99</v>
      </c>
      <c r="L16" s="49"/>
      <c r="M16" s="37">
        <f>D16*I16</f>
        <v>3999.6000000000004</v>
      </c>
    </row>
    <row r="17" spans="1:14" ht="54" customHeight="1" x14ac:dyDescent="0.2">
      <c r="A17" s="34">
        <v>9</v>
      </c>
      <c r="B17" s="32" t="s">
        <v>43</v>
      </c>
      <c r="C17" s="35" t="s">
        <v>18</v>
      </c>
      <c r="D17" s="29">
        <v>6</v>
      </c>
      <c r="E17" s="36">
        <v>3</v>
      </c>
      <c r="F17" s="37">
        <v>1210</v>
      </c>
      <c r="G17" s="37">
        <v>1222.0999999999999</v>
      </c>
      <c r="H17" s="37">
        <v>1234.2</v>
      </c>
      <c r="I17" s="46">
        <f t="shared" si="4"/>
        <v>1222.0999999999999</v>
      </c>
      <c r="J17" s="47">
        <f t="shared" si="5"/>
        <v>12.1</v>
      </c>
      <c r="K17" s="48">
        <f t="shared" si="6"/>
        <v>0.99</v>
      </c>
      <c r="L17" s="49"/>
      <c r="M17" s="37">
        <f>D17*I17</f>
        <v>7332.5999999999995</v>
      </c>
    </row>
    <row r="18" spans="1:14" ht="45" customHeight="1" x14ac:dyDescent="0.2">
      <c r="A18" s="34">
        <v>10</v>
      </c>
      <c r="B18" s="32" t="s">
        <v>44</v>
      </c>
      <c r="C18" s="35" t="s">
        <v>18</v>
      </c>
      <c r="D18" s="29">
        <v>6</v>
      </c>
      <c r="E18" s="36">
        <v>3</v>
      </c>
      <c r="F18" s="37">
        <v>880</v>
      </c>
      <c r="G18" s="37">
        <v>888.8</v>
      </c>
      <c r="H18" s="37">
        <v>897.6</v>
      </c>
      <c r="I18" s="46">
        <f t="shared" si="4"/>
        <v>888.8</v>
      </c>
      <c r="J18" s="47">
        <f t="shared" si="5"/>
        <v>8.8000000000000007</v>
      </c>
      <c r="K18" s="48">
        <f t="shared" si="6"/>
        <v>0.99</v>
      </c>
      <c r="L18" s="49"/>
      <c r="M18" s="37">
        <f t="shared" si="7"/>
        <v>5332.7999999999993</v>
      </c>
    </row>
    <row r="19" spans="1:14" ht="63" customHeight="1" x14ac:dyDescent="0.2">
      <c r="A19" s="34">
        <v>11</v>
      </c>
      <c r="B19" s="32" t="s">
        <v>45</v>
      </c>
      <c r="C19" s="35" t="s">
        <v>18</v>
      </c>
      <c r="D19" s="29">
        <v>20</v>
      </c>
      <c r="E19" s="36">
        <v>3</v>
      </c>
      <c r="F19" s="37">
        <v>55</v>
      </c>
      <c r="G19" s="37">
        <v>55.55</v>
      </c>
      <c r="H19" s="37">
        <v>56.1</v>
      </c>
      <c r="I19" s="46">
        <f t="shared" si="4"/>
        <v>55.55</v>
      </c>
      <c r="J19" s="47">
        <f t="shared" si="5"/>
        <v>0.55000000000000004</v>
      </c>
      <c r="K19" s="48">
        <f t="shared" si="6"/>
        <v>0.99</v>
      </c>
      <c r="L19" s="49"/>
      <c r="M19" s="37">
        <f t="shared" si="7"/>
        <v>1111</v>
      </c>
    </row>
    <row r="20" spans="1:14" ht="50.25" customHeight="1" x14ac:dyDescent="0.2">
      <c r="A20" s="34">
        <v>12</v>
      </c>
      <c r="B20" s="32" t="s">
        <v>46</v>
      </c>
      <c r="C20" s="35" t="s">
        <v>18</v>
      </c>
      <c r="D20" s="29">
        <v>15</v>
      </c>
      <c r="E20" s="36">
        <v>3</v>
      </c>
      <c r="F20" s="37">
        <v>170</v>
      </c>
      <c r="G20" s="37">
        <v>171.7</v>
      </c>
      <c r="H20" s="37">
        <v>173.4</v>
      </c>
      <c r="I20" s="46">
        <f t="shared" si="4"/>
        <v>171.7</v>
      </c>
      <c r="J20" s="47">
        <f t="shared" si="5"/>
        <v>1.7</v>
      </c>
      <c r="K20" s="48">
        <f t="shared" si="6"/>
        <v>0.99</v>
      </c>
      <c r="L20" s="49"/>
      <c r="M20" s="37">
        <f t="shared" si="7"/>
        <v>2575.5</v>
      </c>
    </row>
    <row r="21" spans="1:14" ht="63" customHeight="1" x14ac:dyDescent="0.2">
      <c r="A21" s="34">
        <v>13</v>
      </c>
      <c r="B21" s="32" t="s">
        <v>47</v>
      </c>
      <c r="C21" s="35" t="s">
        <v>18</v>
      </c>
      <c r="D21" s="29">
        <v>15</v>
      </c>
      <c r="E21" s="36">
        <v>3</v>
      </c>
      <c r="F21" s="37">
        <v>205</v>
      </c>
      <c r="G21" s="37">
        <v>207.05</v>
      </c>
      <c r="H21" s="37">
        <v>209.1</v>
      </c>
      <c r="I21" s="46">
        <f t="shared" si="4"/>
        <v>207.05</v>
      </c>
      <c r="J21" s="47">
        <f t="shared" si="5"/>
        <v>2.0499999999999998</v>
      </c>
      <c r="K21" s="48">
        <f>ROUND(((J21*100)/I21),2)</f>
        <v>0.99</v>
      </c>
      <c r="L21" s="49"/>
      <c r="M21" s="37">
        <f>D21*I21</f>
        <v>3105.75</v>
      </c>
    </row>
    <row r="22" spans="1:14" ht="79.5" customHeight="1" x14ac:dyDescent="0.2">
      <c r="A22" s="34">
        <v>14</v>
      </c>
      <c r="B22" s="32" t="s">
        <v>48</v>
      </c>
      <c r="C22" s="35" t="s">
        <v>18</v>
      </c>
      <c r="D22" s="29">
        <v>16</v>
      </c>
      <c r="E22" s="36">
        <v>3</v>
      </c>
      <c r="F22" s="37">
        <v>1310</v>
      </c>
      <c r="G22" s="37">
        <v>1323.1</v>
      </c>
      <c r="H22" s="37">
        <v>1336.2</v>
      </c>
      <c r="I22" s="46">
        <f t="shared" si="4"/>
        <v>1323.1</v>
      </c>
      <c r="J22" s="47">
        <f>ROUND((SQRT(((F22-I22)^2+(G22-I22)^2+(H22-I22)^2)/(E22-1))),2)</f>
        <v>13.1</v>
      </c>
      <c r="K22" s="48">
        <f t="shared" si="6"/>
        <v>0.99</v>
      </c>
      <c r="L22" s="49"/>
      <c r="M22" s="37">
        <f>D22*I22</f>
        <v>21169.599999999999</v>
      </c>
    </row>
    <row r="23" spans="1:14" ht="50.25" customHeight="1" x14ac:dyDescent="0.2">
      <c r="A23" s="34">
        <v>15</v>
      </c>
      <c r="B23" s="32" t="s">
        <v>50</v>
      </c>
      <c r="C23" s="35" t="s">
        <v>18</v>
      </c>
      <c r="D23" s="33">
        <v>296</v>
      </c>
      <c r="E23" s="36">
        <v>3</v>
      </c>
      <c r="F23" s="37">
        <v>300</v>
      </c>
      <c r="G23" s="37">
        <v>392.5</v>
      </c>
      <c r="H23" s="37">
        <v>306</v>
      </c>
      <c r="I23" s="46">
        <f t="shared" ref="I23:I24" si="8">ROUND(((F23+G23+H23)/3),2)</f>
        <v>332.83</v>
      </c>
      <c r="J23" s="47">
        <f t="shared" ref="J23:J24" si="9">ROUND((SQRT(((F23-I23)^2+(G23-I23)^2+(H23-I23)^2)/(E23-1))),2)</f>
        <v>51.76</v>
      </c>
      <c r="K23" s="48">
        <f t="shared" ref="K23:K24" si="10">ROUND(((J23*100)/I23),2)</f>
        <v>15.55</v>
      </c>
      <c r="L23" s="49"/>
      <c r="M23" s="37">
        <f t="shared" ref="M23:M24" si="11">D23*I23</f>
        <v>98517.68</v>
      </c>
    </row>
    <row r="24" spans="1:14" ht="50.25" customHeight="1" thickBot="1" x14ac:dyDescent="0.25">
      <c r="A24" s="34">
        <v>16</v>
      </c>
      <c r="B24" s="32" t="s">
        <v>49</v>
      </c>
      <c r="C24" s="35" t="s">
        <v>18</v>
      </c>
      <c r="D24" s="29">
        <v>410</v>
      </c>
      <c r="E24" s="36">
        <v>3</v>
      </c>
      <c r="F24" s="37">
        <v>92</v>
      </c>
      <c r="G24" s="37">
        <v>92.92</v>
      </c>
      <c r="H24" s="37">
        <v>93.84</v>
      </c>
      <c r="I24" s="46">
        <f t="shared" si="8"/>
        <v>92.92</v>
      </c>
      <c r="J24" s="47">
        <f t="shared" si="9"/>
        <v>0.92</v>
      </c>
      <c r="K24" s="48">
        <f t="shared" si="10"/>
        <v>0.99</v>
      </c>
      <c r="L24" s="49"/>
      <c r="M24" s="37">
        <f t="shared" si="11"/>
        <v>38097.199999999997</v>
      </c>
    </row>
    <row r="25" spans="1:14" ht="16.5" customHeight="1" thickBot="1" x14ac:dyDescent="0.25">
      <c r="A25" s="85" t="s">
        <v>11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50">
        <f>SUM(M9:M24)</f>
        <v>599182.42999999993</v>
      </c>
    </row>
    <row r="26" spans="1:14" ht="15" customHeight="1" x14ac:dyDescent="0.25">
      <c r="C26" s="44"/>
      <c r="F26" s="56">
        <f>D9*L9+D10*L10+D11*F11+D12*F12+D13*F13+D14*F14+D15*F15+D16*F16+D17*F17+D18*F18+D19*F19+D20*F20+D21*F21+D22*F22+D23*F23+D24*F24</f>
        <v>584835</v>
      </c>
      <c r="K26" s="7"/>
    </row>
    <row r="27" spans="1:14" ht="48" customHeight="1" x14ac:dyDescent="0.2">
      <c r="A27" s="83" t="s">
        <v>32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4"/>
    </row>
    <row r="28" spans="1:14" ht="54" customHeight="1" x14ac:dyDescent="0.2">
      <c r="A28" s="79" t="s">
        <v>33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51">
        <f>D9*L9+D10*L10+D11*F11+D12*F12+D13*F13+D14*F14+D15*F15+D16*F16+D17*F17+D18*F18+D19*F19+D20*F20+D21*F21+D22*F22+D23*F23+D24*F24</f>
        <v>584835</v>
      </c>
      <c r="M28" s="52" t="s">
        <v>34</v>
      </c>
    </row>
    <row r="29" spans="1:14" s="2" customFormat="1" ht="96" customHeight="1" x14ac:dyDescent="0.2">
      <c r="A29" s="80" t="s">
        <v>35</v>
      </c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1"/>
      <c r="M29" s="1"/>
    </row>
    <row r="30" spans="1:14" ht="13.5" hidden="1" customHeight="1" x14ac:dyDescent="0.25">
      <c r="C30" s="6"/>
    </row>
    <row r="31" spans="1:14" ht="14.25" hidden="1" customHeight="1" x14ac:dyDescent="0.25">
      <c r="K31" s="7"/>
    </row>
    <row r="32" spans="1:14" hidden="1" x14ac:dyDescent="0.25"/>
    <row r="33" hidden="1" x14ac:dyDescent="0.25"/>
    <row r="34" hidden="1" x14ac:dyDescent="0.25"/>
    <row r="35" hidden="1" x14ac:dyDescent="0.25"/>
  </sheetData>
  <sheetProtection selectLockedCells="1" selectUnlockedCells="1"/>
  <mergeCells count="18">
    <mergeCell ref="E6:E7"/>
    <mergeCell ref="A6:A7"/>
    <mergeCell ref="D6:D7"/>
    <mergeCell ref="B6:B7"/>
    <mergeCell ref="A28:K28"/>
    <mergeCell ref="A29:K29"/>
    <mergeCell ref="A1:M1"/>
    <mergeCell ref="A27:M27"/>
    <mergeCell ref="A5:M5"/>
    <mergeCell ref="A25:L25"/>
    <mergeCell ref="A2:M2"/>
    <mergeCell ref="A4:E4"/>
    <mergeCell ref="C6:C7"/>
    <mergeCell ref="G6:H6"/>
    <mergeCell ref="F3:M3"/>
    <mergeCell ref="F4:M4"/>
    <mergeCell ref="J6:L6"/>
    <mergeCell ref="A3:E3"/>
  </mergeCells>
  <pageMargins left="0.23622047244094491" right="0.19685039370078741" top="0.74803149606299213" bottom="0.74803149606299213" header="0.31496062992125984" footer="0.31496062992125984"/>
  <pageSetup paperSize="9" scale="59" firstPageNumber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view="pageBreakPreview" zoomScale="95" zoomScaleNormal="80" zoomScaleSheetLayoutView="95" zoomScalePageLayoutView="55" workbookViewId="0">
      <selection activeCell="B11" sqref="B11"/>
    </sheetView>
  </sheetViews>
  <sheetFormatPr defaultRowHeight="12.75" x14ac:dyDescent="0.2"/>
  <cols>
    <col min="1" max="1" width="6.28515625" style="1" customWidth="1"/>
    <col min="2" max="2" width="45" style="1" customWidth="1"/>
    <col min="3" max="3" width="10.140625" style="1" customWidth="1"/>
    <col min="4" max="4" width="12.7109375" style="1" customWidth="1"/>
    <col min="5" max="5" width="12.5703125" style="4" customWidth="1"/>
    <col min="6" max="6" width="13.7109375" style="41" customWidth="1"/>
    <col min="7" max="7" width="13.7109375" style="4" customWidth="1"/>
    <col min="8" max="8" width="13.85546875" style="4" customWidth="1"/>
    <col min="9" max="9" width="11.85546875" style="4" customWidth="1"/>
    <col min="10" max="10" width="15.7109375" style="1" customWidth="1"/>
    <col min="11" max="11" width="16.28515625" style="1" customWidth="1"/>
    <col min="12" max="12" width="19" style="1" customWidth="1"/>
    <col min="13" max="13" width="26" style="1" customWidth="1"/>
    <col min="14" max="14" width="14.5703125" style="1" customWidth="1"/>
    <col min="15" max="16384" width="9.140625" style="1"/>
  </cols>
  <sheetData>
    <row r="1" spans="1:14" ht="29.25" customHeight="1" x14ac:dyDescent="0.25">
      <c r="A1" s="105" t="s">
        <v>21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</row>
    <row r="2" spans="1:14" ht="27.75" customHeight="1" x14ac:dyDescent="0.2">
      <c r="A2" s="120" t="s">
        <v>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3" spans="1:14" ht="33" customHeight="1" x14ac:dyDescent="0.2">
      <c r="A3" s="98" t="s">
        <v>10</v>
      </c>
      <c r="B3" s="98"/>
      <c r="C3" s="98"/>
      <c r="D3" s="98"/>
      <c r="E3" s="98"/>
      <c r="F3" s="99" t="s">
        <v>16</v>
      </c>
      <c r="G3" s="100"/>
      <c r="H3" s="100"/>
      <c r="I3" s="100"/>
      <c r="J3" s="100"/>
      <c r="K3" s="100"/>
      <c r="L3" s="100"/>
      <c r="M3" s="100"/>
    </row>
    <row r="4" spans="1:14" ht="58.5" customHeight="1" x14ac:dyDescent="0.2">
      <c r="A4" s="107" t="s">
        <v>4</v>
      </c>
      <c r="B4" s="108"/>
      <c r="C4" s="108"/>
      <c r="D4" s="108"/>
      <c r="E4" s="109"/>
      <c r="F4" s="99" t="s">
        <v>17</v>
      </c>
      <c r="G4" s="100"/>
      <c r="H4" s="100"/>
      <c r="I4" s="100"/>
      <c r="J4" s="100"/>
      <c r="K4" s="100"/>
      <c r="L4" s="100"/>
      <c r="M4" s="100"/>
    </row>
    <row r="5" spans="1:14" ht="13.5" customHeight="1" thickBot="1" x14ac:dyDescent="0.25">
      <c r="A5" s="110" t="s">
        <v>5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</row>
    <row r="6" spans="1:14" ht="66" customHeight="1" thickBot="1" x14ac:dyDescent="0.25">
      <c r="A6" s="112" t="s">
        <v>6</v>
      </c>
      <c r="B6" s="112" t="s">
        <v>10</v>
      </c>
      <c r="C6" s="112" t="s">
        <v>7</v>
      </c>
      <c r="D6" s="112" t="s">
        <v>8</v>
      </c>
      <c r="E6" s="114" t="s">
        <v>9</v>
      </c>
      <c r="F6" s="38"/>
      <c r="G6" s="116"/>
      <c r="H6" s="116"/>
      <c r="I6" s="27"/>
      <c r="J6" s="117" t="s">
        <v>1</v>
      </c>
      <c r="K6" s="118"/>
      <c r="L6" s="119"/>
      <c r="M6" s="10" t="s">
        <v>2</v>
      </c>
    </row>
    <row r="7" spans="1:14" ht="117.75" customHeight="1" thickBot="1" x14ac:dyDescent="0.25">
      <c r="A7" s="113"/>
      <c r="B7" s="113"/>
      <c r="C7" s="113"/>
      <c r="D7" s="113"/>
      <c r="E7" s="115"/>
      <c r="F7" s="39" t="s">
        <v>22</v>
      </c>
      <c r="G7" s="12" t="s">
        <v>24</v>
      </c>
      <c r="H7" s="12" t="s">
        <v>23</v>
      </c>
      <c r="I7" s="13" t="s">
        <v>14</v>
      </c>
      <c r="J7" s="14" t="s">
        <v>0</v>
      </c>
      <c r="K7" s="14" t="s">
        <v>13</v>
      </c>
      <c r="L7" s="14" t="s">
        <v>19</v>
      </c>
      <c r="M7" s="15" t="s">
        <v>12</v>
      </c>
    </row>
    <row r="8" spans="1:14" s="9" customFormat="1" ht="12.75" customHeight="1" x14ac:dyDescent="0.2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40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</row>
    <row r="9" spans="1:14" ht="30" customHeight="1" x14ac:dyDescent="0.2">
      <c r="A9" s="34">
        <v>1</v>
      </c>
      <c r="B9" s="32" t="s">
        <v>27</v>
      </c>
      <c r="C9" s="35" t="s">
        <v>18</v>
      </c>
      <c r="D9" s="29">
        <v>696</v>
      </c>
      <c r="E9" s="36">
        <v>3</v>
      </c>
      <c r="F9" s="42">
        <v>320</v>
      </c>
      <c r="G9" s="28">
        <v>323.2</v>
      </c>
      <c r="H9" s="28">
        <v>326.39999999999998</v>
      </c>
      <c r="I9" s="21">
        <f t="shared" ref="I9:I11" si="0">ROUND(((F9+G9+H9)/3),2)</f>
        <v>323.2</v>
      </c>
      <c r="J9" s="22">
        <f t="shared" ref="J9:J11" si="1">ROUND((SQRT(((F9-I9)^2+(G9-I9)^2+(H9-I9)^2)/(E9-1))),2)</f>
        <v>3.2</v>
      </c>
      <c r="K9" s="23">
        <f>ROUND(((J9*100)/I9),2)</f>
        <v>0.99</v>
      </c>
      <c r="L9" s="24"/>
      <c r="M9" s="25">
        <f t="shared" ref="M9" si="2">D9*I9</f>
        <v>224947.19999999998</v>
      </c>
    </row>
    <row r="10" spans="1:14" ht="30" customHeight="1" x14ac:dyDescent="0.2">
      <c r="A10" s="34">
        <v>2</v>
      </c>
      <c r="B10" s="32" t="s">
        <v>25</v>
      </c>
      <c r="C10" s="35" t="s">
        <v>18</v>
      </c>
      <c r="D10" s="29">
        <v>1392</v>
      </c>
      <c r="E10" s="36">
        <v>3</v>
      </c>
      <c r="F10" s="42">
        <v>230</v>
      </c>
      <c r="G10" s="28">
        <v>232.3</v>
      </c>
      <c r="H10" s="28">
        <v>234.6</v>
      </c>
      <c r="I10" s="21">
        <f t="shared" ref="I10" si="3">ROUND(((F10+G10+H10)/3),2)</f>
        <v>232.3</v>
      </c>
      <c r="J10" s="22">
        <f t="shared" ref="J10" si="4">ROUND((SQRT(((F10-I10)^2+(G10-I10)^2+(H10-I10)^2)/(E10-1))),2)</f>
        <v>2.2999999999999998</v>
      </c>
      <c r="K10" s="23">
        <f>ROUND(((J10*100)/I10),2)</f>
        <v>0.99</v>
      </c>
      <c r="L10" s="24"/>
      <c r="M10" s="25">
        <f t="shared" ref="M10" si="5">D10*I10</f>
        <v>323361.60000000003</v>
      </c>
    </row>
    <row r="11" spans="1:14" ht="27.75" customHeight="1" thickBot="1" x14ac:dyDescent="0.25">
      <c r="A11" s="34">
        <v>3</v>
      </c>
      <c r="B11" s="32" t="s">
        <v>26</v>
      </c>
      <c r="C11" s="35" t="s">
        <v>18</v>
      </c>
      <c r="D11" s="29">
        <v>550</v>
      </c>
      <c r="E11" s="36">
        <v>3</v>
      </c>
      <c r="F11" s="42">
        <v>92</v>
      </c>
      <c r="G11" s="28">
        <v>92.92</v>
      </c>
      <c r="H11" s="28">
        <v>93.84</v>
      </c>
      <c r="I11" s="21">
        <f t="shared" si="0"/>
        <v>92.92</v>
      </c>
      <c r="J11" s="22">
        <f t="shared" si="1"/>
        <v>0.92</v>
      </c>
      <c r="K11" s="23">
        <f t="shared" ref="K11" si="6">ROUND(((J11*100)/I11),2)</f>
        <v>0.99</v>
      </c>
      <c r="L11" s="24"/>
      <c r="M11" s="25">
        <f>D11*I11</f>
        <v>51106</v>
      </c>
    </row>
    <row r="12" spans="1:14" ht="16.5" customHeight="1" thickBot="1" x14ac:dyDescent="0.25">
      <c r="A12" s="101" t="s">
        <v>11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6">
        <f>SUM(M9:M11)</f>
        <v>599414.80000000005</v>
      </c>
    </row>
    <row r="13" spans="1:14" ht="15" customHeight="1" x14ac:dyDescent="0.25">
      <c r="B13" s="5"/>
      <c r="C13" s="5"/>
      <c r="F13" s="43">
        <f>D9*F9+D10*F10+D11*F11</f>
        <v>593480</v>
      </c>
      <c r="K13" s="7"/>
    </row>
    <row r="14" spans="1:14" ht="54.75" customHeight="1" x14ac:dyDescent="0.2">
      <c r="A14" s="106" t="s">
        <v>20</v>
      </c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4"/>
    </row>
    <row r="15" spans="1:14" ht="5.25" customHeight="1" x14ac:dyDescent="0.25">
      <c r="B15" s="26"/>
      <c r="C15" s="17"/>
      <c r="K15" s="3"/>
    </row>
    <row r="16" spans="1:14" s="2" customFormat="1" ht="15.75" customHeight="1" x14ac:dyDescent="0.25">
      <c r="A16" s="1"/>
      <c r="B16" s="103"/>
      <c r="C16" s="104"/>
      <c r="D16" s="1"/>
      <c r="E16" s="4"/>
      <c r="F16" s="41"/>
      <c r="G16" s="4"/>
      <c r="H16" s="4"/>
      <c r="I16" s="4"/>
      <c r="J16" s="1"/>
      <c r="K16" s="1"/>
      <c r="L16" s="1"/>
      <c r="M16" s="1"/>
    </row>
    <row r="17" spans="2:11" ht="3" hidden="1" customHeight="1" x14ac:dyDescent="0.25">
      <c r="B17" s="26"/>
      <c r="C17" s="26"/>
    </row>
    <row r="18" spans="2:11" ht="6" customHeight="1" x14ac:dyDescent="0.2">
      <c r="B18" s="8"/>
      <c r="K18" s="7"/>
    </row>
    <row r="19" spans="2:11" ht="15.75" x14ac:dyDescent="0.25">
      <c r="B19" s="26"/>
    </row>
  </sheetData>
  <sheetProtection selectLockedCells="1" selectUnlockedCells="1"/>
  <mergeCells count="17">
    <mergeCell ref="A2:M2"/>
    <mergeCell ref="A3:E3"/>
    <mergeCell ref="F3:M3"/>
    <mergeCell ref="A12:L12"/>
    <mergeCell ref="B16:C16"/>
    <mergeCell ref="A1:M1"/>
    <mergeCell ref="A14:M14"/>
    <mergeCell ref="A4:E4"/>
    <mergeCell ref="F4:M4"/>
    <mergeCell ref="A5:M5"/>
    <mergeCell ref="A6:A7"/>
    <mergeCell ref="B6:B7"/>
    <mergeCell ref="C6:C7"/>
    <mergeCell ref="D6:D7"/>
    <mergeCell ref="E6:E7"/>
    <mergeCell ref="G6:H6"/>
    <mergeCell ref="J6:L6"/>
  </mergeCells>
  <pageMargins left="0.23622047244094491" right="0.19685039370078741" top="0.74803149606299213" bottom="0.74803149606299213" header="0.31496062992125984" footer="0.31496062992125984"/>
  <pageSetup paperSize="9" scale="59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Расчет НМЦК</vt:lpstr>
      <vt:lpstr>Расчет НМЦК (2)</vt:lpstr>
      <vt:lpstr>'Расчет НМЦК'!Заголовки_для_печати</vt:lpstr>
      <vt:lpstr>'Расчет НМЦК (2)'!Заголовки_для_печати</vt:lpstr>
      <vt:lpstr>'Расчет НМЦК'!Область_печати</vt:lpstr>
      <vt:lpstr>'Расчет НМЦК (2)'!Область_печати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Реброва Ирина Геннадьевна</cp:lastModifiedBy>
  <cp:lastPrinted>2026-05-06T08:35:22Z</cp:lastPrinted>
  <dcterms:created xsi:type="dcterms:W3CDTF">2014-02-03T17:42:58Z</dcterms:created>
  <dcterms:modified xsi:type="dcterms:W3CDTF">2026-05-28T11:33:12Z</dcterms:modified>
</cp:coreProperties>
</file>