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Коэф. вар.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<sst xmlns="http://schemas.openxmlformats.org/spreadsheetml/2006/main" count="35" uniqueCount="32">
  <si>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r>
      <rPr>
        <b/>
        <sz val="16"/>
        <color theme="1"/>
        <rFont val="Times New Roman"/>
        <charset val="204"/>
      </rPr>
      <t>Расчет начальной (максимальной) цены Контракта
 методом сопоставимых рыночных цен (анализа рынка)</t>
    </r>
    <r>
      <rPr>
        <sz val="16"/>
        <color theme="1"/>
        <rFont val="Times New Roman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</si>
  <si>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№ п/п/</t>
  </si>
  <si>
    <t>ОКПД2</t>
  </si>
  <si>
    <t>КТРУ</t>
  </si>
  <si>
    <t>Наименование товаров</t>
  </si>
  <si>
    <t>Количество/объем</t>
  </si>
  <si>
    <t>Ед.изм.</t>
  </si>
  <si>
    <t>КП № 1 (от 22.05.2026 № 01/26-13/691)</t>
  </si>
  <si>
    <t>КП № 2 (от 22.05.2026 № 01/26-13/693)</t>
  </si>
  <si>
    <t>КП № 3 (от 22.05.2026 № 01/26-13/692)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</si>
  <si>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</si>
  <si>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</si>
  <si>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</si>
  <si>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</si>
  <si>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</si>
  <si>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(&lt;ц&gt;)</t>
  </si>
  <si>
    <t>(σ)</t>
  </si>
  <si>
    <t>(V)</t>
  </si>
  <si>
    <t>26.30.11.110</t>
  </si>
  <si>
    <t>26.30.11.110-00000041</t>
  </si>
  <si>
    <t>Коммутатор</t>
  </si>
  <si>
    <t>шт.</t>
  </si>
  <si>
    <t>26.40.20.122</t>
  </si>
  <si>
    <t>отсутствует</t>
  </si>
  <si>
    <t xml:space="preserve">Телевизор </t>
  </si>
  <si>
    <t>26.20.15.140</t>
  </si>
  <si>
    <t>26.20.15.000-00000038</t>
  </si>
  <si>
    <t>Компьютер персональный настольный (моноблок)</t>
  </si>
  <si>
    <t xml:space="preserve">Начальная (максимальная) цена контракта (руб.) итого  с учетом всех расходов, налогов и сборов     </t>
  </si>
  <si>
    <t>Ответственный за обоснование цены контракта</t>
  </si>
  <si>
    <t>__________________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</si>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</sst>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_-* #\ ##0.00_-;\-* #\ ##0.00_-;_-* &quot;-&quot;??_-;_-@_-"/>
    <numFmt numFmtId="182" formatCode="_-* #\ ##0.00\ _₽_-;\-* #\ ##0.00\ _₽_-;_-* &quot;-&quot;??\ _₽_-;_-@_-"/>
  </numFmts>
  <fonts count="27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charset val="204"/>
      <scheme val="minor"/>
    </font>
    <font>
      <sz val="16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8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76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49" applyFont="1" applyFill="1" applyBorder="1" applyAlignment="1">
      <alignment horizontal="center" vertical="center" wrapText="1"/>
    </xf>
    <xf numFmtId="180" fontId="4" fillId="0" borderId="2" xfId="1" applyNumberFormat="1" applyFont="1" applyFill="1" applyBorder="1" applyAlignment="1">
      <alignment horizontal="center" vertical="center"/>
    </xf>
    <xf numFmtId="180" fontId="1" fillId="2" borderId="2" xfId="49" applyNumberFormat="1" applyFont="1" applyFill="1" applyBorder="1" applyAlignment="1">
      <alignment horizontal="center" vertical="center" wrapText="1"/>
    </xf>
    <xf numFmtId="181" fontId="4" fillId="0" borderId="2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82" fontId="1" fillId="2" borderId="0" xfId="0" applyNumberFormat="1" applyFont="1" applyFill="1" applyAlignment="1">
      <alignment vertical="center"/>
    </xf>
    <xf numFmtId="0" fontId="1" fillId="2" borderId="0" xfId="49" applyFont="1" applyFill="1" applyBorder="1" applyAlignment="1">
      <alignment horizontal="center" vertical="center" wrapText="1"/>
    </xf>
    <xf numFmtId="180" fontId="3" fillId="2" borderId="0" xfId="0" applyNumberFormat="1" applyFont="1" applyFill="1" applyAlignment="1">
      <alignment horizontal="center" vertic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zoomScale="85" zoomScaleNormal="85" workbookViewId="0">
      <selection activeCell="K6" sqref="K6"/>
    </sheetView>
  </sheetViews>
  <sheetFormatPr defaultColWidth="9.28703703703704" defaultRowHeight="13.8"/>
  <cols>
    <col min="1" max="1" width="5.28703703703704" style="1" customWidth="1"/>
    <col min="2" max="2" width="16.287037037037" style="1" customWidth="1"/>
    <col min="3" max="3" width="24.4259259259259" style="1" customWidth="1"/>
    <col min="4" max="4" width="38.5740740740741" style="2" customWidth="1"/>
    <col min="5" max="5" width="12.712962962963" style="2" customWidth="1"/>
    <col min="6" max="6" width="9.28703703703704" style="2" customWidth="1"/>
    <col min="7" max="7" width="14" style="3" customWidth="1"/>
    <col min="8" max="8" width="13.712962962963" style="3" customWidth="1"/>
    <col min="9" max="9" width="12.712962962963" style="3" customWidth="1"/>
    <col min="10" max="10" width="14.8518518518519" style="3" customWidth="1"/>
    <col min="11" max="11" width="15.4259259259259" style="4" customWidth="1"/>
    <col min="12" max="12" width="14.287037037037" style="4" customWidth="1"/>
    <col min="13" max="13" width="14.1388888888889" style="4" customWidth="1"/>
    <col min="14" max="14" width="18.1388888888889" style="4" customWidth="1"/>
    <col min="15" max="15" width="0.287037037037037" style="4" hidden="1" customWidth="1"/>
    <col min="16" max="16" width="17" style="4" customWidth="1"/>
    <col min="17" max="17" width="13.287037037037" style="4" customWidth="1"/>
    <col min="18" max="16384" width="9.28703703703704" style="4"/>
  </cols>
  <sheetData>
    <row r="1" ht="4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88.5" customHeight="1" spans="1:17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0" t="s">
        <v>14</v>
      </c>
    </row>
    <row r="3" ht="15.75" customHeight="1" spans="1:17">
      <c r="A3" s="6"/>
      <c r="B3" s="11"/>
      <c r="C3" s="11"/>
      <c r="D3" s="6"/>
      <c r="E3" s="6"/>
      <c r="F3" s="6"/>
      <c r="G3" s="8"/>
      <c r="H3" s="8"/>
      <c r="I3" s="8"/>
      <c r="J3" s="9" t="s">
        <v>15</v>
      </c>
      <c r="K3" s="9" t="s">
        <v>15</v>
      </c>
      <c r="L3" s="9" t="s">
        <v>16</v>
      </c>
      <c r="M3" s="9" t="s">
        <v>17</v>
      </c>
      <c r="N3" s="12"/>
    </row>
    <row r="4" ht="21" customHeight="1" spans="1:17">
      <c r="A4" s="13">
        <v>1</v>
      </c>
      <c r="B4" s="13" t="s">
        <v>18</v>
      </c>
      <c r="C4" s="13" t="s">
        <v>19</v>
      </c>
      <c r="D4" s="13" t="s">
        <v>20</v>
      </c>
      <c r="E4" s="13">
        <v>2</v>
      </c>
      <c r="F4" s="13" t="s">
        <v>21</v>
      </c>
      <c r="G4" s="14">
        <v>12500</v>
      </c>
      <c r="H4" s="14">
        <v>12900</v>
      </c>
      <c r="I4" s="14">
        <v>13458</v>
      </c>
      <c r="J4" s="14">
        <f t="shared" ref="J4:J6" si="0">AVERAGE(G4,H4,I4)</f>
        <v>12952.6666666667</v>
      </c>
      <c r="K4" s="14">
        <v>12500</v>
      </c>
      <c r="L4" s="15">
        <f t="shared" ref="L4:L6" si="1">STDEV(G4:I4)</f>
        <v>481.166637801639</v>
      </c>
      <c r="M4" s="15">
        <f t="shared" ref="M4:M6" si="2">SUM(L4/K4*100)</f>
        <v>3.84933310241311</v>
      </c>
      <c r="N4" s="16">
        <f t="shared" ref="N4:N6" si="3">K4*E4</f>
        <v>25000</v>
      </c>
      <c r="P4" s="3"/>
    </row>
    <row r="5" ht="20.25" customHeight="1" spans="1:17">
      <c r="A5" s="13">
        <v>2</v>
      </c>
      <c r="B5" s="13" t="s">
        <v>22</v>
      </c>
      <c r="C5" s="13" t="s">
        <v>23</v>
      </c>
      <c r="D5" s="13" t="s">
        <v>24</v>
      </c>
      <c r="E5" s="13">
        <v>1</v>
      </c>
      <c r="F5" s="13" t="s">
        <v>21</v>
      </c>
      <c r="G5" s="14">
        <v>81179</v>
      </c>
      <c r="H5" s="14">
        <v>72000</v>
      </c>
      <c r="I5" s="14">
        <v>71500</v>
      </c>
      <c r="J5" s="14">
        <f t="shared" si="0"/>
        <v>74893</v>
      </c>
      <c r="K5" s="14">
        <v>71500</v>
      </c>
      <c r="L5" s="15">
        <f t="shared" si="1"/>
        <v>5449.57310254666</v>
      </c>
      <c r="M5" s="15">
        <f t="shared" si="2"/>
        <v>7.62178056300232</v>
      </c>
      <c r="N5" s="16">
        <f t="shared" si="3"/>
        <v>71500</v>
      </c>
      <c r="P5" s="3"/>
    </row>
    <row r="6" ht="33.75" customHeight="1" spans="1:17">
      <c r="A6" s="13">
        <v>3</v>
      </c>
      <c r="B6" s="13" t="s">
        <v>25</v>
      </c>
      <c r="C6" s="13" t="s">
        <v>26</v>
      </c>
      <c r="D6" s="13" t="s">
        <v>27</v>
      </c>
      <c r="E6" s="13">
        <v>4</v>
      </c>
      <c r="F6" s="13" t="s">
        <v>21</v>
      </c>
      <c r="G6" s="14">
        <v>155928</v>
      </c>
      <c r="H6" s="14">
        <v>125300</v>
      </c>
      <c r="I6" s="14">
        <v>125000</v>
      </c>
      <c r="J6" s="14">
        <f t="shared" si="0"/>
        <v>135409.333333333</v>
      </c>
      <c r="K6" s="14">
        <v>125000</v>
      </c>
      <c r="L6" s="15">
        <f t="shared" si="1"/>
        <v>17770.3196744834</v>
      </c>
      <c r="M6" s="15">
        <f t="shared" si="2"/>
        <v>14.2162557395868</v>
      </c>
      <c r="N6" s="16">
        <f t="shared" si="3"/>
        <v>500000</v>
      </c>
      <c r="P6" s="3"/>
    </row>
    <row r="7" ht="22.5" customHeight="1" spans="1:17">
      <c r="A7" s="17" t="s">
        <v>28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20">
        <f>SUM(N4:N6)</f>
        <v>596500</v>
      </c>
      <c r="P7" s="21"/>
      <c r="Q7" s="21"/>
    </row>
    <row r="8" ht="23.25" customHeight="1"/>
    <row r="9" ht="15" customHeight="1" spans="1:17">
      <c r="D9" s="22" t="s">
        <v>29</v>
      </c>
      <c r="E9" s="22"/>
      <c r="F9" s="1" t="s">
        <v>30</v>
      </c>
      <c r="G9" s="1"/>
      <c r="H9" s="1"/>
      <c r="I9" s="1"/>
      <c r="J9" s="1"/>
    </row>
    <row r="10" ht="83.25" customHeight="1" spans="1:17">
      <c r="N10" s="21"/>
    </row>
    <row r="16" spans="1:17">
      <c r="I16" s="3" t="s">
        <v>31</v>
      </c>
      <c r="N16" s="21"/>
    </row>
    <row r="21" spans="7:7">
      <c r="G21" s="23"/>
    </row>
  </sheetData>
  <sheetProtection formatCells="0" formatColumns="0" formatRows="0" insertRows="0" insertColumns="0" insertHyperlinks="0" deleteColumns="0" deleteRows="0" sort="0" autoFilter="0" pivotTables="0"/>
  <protectedRanges>
    <protectedRange sqref="A8:D1048576 E7:J1048576 A7:C7 F4:F6 A4:C6 A2:C3" name="Диапазон3"/>
    <protectedRange sqref="D4:E6 I2:I3 D2:G3 H2:H3" name="Диапазон3_4"/>
    <protectedRange sqref="A1:J1" name="Диапазон3_5"/>
  </protectedRanges>
  <mergeCells count="13">
    <mergeCell ref="A1:N1"/>
    <mergeCell ref="A7:M7"/>
    <mergeCell ref="D9:E9"/>
    <mergeCell ref="F9:I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5" right="0.708661417322835" top="0.748031496062992" bottom="0.748031496062992" header="0.31496062992126" footer="0.31496062992126"/>
  <pageSetup paperSize="9" scale="65" fitToHeight="0" orientation="landscape"/>
  <headerFooter/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Диапазон3" rangeCreator="" othersAccessPermission="edit"/>
    <arrUserId title="Диапазон3_4" rangeCreator="" othersAccessPermission="edit"/>
    <arrUserId title="Диапазон3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Коэф. вар.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USER-66</dc:creator>
  <cp:lastModifiedBy>User</cp:lastModifiedBy>
  <dcterms:created xsi:type="dcterms:W3CDTF">2016-05-24T08:50:00Z</dcterms:created>
  <cp:lastPrinted>2023-05-12T08:56:00Z</cp:lastPrinted>
  <dcterms:modified xsi:type="dcterms:W3CDTF">2026-05-22T13:49:55Z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38E6A33B781D4952AAD023E5B4D1B045_12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