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С Общее\Документация\ЕАТ\2026\112. Форум молодых семей\2. Сувенирная продукция\2\"/>
    </mc:Choice>
  </mc:AlternateContent>
  <bookViews>
    <workbookView xWindow="0" yWindow="0" windowWidth="28800" windowHeight="12435"/>
  </bookViews>
  <sheets>
    <sheet name="Расчет цены" sheetId="1" r:id="rId1"/>
  </sheets>
  <definedNames>
    <definedName name="_xlnm.Print_Area" localSheetId="0">'Расчет цены'!$A$1:$J$40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I12" i="1" l="1"/>
  <c r="J12" i="1" s="1"/>
  <c r="I13" i="1"/>
  <c r="J13" i="1" s="1"/>
  <c r="I14" i="1"/>
  <c r="J14" i="1" s="1"/>
  <c r="I15" i="1"/>
  <c r="J15" i="1" s="1"/>
  <c r="I16" i="1"/>
  <c r="J16" i="1" s="1"/>
  <c r="I11" i="1"/>
  <c r="J11" i="1" s="1"/>
  <c r="H17" i="1"/>
  <c r="F17" i="1"/>
  <c r="J17" i="1" l="1"/>
  <c r="C22" i="1"/>
  <c r="D22" i="1" s="1"/>
</calcChain>
</file>

<file path=xl/sharedStrings.xml><?xml version="1.0" encoding="utf-8"?>
<sst xmlns="http://schemas.openxmlformats.org/spreadsheetml/2006/main" count="55" uniqueCount="48">
  <si>
    <t>№</t>
  </si>
  <si>
    <t>Обоснование начальной (максимальной) цены контракта (далее - НМЦК)</t>
  </si>
  <si>
    <t>Расчёт НМЦК</t>
  </si>
  <si>
    <t>Обоснование выбора метода</t>
  </si>
  <si>
    <t>Метод сопоставимых рыночных цен (анализа рынка), п.1 ч.1 ст.22 44-ФЗ.</t>
  </si>
  <si>
    <t>Приоритетный метод, ч.6 ст.22 44-ФЗ</t>
  </si>
  <si>
    <t>Код ОКПД 2 /КТРУ</t>
  </si>
  <si>
    <t>Единица измерения (по ОКЕИ)</t>
  </si>
  <si>
    <t>Объем ТРУ</t>
  </si>
  <si>
    <t>Наименование закупки / товара, работы, услуги (ТРУ)</t>
  </si>
  <si>
    <t>Средняя арифметическая цена за единицу ТРУ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</si>
  <si>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</si>
  <si>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</si>
  <si>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</si>
  <si>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</si>
  <si>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</si>
  <si>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</si>
  <si>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</si>
  <si>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</si>
  <si>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</si>
  <si>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</si>
  <si>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</si>
  <si>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Итого:</t>
  </si>
  <si>
    <t>Источники формирования цены за единицу ТРУ</t>
  </si>
  <si>
    <t>Цены включают в себя информацию о расходах (расходы) на перевозку, страхование, уплату таможенных пошлин, налогов и других обязательных платежей.</t>
  </si>
  <si>
    <t>В соответствии с принципом эффективности использования бюджетных средств, Заказчик принял решение об утверждении НМЦК на основе минимального ценового предложения потенциального Поставщика.</t>
  </si>
  <si>
    <t>Начальная максимальная цена контракта:</t>
  </si>
  <si>
    <t>(должность)</t>
  </si>
  <si>
    <t>(подпись)</t>
  </si>
  <si>
    <t>(расшифровка)</t>
  </si>
  <si>
    <t>шт</t>
  </si>
  <si>
    <t>Используемый метод определения и 
обоснования НМЦК</t>
  </si>
  <si>
    <t>Начальник УВиСД</t>
  </si>
  <si>
    <t>Л.М. Соколова</t>
  </si>
  <si>
    <t>Пакет</t>
  </si>
  <si>
    <t>Бейдж</t>
  </si>
  <si>
    <t>Буклет</t>
  </si>
  <si>
    <t>Роллап</t>
  </si>
  <si>
    <t>Баннер пресс-вол</t>
  </si>
  <si>
    <t>Баннер поп ап с тумбой</t>
  </si>
  <si>
    <t>Предложение 1
№ б/н
от 28.05.2026 г.</t>
  </si>
  <si>
    <t>Предложение 2
№ б/н
от 27.05.2026 г.</t>
  </si>
  <si>
    <t>Предложение 3
№ б/н
от 28.05.2026 г.</t>
  </si>
  <si>
    <t xml:space="preserve">Услуги по изготовлению и поставке сувенирной брендированной продукции для участников и организаторов II Всероссийского форума молодых студенческих семей </t>
  </si>
  <si>
    <t>13.92.21.120</t>
  </si>
  <si>
    <t>22.29.25.000</t>
  </si>
  <si>
    <t>58.11.19.000</t>
  </si>
  <si>
    <t>32.99.53.190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</si>
</sst>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XO Thames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</font>
    <font>
      <sz val="10"/>
      <color theme="1"/>
      <name val="Times New Roman"/>
    </font>
    <font>
      <b/>
      <sz val="12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BFFF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2" fontId="10" fillId="0" borderId="0" xfId="0" applyNumberFormat="1" applyFont="1"/>
    <xf numFmtId="0" fontId="11" fillId="0" borderId="0" xfId="0" applyFont="1" applyAlignment="1">
      <alignment horizontal="center" vertical="top"/>
    </xf>
    <xf numFmtId="0" fontId="11" fillId="0" borderId="0" xfId="0" applyFont="1"/>
    <xf numFmtId="0" fontId="1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right"/>
    </xf>
    <xf numFmtId="0" fontId="10" fillId="0" borderId="0" xfId="0" applyFont="1"/>
    <xf numFmtId="43" fontId="4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4" fillId="2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2" borderId="2" xfId="1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43" fontId="14" fillId="0" borderId="2" xfId="0" applyNumberFormat="1" applyFont="1" applyBorder="1" applyAlignment="1">
      <alignment horizontal="center" vertical="center"/>
    </xf>
    <xf numFmtId="43" fontId="1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0" borderId="2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18">
    <dxf>
      <font>
        <b val="0"/>
        <strike val="0"/>
        <outline val="0"/>
        <shadow val="0"/>
        <u val="none"/>
        <vertAlign val="baseline"/>
        <name val="Times New Roman"/>
        <scheme val="none"/>
      </font>
      <numFmt numFmtId="35" formatCode="_-* #,##0.00\ _₽_-;\-* #,##0.0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5" formatCode="_-* #,##0.00\ _₽_-;\-* #,##0.00\ _₽_-;_-* &quot;-&quot;??\ _₽_-;_-@_-"/>
      <fill>
        <patternFill patternType="solid">
          <fgColor indexed="64"/>
          <bgColor rgb="FFEBFFF8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5" formatCode="_-* #,##0.00\ _₽_-;\-* #,##0.00\ _₽_-;_-* &quot;-&quot;??\ _₽_-;_-@_-"/>
      <fill>
        <patternFill patternType="solid">
          <fgColor indexed="64"/>
          <bgColor rgb="FFEBFFF8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5" formatCode="_-* #,##0.00\ _₽_-;\-* #,##0.00\ _₽_-;_-* &quot;-&quot;??\ _₽_-;_-@_-"/>
      <fill>
        <patternFill patternType="solid">
          <fgColor indexed="64"/>
          <bgColor rgb="FFEBFFF8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rgb="FFEBFFF8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rgb="FFEBFFF8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rgb="FF333333"/>
        <name val="Times New Roman"/>
        <scheme val="none"/>
      </font>
      <fill>
        <patternFill patternType="solid">
          <fgColor indexed="64"/>
          <bgColor rgb="FFEBFFF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rgb="FFEBFFF8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numFmt numFmtId="35" formatCode="_-* #,##0.00\ _₽_-;\-* #,##0.0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EBF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7" totalsRowCount="1" headerRowDxfId="15" dataDxfId="14" totalsRowDxfId="13">
  <autoFilter ref="A10:J16"/>
  <tableColumns count="10">
    <tableColumn id="1" name="1" dataDxfId="7" totalsRowDxfId="11"/>
    <tableColumn id="2" name="2" dataDxfId="8"/>
    <tableColumn id="3" name="3" dataDxfId="6"/>
    <tableColumn id="4" name="4" dataDxfId="5"/>
    <tableColumn id="5" name="5" dataDxfId="4"/>
    <tableColumn id="6" name="6" totalsRowFunction="custom" dataDxfId="3" dataCellStyle="Денежный">
      <totalsRowFormula>SUMPRODUCT(Таблица1[5],Таблица1[6])</totalsRowFormula>
    </tableColumn>
    <tableColumn id="7" name="7" totalsRowFunction="custom" dataDxfId="2" dataCellStyle="Денежный">
      <totalsRowFormula>SUMPRODUCT(Таблица1[5],Таблица1[7])</totalsRowFormula>
    </tableColumn>
    <tableColumn id="8" name="8" totalsRowFunction="custom" dataDxfId="1" dataCellStyle="Денежный">
      <totalsRowFormula>SUMPRODUCT(Таблица1[5],Таблица1[8])</totalsRowFormula>
    </tableColumn>
    <tableColumn id="9" name="9" totalsRowLabel="Итого:" dataDxfId="0" totalsRowDxfId="10" dataCellStyle="Денежный">
      <calculatedColumnFormula>ROUND(AVERAGE(F11:H11),2)</calculatedColumnFormula>
    </tableColumn>
    <tableColumn id="10" name="10" totalsRowFunction="sum" dataDxfId="12" totalsRowDxfId="9" dataCellStyle="Денежный">
      <calculatedColumnFormula>ROUND(I11,2)*Таблица1[[#This Row],[5]]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showGridLines="0" tabSelected="1" zoomScaleNormal="100" zoomScaleSheetLayoutView="100" workbookViewId="0">
      <selection activeCell="B16" sqref="B16"/>
    </sheetView>
  </sheetViews>
  <sheetFormatPr defaultRowHeight="12.75"/>
  <cols>
    <col min="1" max="1" width="3.85546875" style="7" customWidth="1"/>
    <col min="2" max="2" width="41.85546875" style="7" customWidth="1"/>
    <col min="3" max="3" width="13.7109375" style="7" customWidth="1"/>
    <col min="4" max="4" width="9.85546875" style="7" customWidth="1"/>
    <col min="5" max="5" width="6.28515625" style="7" customWidth="1"/>
    <col min="6" max="6" width="15.28515625" style="7" customWidth="1"/>
    <col min="7" max="7" width="16.28515625" style="7" customWidth="1"/>
    <col min="8" max="8" width="14.28515625" style="7" customWidth="1"/>
    <col min="9" max="9" width="14.5703125" style="7" customWidth="1"/>
    <col min="10" max="10" width="14" style="7" customWidth="1"/>
    <col min="11" max="16384" width="9.140625" style="7"/>
  </cols>
  <sheetData>
    <row r="1" spans="1:10" ht="24" customHeight="1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8.5" customHeight="1">
      <c r="A2" s="47" t="s">
        <v>43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5.75">
      <c r="A3" s="2"/>
      <c r="B3" s="5"/>
      <c r="C3" s="5"/>
      <c r="D3" s="5"/>
      <c r="E3" s="5"/>
      <c r="F3" s="5"/>
      <c r="G3" s="5"/>
      <c r="H3" s="4"/>
      <c r="I3" s="4"/>
      <c r="J3" s="4"/>
    </row>
    <row r="4" spans="1:10" ht="30" customHeight="1">
      <c r="A4" s="39" t="s">
        <v>31</v>
      </c>
      <c r="B4" s="40"/>
      <c r="C4" s="39" t="s">
        <v>4</v>
      </c>
      <c r="D4" s="41"/>
      <c r="E4" s="41"/>
      <c r="F4" s="41"/>
      <c r="G4" s="41"/>
      <c r="H4" s="41"/>
      <c r="I4" s="41"/>
      <c r="J4" s="40"/>
    </row>
    <row r="5" spans="1:10" ht="15.75" customHeight="1">
      <c r="A5" s="39" t="s">
        <v>3</v>
      </c>
      <c r="B5" s="40"/>
      <c r="C5" s="39" t="s">
        <v>5</v>
      </c>
      <c r="D5" s="41"/>
      <c r="E5" s="41"/>
      <c r="F5" s="41"/>
      <c r="G5" s="41"/>
      <c r="H5" s="41"/>
      <c r="I5" s="41"/>
      <c r="J5" s="40"/>
    </row>
    <row r="6" spans="1:10" ht="15.75">
      <c r="A6" s="2"/>
      <c r="B6" s="3"/>
      <c r="C6" s="2"/>
      <c r="D6" s="38" t="s">
        <v>2</v>
      </c>
      <c r="E6" s="38"/>
      <c r="F6" s="38"/>
      <c r="G6" s="38"/>
      <c r="H6" s="2"/>
      <c r="I6" s="2"/>
      <c r="J6" s="2"/>
    </row>
    <row r="7" spans="1:10" ht="15.75">
      <c r="A7" s="2"/>
      <c r="B7" s="17"/>
      <c r="C7" s="17"/>
      <c r="D7" s="17"/>
      <c r="E7" s="17"/>
      <c r="F7" s="17"/>
      <c r="G7" s="17"/>
      <c r="H7" s="17"/>
      <c r="I7" s="17"/>
      <c r="J7" s="2"/>
    </row>
    <row r="8" spans="1:10">
      <c r="A8" s="34" t="s">
        <v>0</v>
      </c>
      <c r="B8" s="37" t="s">
        <v>9</v>
      </c>
      <c r="C8" s="36" t="s">
        <v>6</v>
      </c>
      <c r="D8" s="36" t="s">
        <v>7</v>
      </c>
      <c r="E8" s="37" t="s">
        <v>8</v>
      </c>
      <c r="F8" s="34" t="s">
        <v>23</v>
      </c>
      <c r="G8" s="34"/>
      <c r="H8" s="34"/>
      <c r="I8" s="34" t="s">
        <v>10</v>
      </c>
      <c r="J8" s="34" t="s">
        <v>11</v>
      </c>
    </row>
    <row r="9" spans="1:10" ht="45" customHeight="1">
      <c r="A9" s="34"/>
      <c r="B9" s="37"/>
      <c r="C9" s="36"/>
      <c r="D9" s="36"/>
      <c r="E9" s="37"/>
      <c r="F9" s="12" t="s">
        <v>40</v>
      </c>
      <c r="G9" s="12" t="s">
        <v>41</v>
      </c>
      <c r="H9" s="12" t="s">
        <v>42</v>
      </c>
      <c r="I9" s="34"/>
      <c r="J9" s="34"/>
    </row>
    <row r="10" spans="1:10">
      <c r="A10" s="12" t="s">
        <v>12</v>
      </c>
      <c r="B10" s="6" t="s">
        <v>13</v>
      </c>
      <c r="C10" s="11" t="s">
        <v>14</v>
      </c>
      <c r="D10" s="11" t="s">
        <v>15</v>
      </c>
      <c r="E10" s="6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6" t="s">
        <v>21</v>
      </c>
    </row>
    <row r="11" spans="1:10">
      <c r="A11" s="21">
        <v>1</v>
      </c>
      <c r="B11" s="28" t="s">
        <v>34</v>
      </c>
      <c r="C11" s="49" t="s">
        <v>44</v>
      </c>
      <c r="D11" s="24" t="s">
        <v>30</v>
      </c>
      <c r="E11" s="22">
        <v>150</v>
      </c>
      <c r="F11" s="23">
        <v>305</v>
      </c>
      <c r="G11" s="23">
        <v>300</v>
      </c>
      <c r="H11" s="23">
        <v>310</v>
      </c>
      <c r="I11" s="20">
        <f t="shared" ref="I11:I16" si="0">ROUND(AVERAGE(F11:H11),2)</f>
        <v>305</v>
      </c>
      <c r="J11" s="20">
        <f>ROUND(I11,2)*Таблица1[[#This Row],[5]]</f>
        <v>45750</v>
      </c>
    </row>
    <row r="12" spans="1:10">
      <c r="A12" s="21">
        <v>2</v>
      </c>
      <c r="B12" s="28" t="s">
        <v>35</v>
      </c>
      <c r="C12" s="49" t="s">
        <v>45</v>
      </c>
      <c r="D12" s="24" t="s">
        <v>30</v>
      </c>
      <c r="E12" s="22">
        <v>170</v>
      </c>
      <c r="F12" s="23">
        <v>300</v>
      </c>
      <c r="G12" s="23">
        <v>300</v>
      </c>
      <c r="H12" s="23">
        <v>310</v>
      </c>
      <c r="I12" s="20">
        <f t="shared" si="0"/>
        <v>303.33</v>
      </c>
      <c r="J12" s="20">
        <f>ROUND(I12,2)*Таблица1[[#This Row],[5]]</f>
        <v>51566.1</v>
      </c>
    </row>
    <row r="13" spans="1:10">
      <c r="A13" s="21">
        <v>3</v>
      </c>
      <c r="B13" s="28" t="s">
        <v>36</v>
      </c>
      <c r="C13" s="49" t="s">
        <v>46</v>
      </c>
      <c r="D13" s="24" t="s">
        <v>30</v>
      </c>
      <c r="E13" s="22">
        <v>150</v>
      </c>
      <c r="F13" s="23">
        <v>24</v>
      </c>
      <c r="G13" s="23">
        <v>35</v>
      </c>
      <c r="H13" s="23">
        <v>28</v>
      </c>
      <c r="I13" s="20">
        <f t="shared" si="0"/>
        <v>29</v>
      </c>
      <c r="J13" s="20">
        <f>ROUND(I13,2)*Таблица1[[#This Row],[5]]</f>
        <v>4350</v>
      </c>
    </row>
    <row r="14" spans="1:10">
      <c r="A14" s="21">
        <v>4</v>
      </c>
      <c r="B14" s="28" t="s">
        <v>37</v>
      </c>
      <c r="C14" s="49" t="s">
        <v>47</v>
      </c>
      <c r="D14" s="24" t="s">
        <v>30</v>
      </c>
      <c r="E14" s="22">
        <v>4</v>
      </c>
      <c r="F14" s="23">
        <v>6000</v>
      </c>
      <c r="G14" s="23">
        <v>7000</v>
      </c>
      <c r="H14" s="23">
        <v>6200</v>
      </c>
      <c r="I14" s="20">
        <f t="shared" si="0"/>
        <v>6400</v>
      </c>
      <c r="J14" s="20">
        <f>ROUND(I14,2)*Таблица1[[#This Row],[5]]</f>
        <v>25600</v>
      </c>
    </row>
    <row r="15" spans="1:10">
      <c r="A15" s="21">
        <v>5</v>
      </c>
      <c r="B15" s="27" t="s">
        <v>38</v>
      </c>
      <c r="C15" s="49" t="s">
        <v>47</v>
      </c>
      <c r="D15" s="24" t="s">
        <v>30</v>
      </c>
      <c r="E15" s="24">
        <v>1</v>
      </c>
      <c r="F15" s="25">
        <v>25000</v>
      </c>
      <c r="G15" s="25">
        <v>25000</v>
      </c>
      <c r="H15" s="25">
        <v>25500</v>
      </c>
      <c r="I15" s="20">
        <f t="shared" si="0"/>
        <v>25166.67</v>
      </c>
      <c r="J15" s="20">
        <f>ROUND(I15,2)*Таблица1[[#This Row],[5]]</f>
        <v>25166.67</v>
      </c>
    </row>
    <row r="16" spans="1:10">
      <c r="A16" s="21">
        <v>6</v>
      </c>
      <c r="B16" s="26" t="s">
        <v>39</v>
      </c>
      <c r="C16" s="49" t="s">
        <v>47</v>
      </c>
      <c r="D16" s="24" t="s">
        <v>30</v>
      </c>
      <c r="E16" s="24">
        <v>1</v>
      </c>
      <c r="F16" s="23">
        <v>280000</v>
      </c>
      <c r="G16" s="23">
        <v>300000</v>
      </c>
      <c r="H16" s="23">
        <v>290000</v>
      </c>
      <c r="I16" s="20">
        <f t="shared" si="0"/>
        <v>290000</v>
      </c>
      <c r="J16" s="20">
        <f>ROUND(I16,2)*Таблица1[[#This Row],[5]]</f>
        <v>290000</v>
      </c>
    </row>
    <row r="17" spans="1:10" s="8" customFormat="1">
      <c r="A17" s="30"/>
      <c r="B17" s="31"/>
      <c r="C17" s="31"/>
      <c r="D17" s="30"/>
      <c r="E17" s="30"/>
      <c r="F17" s="32">
        <f>SUMPRODUCT(Таблица1[5],Таблица1[6])</f>
        <v>429350</v>
      </c>
      <c r="G17" s="32">
        <f>SUMPRODUCT(Таблица1[5],Таблица1[7])</f>
        <v>454250</v>
      </c>
      <c r="H17" s="32">
        <f>SUMPRODUCT(Таблица1[5],Таблица1[8])</f>
        <v>443700</v>
      </c>
      <c r="I17" s="33" t="s">
        <v>22</v>
      </c>
      <c r="J17" s="32">
        <f>SUBTOTAL(109,Таблица1[10])</f>
        <v>442432.77</v>
      </c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15">
      <c r="A19" s="43" t="s">
        <v>24</v>
      </c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28.5" customHeight="1">
      <c r="A20" s="43" t="s">
        <v>25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12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 ht="15">
      <c r="A22" s="44" t="s">
        <v>26</v>
      </c>
      <c r="B22" s="44"/>
      <c r="C22" s="18">
        <f>MIN(F17:H17)</f>
        <v>429350</v>
      </c>
      <c r="D22" s="19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22,0))&gt;6,ROMAN(MID(ROUNDDOWN(C22,0),1,LEN(ROUNDDOWN(C22,0))-6)+0)&amp;" миллионов "&amp;ROMAN(MID(ROUNDDOWN(C22,0),LEN(ROUNDDOWN(C22,0))-5,3)+0)&amp;" тысяч "&amp;ROMAN(MID(ROUNDDOWN(C22,0),LEN(ROUNDDOWN(C22,0))-2,3)+0)&amp;" рублей",IF(LEN(ROUNDDOWN(C22,0))&gt;3,ROMAN(MID(ROUNDDOWN(C22,0),1,LEN(ROUNDDOWN(C22,0))-3)+0)&amp;" тысяч "&amp;ROMAN(MID(ROUNDDOWN(C22,0),LEN(ROUNDDOWN(C22,0))-2,3)+0)&amp;" рублей",ROMAN(ROUNDDOWN(C22,0))&amp;"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"&amp;SUBSTITUTE(SUBSTITUTE(SUBSTITUTE(SUBSTITUTE(SUBSTITUTE(SUBSTITUTE(SUBSTITUTE(SUBSTITUTE(RIGHT(ROUND(C22*100,0),2)&amp;"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Четыреста двадцать девять тысяч триста пятьдесят рублей 00 копеек</v>
      </c>
      <c r="E22" s="9"/>
      <c r="F22" s="9"/>
      <c r="G22" s="9"/>
      <c r="H22" s="9"/>
      <c r="I22" s="9"/>
      <c r="J22" s="9"/>
    </row>
    <row r="23" spans="1:10" ht="15">
      <c r="A23" s="10"/>
      <c r="B23" s="9"/>
      <c r="C23" s="14"/>
      <c r="D23" s="9"/>
      <c r="E23" s="9"/>
      <c r="F23" s="9"/>
      <c r="G23" s="9"/>
      <c r="H23" s="9"/>
      <c r="I23" s="9"/>
      <c r="J23" s="9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29" t="s">
        <v>32</v>
      </c>
      <c r="C25" s="1"/>
      <c r="D25" s="45"/>
      <c r="E25" s="45"/>
      <c r="F25" s="45"/>
      <c r="G25" s="1"/>
      <c r="H25" s="46" t="s">
        <v>33</v>
      </c>
      <c r="I25" s="46"/>
      <c r="J25" s="1"/>
    </row>
    <row r="26" spans="1:10">
      <c r="A26" s="1"/>
      <c r="B26" s="15" t="s">
        <v>27</v>
      </c>
      <c r="C26" s="16"/>
      <c r="D26" s="42" t="s">
        <v>28</v>
      </c>
      <c r="E26" s="42"/>
      <c r="F26" s="42"/>
      <c r="G26" s="16"/>
      <c r="H26" s="42" t="s">
        <v>29</v>
      </c>
      <c r="I26" s="42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</sheetData>
  <mergeCells count="22">
    <mergeCell ref="D26:F26"/>
    <mergeCell ref="H26:I26"/>
    <mergeCell ref="A19:J19"/>
    <mergeCell ref="A20:J20"/>
    <mergeCell ref="A22:B22"/>
    <mergeCell ref="D25:F25"/>
    <mergeCell ref="H25:I25"/>
    <mergeCell ref="J8:J9"/>
    <mergeCell ref="A2:J2"/>
    <mergeCell ref="A1:J1"/>
    <mergeCell ref="F8:H8"/>
    <mergeCell ref="A8:A9"/>
    <mergeCell ref="C8:C9"/>
    <mergeCell ref="D8:D9"/>
    <mergeCell ref="E8:E9"/>
    <mergeCell ref="B8:B9"/>
    <mergeCell ref="I8:I9"/>
    <mergeCell ref="D6:G6"/>
    <mergeCell ref="A4:B4"/>
    <mergeCell ref="C4:J4"/>
    <mergeCell ref="A5:B5"/>
    <mergeCell ref="C5:J5"/>
  </mergeCells>
  <conditionalFormatting sqref="F17:H17">
    <cfRule type="cellIs" dxfId="17" priority="1" stopIfTrue="1" operator="equal">
      <formula>$C$22</formula>
    </cfRule>
    <cfRule type="expression" dxfId="16" priority="2" stopIfTrue="1">
      <formula>"мин($F$14:$H$14)"</formula>
    </cfRule>
  </conditionalFormatting>
  <pageMargins left="0.78740157480314965" right="0.78740157480314965" top="0.78740157480314965" bottom="0.39370078740157483" header="0" footer="0"/>
  <pageSetup paperSize="9" scale="8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Расчёт НМЦК</dc:title>
  <dc:creator>Контрактная служба ВОГУ</dc:creator>
  <cp:keywords>НМЦК</cp:keywords>
  <cp:lastModifiedBy>Лебедева Татьяна Александровна</cp:lastModifiedBy>
  <cp:lastPrinted>2025-06-04T08:25:13Z</cp:lastPrinted>
  <dcterms:created xsi:type="dcterms:W3CDTF">2014-01-28T13:50:42Z</dcterms:created>
  <dcterms:modified xsi:type="dcterms:W3CDTF">2026-06-03T13:14:14Z</dcterms:modified>
</cp:coreProperties>
</file>