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15" tabRatio="731"/>
  </bookViews>
  <sheets>
    <sheet name="Итоговый расчет" sheetId="5" r:id="rId1"/>
  </sheets>
  <calcPr calcId="124519" iterateDelta="1E-4"/>
</workbook>
</file>

<file path=xl/calcChain.xml><?xml version="1.0" encoding="utf-8"?>
<calcChain xmlns="http://schemas.openxmlformats.org/spreadsheetml/2006/main">
  <c r="G27" i="5"/>
  <c r="I27"/>
  <c r="G26"/>
  <c r="I26"/>
  <c r="G25"/>
  <c r="I25"/>
  <c r="G24"/>
  <c r="I24"/>
  <c r="K7"/>
  <c r="M7" s="1"/>
  <c r="N7" s="1"/>
  <c r="O7" s="1"/>
  <c r="K8"/>
  <c r="M8" s="1"/>
  <c r="N8" s="1"/>
  <c r="O8" s="1"/>
  <c r="K9"/>
  <c r="M9" s="1"/>
  <c r="N9" s="1"/>
  <c r="O9" s="1"/>
  <c r="K10"/>
  <c r="M10" s="1"/>
  <c r="N10" s="1"/>
  <c r="O10" s="1"/>
  <c r="K11"/>
  <c r="M11" s="1"/>
  <c r="N11" s="1"/>
  <c r="O11" s="1"/>
  <c r="K12"/>
  <c r="M12" s="1"/>
  <c r="N12" s="1"/>
  <c r="O12" s="1"/>
  <c r="H7"/>
  <c r="I7" s="1"/>
  <c r="J7" s="1"/>
  <c r="H8"/>
  <c r="I8" s="1"/>
  <c r="J8" s="1"/>
  <c r="H9"/>
  <c r="I9" s="1"/>
  <c r="J9" s="1"/>
  <c r="H10"/>
  <c r="I10" s="1"/>
  <c r="J10" s="1"/>
  <c r="H11"/>
  <c r="I11" s="1"/>
  <c r="J11" s="1"/>
  <c r="H12"/>
  <c r="I12" s="1"/>
  <c r="J12" s="1"/>
  <c r="H13"/>
  <c r="G20"/>
  <c r="G21"/>
  <c r="G22"/>
  <c r="G23"/>
  <c r="G19"/>
  <c r="I20" l="1"/>
  <c r="I21"/>
  <c r="I22"/>
  <c r="I23"/>
  <c r="I19"/>
  <c r="H6"/>
  <c r="I28" l="1"/>
  <c r="K14"/>
  <c r="H14"/>
  <c r="I14" s="1"/>
  <c r="J14" s="1"/>
  <c r="K13"/>
  <c r="M13" s="1"/>
  <c r="N13" s="1"/>
  <c r="I13"/>
  <c r="J13" s="1"/>
  <c r="K6"/>
  <c r="I6"/>
  <c r="J6" s="1"/>
  <c r="O13" l="1"/>
  <c r="M6"/>
  <c r="N6" s="1"/>
  <c r="O6" s="1"/>
  <c r="M14"/>
  <c r="N14" s="1"/>
  <c r="O14" s="1"/>
  <c r="O15" l="1"/>
</calcChain>
</file>

<file path=xl/sharedStrings.xml><?xml version="1.0" encoding="utf-8"?>
<sst xmlns="http://schemas.openxmlformats.org/spreadsheetml/2006/main" count="94" uniqueCount="52">
  <si>
    <t>Ед. изм.</t>
  </si>
  <si>
    <t>1.</t>
  </si>
  <si>
    <t>2.</t>
  </si>
  <si>
    <t>№ п/п</t>
  </si>
  <si>
    <t>Наименование товара</t>
  </si>
  <si>
    <t>Кол-во</t>
  </si>
  <si>
    <t>Дата обоснования НМЦК:</t>
  </si>
  <si>
    <t>Определение начальной (максимальной) цены контракта</t>
  </si>
  <si>
    <t>3.</t>
  </si>
  <si>
    <t>4.</t>
  </si>
  <si>
    <t>5.</t>
  </si>
  <si>
    <t>6.</t>
  </si>
  <si>
    <t>штука</t>
  </si>
  <si>
    <t>Однородность совокупности значений выявленных цен, используемых в расчете НМЦК</t>
  </si>
  <si>
    <t>НЦЕ</t>
  </si>
  <si>
    <t xml:space="preserve">Средняя арифметическая цена за единицу     &lt;ц&gt; </t>
  </si>
  <si>
    <t xml:space="preserve">Среднее квадратичное отклонение
</t>
  </si>
  <si>
    <r>
      <t xml:space="preserve">коэффициент вариации цен V (%)           </t>
    </r>
    <r>
      <rPr>
        <b/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</si>
  <si>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ИТОГО:</t>
  </si>
  <si>
    <t>НДС</t>
  </si>
  <si>
    <t>Цена средняя с НДС</t>
  </si>
  <si>
    <t>Цена с НДС округ. Вниз</t>
  </si>
  <si>
    <t>Сумма с округлением</t>
  </si>
  <si>
    <t>ЦЕМ (НЦЕ), с НДС</t>
  </si>
  <si>
    <t>% снижения цены</t>
  </si>
  <si>
    <t>Цена со снижением</t>
  </si>
  <si>
    <t>Сумма</t>
  </si>
  <si>
    <t>НМЦК:</t>
  </si>
  <si>
    <t>В соответствии с п. 18 Приказом Минздрава России от 15.05.2020 г. N 450н, НМЦК пропорционально снижена заказчиком, исходя из имеющегося у заказчика объема финансового обеспечения для осуществления соответствующей закупки.</t>
  </si>
  <si>
    <t>упак</t>
  </si>
  <si>
    <t>Бутылка II-250-2-МТО стеклянная для крови трансфузионных и инфузионных препаратов</t>
  </si>
  <si>
    <t>Колпачки алюминиевые 12А20 для укупорки лекарственных средств</t>
  </si>
  <si>
    <t>Прбка ППВ-12платмассовая к флакону с внутренним диаметром горловины 12 мм</t>
  </si>
  <si>
    <t>7.</t>
  </si>
  <si>
    <t>8.</t>
  </si>
  <si>
    <t>9.</t>
  </si>
  <si>
    <t>Крышка 1,1-20 пластмассовая навинчиваемая к флакону с наружным диаметром резьбы горловины 20 мм</t>
  </si>
  <si>
    <t>Пробка резиновая мед ПРп-Астрахим № 1 конст 1 под флаконы для инъекций</t>
  </si>
  <si>
    <t>Бутылка КЗ-100 № 1</t>
  </si>
  <si>
    <t>Бутылка II-450-2-МТО стеклянная для крови трансфузионных и инфузионных препаратов</t>
  </si>
  <si>
    <t>Колпачки алюминиевые К-3-34 для укупорки лекарственных средств</t>
  </si>
  <si>
    <t>Пробка резиновая мед ПРки-Астрахим № 1 4Ц № 1</t>
  </si>
  <si>
    <t>Источник цены 1: Коммерческое предложение № 1542 от 02.07.2026 г. (цена за единицу без НДС)</t>
  </si>
  <si>
    <t>Источник цены 2: Коммерческое предложение б/№ от 02.07.2026 г. (цена за единицу без НДС)</t>
  </si>
  <si>
    <t>Источник цены 3: Коммерческое предложение № 901 от 03.07.2026 г. (цена за единицу без НДС)</t>
  </si>
  <si>
    <t>ОКПД2</t>
  </si>
  <si>
    <t>23.12.11.114</t>
  </si>
  <si>
    <t>25.92.13.000</t>
  </si>
  <si>
    <t>22.22.19.00</t>
  </si>
  <si>
    <t>22.29.29.190</t>
  </si>
  <si>
    <t>22.19.71.190</t>
  </si>
  <si>
    <t>Заведующий аптекой - провизор Иманов Ю.Н.</t>
  </si>
</sst>
</file>

<file path=xl/styles.xml><?xml version="1.0" encoding="utf-8"?>
<styleSheet xmlns="http://schemas.openxmlformats.org/spreadsheetml/2006/main">
  <numFmts count="3">
    <numFmt numFmtId="164" formatCode="0.00000000"/>
    <numFmt numFmtId="165" formatCode="0.000000"/>
    <numFmt numFmtId="166" formatCode="0.000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1" fillId="3" borderId="0" xfId="0" applyFont="1" applyFill="1"/>
    <xf numFmtId="3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0" fontId="4" fillId="4" borderId="8" xfId="0" applyFont="1" applyFill="1" applyBorder="1" applyAlignment="1">
      <alignment vertical="top"/>
    </xf>
    <xf numFmtId="0" fontId="4" fillId="4" borderId="9" xfId="0" applyFont="1" applyFill="1" applyBorder="1" applyAlignment="1">
      <alignment vertical="top"/>
    </xf>
    <xf numFmtId="2" fontId="4" fillId="4" borderId="9" xfId="0" applyNumberFormat="1" applyFont="1" applyFill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4" fillId="4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4" fillId="0" borderId="0" xfId="0" applyFont="1"/>
    <xf numFmtId="2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65" fontId="5" fillId="0" borderId="7" xfId="0" applyNumberFormat="1" applyFont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right" wrapText="1"/>
    </xf>
    <xf numFmtId="0" fontId="4" fillId="0" borderId="11" xfId="0" applyFont="1" applyBorder="1" applyAlignment="1">
      <alignment horizontal="right" wrapText="1"/>
    </xf>
    <xf numFmtId="0" fontId="4" fillId="0" borderId="12" xfId="0" applyFont="1" applyBorder="1" applyAlignment="1">
      <alignment horizontal="right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3" fillId="3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40480</xdr:colOff>
      <xdr:row>3</xdr:row>
      <xdr:rowOff>952499</xdr:rowOff>
    </xdr:from>
    <xdr:to>
      <xdr:col>15</xdr:col>
      <xdr:colOff>0</xdr:colOff>
      <xdr:row>3</xdr:row>
      <xdr:rowOff>1381124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51205" y="1066799"/>
          <a:ext cx="414099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40480</xdr:colOff>
      <xdr:row>3</xdr:row>
      <xdr:rowOff>952499</xdr:rowOff>
    </xdr:from>
    <xdr:to>
      <xdr:col>15</xdr:col>
      <xdr:colOff>0</xdr:colOff>
      <xdr:row>3</xdr:row>
      <xdr:rowOff>1381124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51205" y="1066799"/>
          <a:ext cx="414099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3"/>
  <sheetViews>
    <sheetView tabSelected="1" topLeftCell="A13" workbookViewId="0">
      <selection activeCell="E32" sqref="E32"/>
    </sheetView>
  </sheetViews>
  <sheetFormatPr defaultRowHeight="15"/>
  <cols>
    <col min="1" max="1" width="5.85546875" style="1" customWidth="1"/>
    <col min="2" max="2" width="37.5703125" style="1" customWidth="1"/>
    <col min="3" max="3" width="10.28515625" style="1" customWidth="1"/>
    <col min="4" max="4" width="9.140625" style="1"/>
    <col min="5" max="5" width="19" style="1" customWidth="1"/>
    <col min="6" max="6" width="16.85546875" style="1" customWidth="1"/>
    <col min="7" max="7" width="17" style="1" customWidth="1"/>
    <col min="8" max="8" width="12.5703125" style="1" customWidth="1"/>
    <col min="9" max="9" width="16.140625" style="1" customWidth="1"/>
    <col min="10" max="10" width="9.140625" style="1"/>
    <col min="11" max="11" width="11.5703125" style="1" customWidth="1"/>
    <col min="12" max="14" width="9.140625" style="1"/>
    <col min="15" max="15" width="15.85546875" style="1" customWidth="1"/>
    <col min="16" max="16384" width="9.140625" style="1"/>
  </cols>
  <sheetData>
    <row r="1" spans="1:15" s="4" customFormat="1">
      <c r="A1" s="39" t="s">
        <v>7</v>
      </c>
      <c r="B1" s="39"/>
      <c r="C1" s="39"/>
      <c r="D1" s="39"/>
      <c r="E1" s="39"/>
      <c r="F1" s="39"/>
      <c r="G1" s="39"/>
      <c r="H1" s="39"/>
      <c r="I1" s="39"/>
      <c r="J1" s="39"/>
    </row>
    <row r="3" spans="1:15" ht="15.75" thickBot="1"/>
    <row r="4" spans="1:15" ht="43.5" customHeight="1" thickBot="1">
      <c r="A4" s="40" t="s">
        <v>3</v>
      </c>
      <c r="B4" s="40" t="s">
        <v>4</v>
      </c>
      <c r="C4" s="40" t="s">
        <v>0</v>
      </c>
      <c r="D4" s="40" t="s">
        <v>5</v>
      </c>
      <c r="E4" s="42" t="s">
        <v>42</v>
      </c>
      <c r="F4" s="42" t="s">
        <v>43</v>
      </c>
      <c r="G4" s="42" t="s">
        <v>44</v>
      </c>
      <c r="H4" s="34" t="s">
        <v>13</v>
      </c>
      <c r="I4" s="35"/>
      <c r="J4" s="36"/>
      <c r="K4" s="37" t="s">
        <v>14</v>
      </c>
      <c r="L4" s="7"/>
      <c r="M4" s="7"/>
      <c r="N4" s="7"/>
      <c r="O4" s="7"/>
    </row>
    <row r="5" spans="1:15" ht="118.5" thickBot="1">
      <c r="A5" s="41"/>
      <c r="B5" s="41"/>
      <c r="C5" s="41"/>
      <c r="D5" s="41"/>
      <c r="E5" s="43"/>
      <c r="F5" s="43"/>
      <c r="G5" s="43"/>
      <c r="H5" s="8" t="s">
        <v>15</v>
      </c>
      <c r="I5" s="9" t="s">
        <v>16</v>
      </c>
      <c r="J5" s="10" t="s">
        <v>17</v>
      </c>
      <c r="K5" s="38"/>
      <c r="L5" s="11" t="s">
        <v>19</v>
      </c>
      <c r="M5" s="11" t="s">
        <v>20</v>
      </c>
      <c r="N5" s="11" t="s">
        <v>21</v>
      </c>
      <c r="O5" s="17" t="s">
        <v>22</v>
      </c>
    </row>
    <row r="6" spans="1:15" s="12" customFormat="1" ht="13.5" thickBot="1">
      <c r="A6" s="16" t="s">
        <v>1</v>
      </c>
      <c r="B6" s="16" t="s">
        <v>38</v>
      </c>
      <c r="C6" s="6" t="s">
        <v>29</v>
      </c>
      <c r="D6" s="5">
        <v>500</v>
      </c>
      <c r="E6" s="20">
        <v>38.1</v>
      </c>
      <c r="F6" s="20">
        <v>42</v>
      </c>
      <c r="G6" s="20">
        <v>44</v>
      </c>
      <c r="H6" s="21">
        <f>AVERAGE(E6,F6,G6)</f>
        <v>41.366666666666667</v>
      </c>
      <c r="I6" s="21">
        <f>SQRT((SUM(POWER(E6-H6,2),POWER(F6-H6,2),POWER(G6-H6,2),))/(COLUMNS(E6:G6)-1))</f>
        <v>3.0005555041247494</v>
      </c>
      <c r="J6" s="22">
        <f>I6/H6</f>
        <v>7.2535588335006021E-2</v>
      </c>
      <c r="K6" s="21">
        <f>(D6*(E6+F6+G6)/COLUMNS(E6:G6))/D6</f>
        <v>41.366666666666667</v>
      </c>
      <c r="L6" s="23">
        <v>5</v>
      </c>
      <c r="M6" s="24">
        <f t="shared" ref="M6:M14" si="0">K6*(100+L6)/100</f>
        <v>43.435000000000002</v>
      </c>
      <c r="N6" s="25">
        <f t="shared" ref="N6:N14" si="1">ROUNDDOWN(M6,2)</f>
        <v>43.43</v>
      </c>
      <c r="O6" s="25">
        <f t="shared" ref="O6:O14" si="2">N6*D6</f>
        <v>21715</v>
      </c>
    </row>
    <row r="7" spans="1:15" s="12" customFormat="1" ht="23.25" thickBot="1">
      <c r="A7" s="16" t="s">
        <v>2</v>
      </c>
      <c r="B7" s="16" t="s">
        <v>30</v>
      </c>
      <c r="C7" s="6" t="s">
        <v>12</v>
      </c>
      <c r="D7" s="5">
        <v>500</v>
      </c>
      <c r="E7" s="30">
        <v>50.48</v>
      </c>
      <c r="F7" s="20">
        <v>55</v>
      </c>
      <c r="G7" s="20">
        <v>57</v>
      </c>
      <c r="H7" s="21">
        <f t="shared" ref="H7:H13" si="3">AVERAGE(E7,F7,G7)</f>
        <v>54.16</v>
      </c>
      <c r="I7" s="21">
        <f t="shared" ref="I7:I12" si="4">SQRT((SUM(POWER(E7-H7,2),POWER(F7-H7,2),POWER(G7-H7,2),))/(COLUMNS(E7:G7)-1))</f>
        <v>3.3401796358878681</v>
      </c>
      <c r="J7" s="22">
        <f t="shared" ref="J7:J12" si="5">I7/H7</f>
        <v>6.1672445271194025E-2</v>
      </c>
      <c r="K7" s="21">
        <f t="shared" ref="K7:K12" si="6">(D7*(E7+F7+G7)/COLUMNS(E7:G7))/D7</f>
        <v>54.16</v>
      </c>
      <c r="L7" s="23">
        <v>5</v>
      </c>
      <c r="M7" s="24">
        <f t="shared" si="0"/>
        <v>56.867999999999995</v>
      </c>
      <c r="N7" s="25">
        <f t="shared" si="1"/>
        <v>56.86</v>
      </c>
      <c r="O7" s="25">
        <f t="shared" si="2"/>
        <v>28430</v>
      </c>
    </row>
    <row r="8" spans="1:15" s="12" customFormat="1" ht="23.25" thickBot="1">
      <c r="A8" s="16" t="s">
        <v>8</v>
      </c>
      <c r="B8" s="16" t="s">
        <v>39</v>
      </c>
      <c r="C8" s="6" t="s">
        <v>12</v>
      </c>
      <c r="D8" s="5">
        <v>500</v>
      </c>
      <c r="E8" s="20">
        <v>54.29</v>
      </c>
      <c r="F8" s="20">
        <v>59.29</v>
      </c>
      <c r="G8" s="20">
        <v>61</v>
      </c>
      <c r="H8" s="21">
        <f t="shared" si="3"/>
        <v>58.193333333333328</v>
      </c>
      <c r="I8" s="21">
        <f t="shared" si="4"/>
        <v>3.4868371532569937</v>
      </c>
      <c r="J8" s="22">
        <f t="shared" si="5"/>
        <v>5.9918154770139662E-2</v>
      </c>
      <c r="K8" s="21">
        <f t="shared" si="6"/>
        <v>58.193333333333321</v>
      </c>
      <c r="L8" s="23">
        <v>5</v>
      </c>
      <c r="M8" s="24">
        <f t="shared" si="0"/>
        <v>61.10299999999998</v>
      </c>
      <c r="N8" s="25">
        <f t="shared" si="1"/>
        <v>61.1</v>
      </c>
      <c r="O8" s="25">
        <f t="shared" si="2"/>
        <v>30550</v>
      </c>
    </row>
    <row r="9" spans="1:15" s="12" customFormat="1" ht="23.25" thickBot="1">
      <c r="A9" s="16" t="s">
        <v>9</v>
      </c>
      <c r="B9" s="16" t="s">
        <v>31</v>
      </c>
      <c r="C9" s="6" t="s">
        <v>12</v>
      </c>
      <c r="D9" s="5">
        <v>5000</v>
      </c>
      <c r="E9" s="20">
        <v>1.83</v>
      </c>
      <c r="F9" s="20">
        <v>2</v>
      </c>
      <c r="G9" s="20">
        <v>2.1</v>
      </c>
      <c r="H9" s="21">
        <f t="shared" si="3"/>
        <v>1.9766666666666666</v>
      </c>
      <c r="I9" s="21">
        <f t="shared" si="4"/>
        <v>0.13650396819628846</v>
      </c>
      <c r="J9" s="22">
        <f t="shared" si="5"/>
        <v>6.9057656760348293E-2</v>
      </c>
      <c r="K9" s="21">
        <f t="shared" si="6"/>
        <v>1.9766666666666668</v>
      </c>
      <c r="L9" s="23">
        <v>5</v>
      </c>
      <c r="M9" s="24">
        <f t="shared" si="0"/>
        <v>2.0754999999999999</v>
      </c>
      <c r="N9" s="25">
        <f t="shared" si="1"/>
        <v>2.0699999999999998</v>
      </c>
      <c r="O9" s="25">
        <f t="shared" si="2"/>
        <v>10350</v>
      </c>
    </row>
    <row r="10" spans="1:15" s="12" customFormat="1" ht="23.25" thickBot="1">
      <c r="A10" s="16" t="s">
        <v>10</v>
      </c>
      <c r="B10" s="16" t="s">
        <v>40</v>
      </c>
      <c r="C10" s="6" t="s">
        <v>12</v>
      </c>
      <c r="D10" s="5">
        <v>10000</v>
      </c>
      <c r="E10" s="20">
        <v>6.38</v>
      </c>
      <c r="F10" s="20">
        <v>6.9</v>
      </c>
      <c r="G10" s="20">
        <v>7</v>
      </c>
      <c r="H10" s="21">
        <f t="shared" si="3"/>
        <v>6.7600000000000007</v>
      </c>
      <c r="I10" s="21">
        <f t="shared" si="4"/>
        <v>0.3328663395418649</v>
      </c>
      <c r="J10" s="22">
        <f t="shared" si="5"/>
        <v>4.9240582772465215E-2</v>
      </c>
      <c r="K10" s="21">
        <f t="shared" si="6"/>
        <v>6.76</v>
      </c>
      <c r="L10" s="23">
        <v>5</v>
      </c>
      <c r="M10" s="24">
        <f t="shared" si="0"/>
        <v>7.0979999999999999</v>
      </c>
      <c r="N10" s="25">
        <f t="shared" si="1"/>
        <v>7.09</v>
      </c>
      <c r="O10" s="25">
        <f t="shared" si="2"/>
        <v>70900</v>
      </c>
    </row>
    <row r="11" spans="1:15" s="12" customFormat="1" ht="34.5" thickBot="1">
      <c r="A11" s="16" t="s">
        <v>11</v>
      </c>
      <c r="B11" s="16" t="s">
        <v>36</v>
      </c>
      <c r="C11" s="6" t="s">
        <v>12</v>
      </c>
      <c r="D11" s="5">
        <v>2000</v>
      </c>
      <c r="E11" s="20">
        <v>3.81</v>
      </c>
      <c r="F11" s="20">
        <v>4.2</v>
      </c>
      <c r="G11" s="20">
        <v>4.3</v>
      </c>
      <c r="H11" s="21">
        <f t="shared" si="3"/>
        <v>4.1033333333333326</v>
      </c>
      <c r="I11" s="21">
        <f t="shared" si="4"/>
        <v>0.25890796305508507</v>
      </c>
      <c r="J11" s="22">
        <f t="shared" si="5"/>
        <v>6.309698530993138E-2</v>
      </c>
      <c r="K11" s="21">
        <f t="shared" si="6"/>
        <v>4.1033333333333326</v>
      </c>
      <c r="L11" s="23">
        <v>5</v>
      </c>
      <c r="M11" s="24">
        <f t="shared" si="0"/>
        <v>4.3084999999999987</v>
      </c>
      <c r="N11" s="25">
        <f t="shared" si="1"/>
        <v>4.3</v>
      </c>
      <c r="O11" s="25">
        <f t="shared" si="2"/>
        <v>8600</v>
      </c>
    </row>
    <row r="12" spans="1:15" s="12" customFormat="1" ht="23.25" thickBot="1">
      <c r="A12" s="16" t="s">
        <v>33</v>
      </c>
      <c r="B12" s="16" t="s">
        <v>32</v>
      </c>
      <c r="C12" s="6" t="s">
        <v>12</v>
      </c>
      <c r="D12" s="5">
        <v>2000</v>
      </c>
      <c r="E12" s="20">
        <v>1.9</v>
      </c>
      <c r="F12" s="20">
        <v>2.1</v>
      </c>
      <c r="G12" s="20">
        <v>2.2000000000000002</v>
      </c>
      <c r="H12" s="21">
        <f t="shared" si="3"/>
        <v>2.0666666666666669</v>
      </c>
      <c r="I12" s="21">
        <f t="shared" si="4"/>
        <v>0.1527525231651948</v>
      </c>
      <c r="J12" s="22">
        <f t="shared" si="5"/>
        <v>7.391251120896522E-2</v>
      </c>
      <c r="K12" s="21">
        <f t="shared" si="6"/>
        <v>2.0666666666666664</v>
      </c>
      <c r="L12" s="23">
        <v>5</v>
      </c>
      <c r="M12" s="24">
        <f t="shared" si="0"/>
        <v>2.17</v>
      </c>
      <c r="N12" s="25">
        <f t="shared" si="1"/>
        <v>2.17</v>
      </c>
      <c r="O12" s="25">
        <f t="shared" si="2"/>
        <v>4340</v>
      </c>
    </row>
    <row r="13" spans="1:15" s="12" customFormat="1" ht="23.25" thickBot="1">
      <c r="A13" s="16" t="s">
        <v>34</v>
      </c>
      <c r="B13" s="16" t="s">
        <v>41</v>
      </c>
      <c r="C13" s="6" t="s">
        <v>12</v>
      </c>
      <c r="D13" s="5">
        <v>6000</v>
      </c>
      <c r="E13" s="30">
        <v>7.62</v>
      </c>
      <c r="F13" s="20">
        <v>8.1199999999999992</v>
      </c>
      <c r="G13" s="20">
        <v>8.3000000000000007</v>
      </c>
      <c r="H13" s="21">
        <f t="shared" si="3"/>
        <v>8.0133333333333336</v>
      </c>
      <c r="I13" s="21">
        <f t="shared" ref="I13" si="7">SQRT((SUM(POWER(E13-H13,2),POWER(F13-H13,2),POWER(G13-H13,2),))/(COLUMNS(E13:G13)-1))</f>
        <v>0.35232560697930176</v>
      </c>
      <c r="J13" s="22">
        <f t="shared" ref="J13" si="8">I13/H13</f>
        <v>4.3967421836019351E-2</v>
      </c>
      <c r="K13" s="21">
        <f t="shared" ref="K13" si="9">(D13*(E13+F13+G13)/COLUMNS(E13:G13))/D13</f>
        <v>8.0133333333333336</v>
      </c>
      <c r="L13" s="23">
        <v>5</v>
      </c>
      <c r="M13" s="24">
        <f t="shared" si="0"/>
        <v>8.4139999999999997</v>
      </c>
      <c r="N13" s="25">
        <f t="shared" si="1"/>
        <v>8.41</v>
      </c>
      <c r="O13" s="25">
        <f t="shared" si="2"/>
        <v>50460</v>
      </c>
    </row>
    <row r="14" spans="1:15" s="12" customFormat="1" ht="22.5">
      <c r="A14" s="16" t="s">
        <v>35</v>
      </c>
      <c r="B14" s="16" t="s">
        <v>37</v>
      </c>
      <c r="C14" s="6" t="s">
        <v>12</v>
      </c>
      <c r="D14" s="5">
        <v>2000</v>
      </c>
      <c r="E14" s="30">
        <v>3.68</v>
      </c>
      <c r="F14" s="20">
        <v>3.92</v>
      </c>
      <c r="G14" s="20">
        <v>4</v>
      </c>
      <c r="H14" s="21">
        <f>AVERAGE(E14,F14,G14)</f>
        <v>3.8666666666666667</v>
      </c>
      <c r="I14" s="21">
        <f>SQRT((SUM(POWER(E14-H14,2),POWER(F14-H14,2),POWER(G14-H14,2),))/(COLUMNS(E14:G14)-1))</f>
        <v>0.1665332799572905</v>
      </c>
      <c r="J14" s="22">
        <f>I14/H14</f>
        <v>4.3068951713092371E-2</v>
      </c>
      <c r="K14" s="21">
        <f>(D14*(E14+F14+G14)/COLUMNS(E14:G14))/D14</f>
        <v>3.8666666666666667</v>
      </c>
      <c r="L14" s="23">
        <v>5</v>
      </c>
      <c r="M14" s="24">
        <f t="shared" si="0"/>
        <v>4.0599999999999996</v>
      </c>
      <c r="N14" s="25">
        <f t="shared" si="1"/>
        <v>4.0599999999999996</v>
      </c>
      <c r="O14" s="25">
        <f t="shared" si="2"/>
        <v>8119.9999999999991</v>
      </c>
    </row>
    <row r="15" spans="1:15" ht="15.75" thickBot="1">
      <c r="A15" s="13" t="s">
        <v>18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5">
        <f>SUM(O6:O14)</f>
        <v>233465</v>
      </c>
    </row>
    <row r="17" spans="1:9" ht="14.25" customHeight="1">
      <c r="A17" s="19" t="s">
        <v>28</v>
      </c>
    </row>
    <row r="18" spans="1:9" ht="26.25">
      <c r="A18" s="26" t="s">
        <v>3</v>
      </c>
      <c r="B18" s="26" t="s">
        <v>4</v>
      </c>
      <c r="C18" s="26" t="s">
        <v>45</v>
      </c>
      <c r="D18" s="26" t="s">
        <v>0</v>
      </c>
      <c r="E18" s="26" t="s">
        <v>5</v>
      </c>
      <c r="F18" s="27" t="s">
        <v>23</v>
      </c>
      <c r="G18" s="27" t="s">
        <v>24</v>
      </c>
      <c r="H18" s="26" t="s">
        <v>25</v>
      </c>
      <c r="I18" s="26" t="s">
        <v>26</v>
      </c>
    </row>
    <row r="19" spans="1:9">
      <c r="A19" s="18" t="s">
        <v>1</v>
      </c>
      <c r="B19" s="16" t="s">
        <v>38</v>
      </c>
      <c r="C19" s="16" t="s">
        <v>46</v>
      </c>
      <c r="D19" s="6" t="s">
        <v>29</v>
      </c>
      <c r="E19" s="5">
        <v>500</v>
      </c>
      <c r="F19" s="29">
        <v>43.43</v>
      </c>
      <c r="G19" s="29">
        <f>F19*100/H19-100</f>
        <v>8.5750000000000028</v>
      </c>
      <c r="H19" s="20">
        <v>40</v>
      </c>
      <c r="I19" s="28">
        <f>E19*H19</f>
        <v>20000</v>
      </c>
    </row>
    <row r="20" spans="1:9" ht="22.5">
      <c r="A20" s="18" t="s">
        <v>2</v>
      </c>
      <c r="B20" s="16" t="s">
        <v>30</v>
      </c>
      <c r="C20" s="16" t="s">
        <v>46</v>
      </c>
      <c r="D20" s="6" t="s">
        <v>12</v>
      </c>
      <c r="E20" s="5">
        <v>500</v>
      </c>
      <c r="F20" s="29">
        <v>56.86</v>
      </c>
      <c r="G20" s="29">
        <f t="shared" ref="G20:G27" si="10">F20*100/H20-100</f>
        <v>7.2830188679245254</v>
      </c>
      <c r="H20" s="20">
        <v>53</v>
      </c>
      <c r="I20" s="28">
        <f t="shared" ref="I20:I27" si="11">E20*H20</f>
        <v>26500</v>
      </c>
    </row>
    <row r="21" spans="1:9" ht="22.5">
      <c r="A21" s="18" t="s">
        <v>8</v>
      </c>
      <c r="B21" s="16" t="s">
        <v>39</v>
      </c>
      <c r="C21" s="16" t="s">
        <v>46</v>
      </c>
      <c r="D21" s="6" t="s">
        <v>12</v>
      </c>
      <c r="E21" s="5">
        <v>500</v>
      </c>
      <c r="F21" s="29">
        <v>61.1</v>
      </c>
      <c r="G21" s="29">
        <f t="shared" si="10"/>
        <v>7.1929824561403564</v>
      </c>
      <c r="H21" s="20">
        <v>57</v>
      </c>
      <c r="I21" s="28">
        <f t="shared" si="11"/>
        <v>28500</v>
      </c>
    </row>
    <row r="22" spans="1:9" ht="22.5">
      <c r="A22" s="18" t="s">
        <v>9</v>
      </c>
      <c r="B22" s="16" t="s">
        <v>31</v>
      </c>
      <c r="C22" s="16" t="s">
        <v>47</v>
      </c>
      <c r="D22" s="6" t="s">
        <v>12</v>
      </c>
      <c r="E22" s="5">
        <v>5000</v>
      </c>
      <c r="F22" s="29">
        <v>2.0699999999999998</v>
      </c>
      <c r="G22" s="29">
        <f t="shared" si="10"/>
        <v>7.8124999999999858</v>
      </c>
      <c r="H22" s="20">
        <v>1.92</v>
      </c>
      <c r="I22" s="28">
        <f t="shared" si="11"/>
        <v>9600</v>
      </c>
    </row>
    <row r="23" spans="1:9" ht="22.5">
      <c r="A23" s="18" t="s">
        <v>10</v>
      </c>
      <c r="B23" s="16" t="s">
        <v>40</v>
      </c>
      <c r="C23" s="16" t="s">
        <v>47</v>
      </c>
      <c r="D23" s="6" t="s">
        <v>12</v>
      </c>
      <c r="E23" s="5">
        <v>10000</v>
      </c>
      <c r="F23" s="29">
        <v>7.09</v>
      </c>
      <c r="G23" s="29">
        <f t="shared" si="10"/>
        <v>5.8208955223880565</v>
      </c>
      <c r="H23" s="20">
        <v>6.7</v>
      </c>
      <c r="I23" s="28">
        <f t="shared" si="11"/>
        <v>67000</v>
      </c>
    </row>
    <row r="24" spans="1:9" ht="33.75">
      <c r="A24" s="18" t="s">
        <v>11</v>
      </c>
      <c r="B24" s="16" t="s">
        <v>36</v>
      </c>
      <c r="C24" s="16" t="s">
        <v>49</v>
      </c>
      <c r="D24" s="6" t="s">
        <v>12</v>
      </c>
      <c r="E24" s="5">
        <v>2000</v>
      </c>
      <c r="F24" s="29">
        <v>4.3</v>
      </c>
      <c r="G24" s="29">
        <f t="shared" si="10"/>
        <v>7.5</v>
      </c>
      <c r="H24" s="20">
        <v>4</v>
      </c>
      <c r="I24" s="28">
        <f t="shared" si="11"/>
        <v>8000</v>
      </c>
    </row>
    <row r="25" spans="1:9" ht="22.5">
      <c r="A25" s="18" t="s">
        <v>33</v>
      </c>
      <c r="B25" s="16" t="s">
        <v>32</v>
      </c>
      <c r="C25" s="16" t="s">
        <v>48</v>
      </c>
      <c r="D25" s="6" t="s">
        <v>12</v>
      </c>
      <c r="E25" s="5">
        <v>2000</v>
      </c>
      <c r="F25" s="29">
        <v>2.17</v>
      </c>
      <c r="G25" s="29">
        <f t="shared" si="10"/>
        <v>8.5</v>
      </c>
      <c r="H25" s="20">
        <v>2</v>
      </c>
      <c r="I25" s="28">
        <f t="shared" si="11"/>
        <v>4000</v>
      </c>
    </row>
    <row r="26" spans="1:9" ht="22.5">
      <c r="A26" s="18" t="s">
        <v>34</v>
      </c>
      <c r="B26" s="16" t="s">
        <v>41</v>
      </c>
      <c r="C26" s="16" t="s">
        <v>50</v>
      </c>
      <c r="D26" s="6" t="s">
        <v>12</v>
      </c>
      <c r="E26" s="5">
        <v>6000</v>
      </c>
      <c r="F26" s="29">
        <v>8.41</v>
      </c>
      <c r="G26" s="29">
        <f t="shared" si="10"/>
        <v>5.125</v>
      </c>
      <c r="H26" s="20">
        <v>8</v>
      </c>
      <c r="I26" s="28">
        <f t="shared" si="11"/>
        <v>48000</v>
      </c>
    </row>
    <row r="27" spans="1:9" ht="22.5">
      <c r="A27" s="18" t="s">
        <v>35</v>
      </c>
      <c r="B27" s="16" t="s">
        <v>37</v>
      </c>
      <c r="C27" s="16" t="s">
        <v>50</v>
      </c>
      <c r="D27" s="6" t="s">
        <v>12</v>
      </c>
      <c r="E27" s="5">
        <v>2000</v>
      </c>
      <c r="F27" s="29">
        <v>4.0599999999999996</v>
      </c>
      <c r="G27" s="29">
        <f t="shared" si="10"/>
        <v>5.1813471502590573</v>
      </c>
      <c r="H27" s="20">
        <v>3.86</v>
      </c>
      <c r="I27" s="28">
        <f t="shared" si="11"/>
        <v>7720</v>
      </c>
    </row>
    <row r="28" spans="1:9" ht="15" customHeight="1">
      <c r="A28" s="31" t="s">
        <v>27</v>
      </c>
      <c r="B28" s="32"/>
      <c r="C28" s="32"/>
      <c r="D28" s="32"/>
      <c r="E28" s="32"/>
      <c r="F28" s="32"/>
      <c r="G28" s="32"/>
      <c r="H28" s="33"/>
      <c r="I28" s="28">
        <f>SUM(I19:I27)</f>
        <v>219320</v>
      </c>
    </row>
    <row r="29" spans="1:9" hidden="1"/>
    <row r="30" spans="1:9" hidden="1"/>
    <row r="31" spans="1:9">
      <c r="B31" s="2" t="s">
        <v>6</v>
      </c>
      <c r="C31" s="2"/>
      <c r="D31" s="3">
        <v>46224</v>
      </c>
    </row>
    <row r="33" spans="2:3">
      <c r="B33" s="44" t="s">
        <v>51</v>
      </c>
      <c r="C33" s="44"/>
    </row>
  </sheetData>
  <mergeCells count="12">
    <mergeCell ref="B33:C33"/>
    <mergeCell ref="A28:H28"/>
    <mergeCell ref="H4:J4"/>
    <mergeCell ref="K4:K5"/>
    <mergeCell ref="A1:J1"/>
    <mergeCell ref="A4:A5"/>
    <mergeCell ref="B4:B5"/>
    <mergeCell ref="C4:C5"/>
    <mergeCell ref="D4:D5"/>
    <mergeCell ref="E4:E5"/>
    <mergeCell ref="F4:F5"/>
    <mergeCell ref="G4:G5"/>
  </mergeCells>
  <pageMargins left="0.39370078740157483" right="0.39370078740157483" top="0.39370078740157483" bottom="0.39370078740157483" header="0.31496062992125984" footer="0.31496062992125984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расчет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gor-apt-euv</dc:creator>
  <cp:lastModifiedBy>mgr-osmp-hnvl</cp:lastModifiedBy>
  <cp:lastPrinted>2026-07-23T21:19:23Z</cp:lastPrinted>
  <dcterms:created xsi:type="dcterms:W3CDTF">2025-04-02T10:15:56Z</dcterms:created>
  <dcterms:modified xsi:type="dcterms:W3CDTF">2026-07-23T21:20:20Z</dcterms:modified>
</cp:coreProperties>
</file>