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служба\Desktop\ЮРИСТ\2026 год\ЗАКУПКИ\ЕАТ БЕРЕЗКА\ГК расходники СЭМПЛ (ГК )\"/>
    </mc:Choice>
  </mc:AlternateContent>
  <bookViews>
    <workbookView xWindow="0" yWindow="0" windowWidth="19200" windowHeight="10905"/>
  </bookViews>
  <sheets>
    <sheet name="Расчет цены" sheetId="2" r:id="rId1"/>
  </sheets>
  <calcPr calcId="162913"/>
</workbook>
</file>

<file path=xl/calcChain.xml><?xml version="1.0" encoding="utf-8"?>
<calcChain xmlns="http://schemas.openxmlformats.org/spreadsheetml/2006/main">
  <c r="H9" i="2" l="1"/>
  <c r="G9" i="2"/>
  <c r="F9" i="2"/>
  <c r="K13" i="2" s="1"/>
  <c r="E9" i="2"/>
  <c r="M8" i="2" l="1"/>
  <c r="J8" i="2"/>
  <c r="K8" i="2"/>
  <c r="J7" i="2"/>
  <c r="K7" i="2"/>
  <c r="L7" i="2" s="1"/>
  <c r="M7" i="2"/>
  <c r="L8" i="2" l="1"/>
  <c r="N7" i="2"/>
  <c r="O7" i="2" l="1"/>
  <c r="P7" i="2" s="1"/>
  <c r="N8" i="2"/>
  <c r="O8" i="2" s="1"/>
  <c r="P8" i="2" s="1"/>
  <c r="P9" i="2" l="1"/>
  <c r="J10" i="2" l="1"/>
</calcChain>
</file>

<file path=xl/sharedStrings.xml><?xml version="1.0" encoding="utf-8"?>
<sst xmlns="http://schemas.openxmlformats.org/spreadsheetml/2006/main" count="34" uniqueCount="31">
  <si>
    <t>№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</si>
  <si>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</si>
  <si>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</si>
  <si>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</si>
  <si>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</si>
  <si>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</si>
  <si>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</si>
  <si>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Наименование объекта закупки</t>
  </si>
  <si>
    <t>Коммерческие предложения (руб./ед.изм.)</t>
  </si>
  <si>
    <t>шт</t>
  </si>
  <si>
    <t>Ед. изм.</t>
  </si>
  <si>
    <t>В результате проведенного расчета НМЦК составила:</t>
  </si>
  <si>
    <t>Оценка однородности совокупности значений выявленных цен, используемых в расчете НМЦК</t>
  </si>
  <si>
    <t>НМЦК определяемая методом сопоставимых рыночных цен (анализа рынка)*</t>
  </si>
  <si>
    <t>НМЦК контракта с учетом округления цены за единицу (руб.)</t>
  </si>
  <si>
    <t xml:space="preserve">* При определении НМЦК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
</t>
  </si>
  <si>
    <t>Дата подготовки обоснования НМЦК</t>
  </si>
  <si>
    <t>крышка-пломба</t>
  </si>
  <si>
    <t>отвертка специальная</t>
  </si>
  <si>
    <t>Поставщик №1</t>
  </si>
  <si>
    <t>Поставщик №2</t>
  </si>
  <si>
    <t>Поставщик №3</t>
  </si>
  <si>
    <t xml:space="preserve">Обоснование начальной (максимальной) цены контракта (далее - НМЦК); ЦК, заключаемой с единственным поставщиком (подрядчиком, исполнителем)
</t>
  </si>
  <si>
    <t xml:space="preserve">Нормирование затрат </t>
  </si>
  <si>
    <t>-</t>
  </si>
  <si>
    <t>Поставщик №4</t>
  </si>
  <si>
    <t>ПОСТАВКА расходных материалов СЭМПЛ</t>
  </si>
  <si>
    <r>
      <rPr>
        <sz val="12"/>
        <color indexed="8"/>
        <rFont val="XO Thames"/>
        <family val="1"/>
        <charset val="204"/>
      </rPr>
      <t>Метод сопоставимых рыночных цен (анализ рынка). В соответствии с ч.9 ст.22 Федерального закона от 05.04.2013 № 44-ФЗ «О контрактной си-стеме в сфере закупок товаров, работ, услуг для обеспечения государственных и муниципаль-ных нужд» метод сопоставимых рыночных цен (анализ рынка) является приоритетным для определения и обоснования начальной (максимальной) цены контракта</t>
    </r>
    <r>
      <rPr>
        <b/>
        <sz val="12"/>
        <color indexed="8"/>
        <rFont val="XO Thames"/>
        <family val="1"/>
        <charset val="204"/>
      </rPr>
      <t xml:space="preserve">
</t>
    </r>
  </si>
  <si>
    <r>
      <t xml:space="preserve">Коэффициент вариации цен V (%)           </t>
    </r>
    <r>
      <rPr>
        <i/>
        <sz val="10"/>
        <color indexed="8"/>
        <rFont val="XO Thames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</si>
  <si>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XO Thames"/>
        <family val="1"/>
        <charset val="204"/>
      </rPr>
      <t>Расчет НМЦК по формуле</t>
    </r>
    <r>
      <rPr>
        <sz val="10"/>
        <color indexed="8"/>
        <rFont val="XO Thames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</si>
  <si>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Минимальное предложение по цене контракта (стартовая цена закупочной сессии)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</si>
</sst>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XO Thames"/>
      <family val="1"/>
      <charset val="204"/>
    </font>
    <font>
      <sz val="11"/>
      <color rgb="FF0000CC"/>
      <name val="XO Thames"/>
      <family val="1"/>
      <charset val="204"/>
    </font>
    <font>
      <b/>
      <sz val="12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b/>
      <sz val="10"/>
      <color indexed="8"/>
      <name val="XO Thames"/>
      <family val="1"/>
      <charset val="204"/>
    </font>
    <font>
      <i/>
      <sz val="10"/>
      <color indexed="8"/>
      <name val="XO Thames"/>
      <family val="1"/>
      <charset val="204"/>
    </font>
    <font>
      <sz val="10"/>
      <color indexed="8"/>
      <name val="XO Thames"/>
      <family val="1"/>
      <charset val="204"/>
    </font>
    <font>
      <b/>
      <sz val="10"/>
      <color theme="1"/>
      <name val="XO Thames"/>
      <family val="1"/>
      <charset val="204"/>
    </font>
    <font>
      <sz val="12"/>
      <color rgb="FF000000"/>
      <name val="XO Thames"/>
      <family val="1"/>
      <charset val="204"/>
    </font>
    <font>
      <b/>
      <sz val="12"/>
      <color theme="1"/>
      <name val="XO Thames"/>
      <family val="1"/>
      <charset val="204"/>
    </font>
    <font>
      <sz val="10"/>
      <color theme="1"/>
      <name val="XO Thames"/>
      <family val="1"/>
      <charset val="204"/>
    </font>
    <font>
      <sz val="10"/>
      <color rgb="FF000000"/>
      <name val="XO Thames"/>
      <family val="1"/>
      <charset val="204"/>
    </font>
    <font>
      <b/>
      <sz val="11"/>
      <color rgb="FF0000CC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/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justify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4" fontId="15" fillId="0" borderId="1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50" y="2105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2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06050" y="2076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65274</xdr:colOff>
      <xdr:row>5</xdr:row>
      <xdr:rowOff>1679341</xdr:rowOff>
    </xdr:from>
    <xdr:to>
      <xdr:col>13</xdr:col>
      <xdr:colOff>41461</xdr:colOff>
      <xdr:row>5</xdr:row>
      <xdr:rowOff>2022241</xdr:rowOff>
    </xdr:to>
    <xdr:pic>
      <xdr:nvPicPr>
        <xdr:cNvPr id="2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54950" y="3528312"/>
          <a:ext cx="1421746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5</xdr:row>
      <xdr:rowOff>1400175</xdr:rowOff>
    </xdr:from>
    <xdr:to>
      <xdr:col>12</xdr:col>
      <xdr:colOff>419100</xdr:colOff>
      <xdr:row>5</xdr:row>
      <xdr:rowOff>1628775</xdr:rowOff>
    </xdr:to>
    <xdr:pic>
      <xdr:nvPicPr>
        <xdr:cNvPr id="21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5349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zoomScale="85" zoomScaleNormal="85" workbookViewId="0">
      <selection activeCell="H11" sqref="H11"/>
    </sheetView>
  </sheetViews>
  <sheetFormatPr defaultRowHeight="12.75" x14ac:dyDescent="0.2"/>
  <cols>
    <col min="1" max="1" width="3.140625" style="2" customWidth="1"/>
    <col min="2" max="2" width="33" style="2" customWidth="1"/>
    <col min="3" max="3" width="6.85546875" style="2" customWidth="1"/>
    <col min="4" max="4" width="7.85546875" style="2" customWidth="1"/>
    <col min="5" max="5" width="11" style="2" customWidth="1"/>
    <col min="6" max="6" width="11.140625" style="2" customWidth="1"/>
    <col min="7" max="9" width="11" style="2" customWidth="1"/>
    <col min="10" max="10" width="14.85546875" style="2" customWidth="1"/>
    <col min="11" max="11" width="15.42578125" style="2" customWidth="1"/>
    <col min="12" max="12" width="14.28515625" style="2" customWidth="1"/>
    <col min="13" max="13" width="21.7109375" style="2" customWidth="1"/>
    <col min="14" max="14" width="12.140625" style="2" customWidth="1"/>
    <col min="15" max="15" width="10.5703125" style="2" customWidth="1"/>
    <col min="16" max="16" width="13.28515625" style="2" customWidth="1"/>
    <col min="17" max="17" width="6.140625" style="2" customWidth="1"/>
    <col min="18" max="16384" width="9.140625" style="2"/>
  </cols>
  <sheetData>
    <row r="1" spans="1:18" ht="19.5" customHeight="1" x14ac:dyDescent="0.2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ht="19.5" customHeight="1" x14ac:dyDescent="0.2">
      <c r="A2" s="12"/>
      <c r="B2" s="12"/>
      <c r="C2" s="12"/>
      <c r="D2" s="12"/>
      <c r="E2" s="12"/>
      <c r="F2" s="12"/>
      <c r="G2" s="12"/>
      <c r="H2" s="14"/>
      <c r="I2" s="12"/>
      <c r="J2" s="12"/>
      <c r="K2" s="12"/>
      <c r="L2" s="12"/>
      <c r="M2" s="12"/>
      <c r="N2" s="12"/>
      <c r="O2" s="12"/>
      <c r="P2" s="12"/>
    </row>
    <row r="3" spans="1:18" ht="19.5" customHeight="1" x14ac:dyDescent="0.2">
      <c r="A3" s="61" t="s">
        <v>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8" ht="48.75" customHeight="1" x14ac:dyDescent="0.2">
      <c r="A4" s="60" t="s">
        <v>27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8" ht="39" customHeight="1" x14ac:dyDescent="0.2">
      <c r="A5" s="64" t="s">
        <v>0</v>
      </c>
      <c r="B5" s="64" t="s">
        <v>7</v>
      </c>
      <c r="C5" s="65" t="s">
        <v>10</v>
      </c>
      <c r="D5" s="65" t="s">
        <v>1</v>
      </c>
      <c r="E5" s="68" t="s">
        <v>8</v>
      </c>
      <c r="F5" s="69"/>
      <c r="G5" s="69"/>
      <c r="H5" s="69"/>
      <c r="I5" s="70"/>
      <c r="J5" s="67" t="s">
        <v>12</v>
      </c>
      <c r="K5" s="67"/>
      <c r="L5" s="67"/>
      <c r="M5" s="59" t="s">
        <v>13</v>
      </c>
      <c r="N5" s="59"/>
      <c r="O5" s="59"/>
      <c r="P5" s="59"/>
    </row>
    <row r="6" spans="1:18" ht="167.25" customHeight="1" x14ac:dyDescent="0.2">
      <c r="A6" s="64"/>
      <c r="B6" s="65"/>
      <c r="C6" s="66"/>
      <c r="D6" s="66"/>
      <c r="E6" s="16" t="s">
        <v>19</v>
      </c>
      <c r="F6" s="16" t="s">
        <v>20</v>
      </c>
      <c r="G6" s="16" t="s">
        <v>21</v>
      </c>
      <c r="H6" s="16" t="s">
        <v>25</v>
      </c>
      <c r="I6" s="16" t="s">
        <v>23</v>
      </c>
      <c r="J6" s="17" t="s">
        <v>3</v>
      </c>
      <c r="K6" s="17" t="s">
        <v>2</v>
      </c>
      <c r="L6" s="18" t="s">
        <v>28</v>
      </c>
      <c r="M6" s="19" t="s">
        <v>29</v>
      </c>
      <c r="N6" s="20" t="s">
        <v>4</v>
      </c>
      <c r="O6" s="20" t="s">
        <v>5</v>
      </c>
      <c r="P6" s="20" t="s">
        <v>14</v>
      </c>
    </row>
    <row r="7" spans="1:18" ht="27.75" customHeight="1" x14ac:dyDescent="0.2">
      <c r="A7" s="21">
        <v>1</v>
      </c>
      <c r="B7" s="22" t="s">
        <v>18</v>
      </c>
      <c r="C7" s="23" t="s">
        <v>9</v>
      </c>
      <c r="D7" s="24">
        <v>6</v>
      </c>
      <c r="E7" s="31">
        <v>659</v>
      </c>
      <c r="F7" s="32">
        <v>616</v>
      </c>
      <c r="G7" s="33">
        <v>669.9</v>
      </c>
      <c r="H7" s="34">
        <v>703.4</v>
      </c>
      <c r="I7" s="26" t="s">
        <v>24</v>
      </c>
      <c r="J7" s="27">
        <f t="shared" ref="J7" si="0">(E7+F7+G7)/3</f>
        <v>648.30000000000007</v>
      </c>
      <c r="K7" s="28">
        <f t="shared" ref="K7" si="1">STDEVA(E7:G7)</f>
        <v>28.498596456667819</v>
      </c>
      <c r="L7" s="28">
        <f t="shared" ref="L7" si="2">K7/J7*100</f>
        <v>4.3958964147258701</v>
      </c>
      <c r="M7" s="29">
        <f t="shared" ref="M7" si="3">((D7/3)*(SUM(E7:G7)))</f>
        <v>3889.8</v>
      </c>
      <c r="N7" s="30">
        <f t="shared" ref="N7" si="4">M7/D7</f>
        <v>648.30000000000007</v>
      </c>
      <c r="O7" s="29">
        <f t="shared" ref="O7" si="5">ROUNDDOWN(N7,2)</f>
        <v>648.29999999999995</v>
      </c>
      <c r="P7" s="29">
        <f t="shared" ref="P7" si="6">O7*D7</f>
        <v>3889.7999999999997</v>
      </c>
      <c r="R7" s="15"/>
    </row>
    <row r="8" spans="1:18" ht="27.75" customHeight="1" x14ac:dyDescent="0.2">
      <c r="A8" s="21">
        <v>2</v>
      </c>
      <c r="B8" s="22" t="s">
        <v>17</v>
      </c>
      <c r="C8" s="23" t="s">
        <v>9</v>
      </c>
      <c r="D8" s="24">
        <v>6</v>
      </c>
      <c r="E8" s="25">
        <v>47.9</v>
      </c>
      <c r="F8" s="25">
        <v>44.8</v>
      </c>
      <c r="G8" s="25">
        <v>47.25</v>
      </c>
      <c r="H8" s="25">
        <v>49.6</v>
      </c>
      <c r="I8" s="26" t="s">
        <v>24</v>
      </c>
      <c r="J8" s="27">
        <f>(E8+F8+G8)/3</f>
        <v>46.65</v>
      </c>
      <c r="K8" s="28">
        <f>STDEVA(E8:G8)</f>
        <v>1.6347782724271824</v>
      </c>
      <c r="L8" s="28">
        <f>K8/J8*100</f>
        <v>3.5043478508621275</v>
      </c>
      <c r="M8" s="29">
        <f>((D8/3)*(SUM(E8:G8)))</f>
        <v>279.89999999999998</v>
      </c>
      <c r="N8" s="30">
        <f>M8/D8</f>
        <v>46.65</v>
      </c>
      <c r="O8" s="29">
        <f>ROUNDDOWN(N8,2)</f>
        <v>46.65</v>
      </c>
      <c r="P8" s="29">
        <f>O8*D8</f>
        <v>279.89999999999998</v>
      </c>
      <c r="R8" s="15"/>
    </row>
    <row r="9" spans="1:18" s="1" customFormat="1" ht="23.25" customHeight="1" x14ac:dyDescent="0.2">
      <c r="A9" s="35"/>
      <c r="B9" s="36"/>
      <c r="C9" s="37"/>
      <c r="D9" s="38"/>
      <c r="E9" s="39">
        <f>E8*D8+E7*D7</f>
        <v>4241.3999999999996</v>
      </c>
      <c r="F9" s="51">
        <f>F8*D8+F7*D7</f>
        <v>3964.8</v>
      </c>
      <c r="G9" s="39">
        <f>G8*D8+G7*D7</f>
        <v>4302.8999999999996</v>
      </c>
      <c r="H9" s="39">
        <f>H7*D7+H8*D8</f>
        <v>4518</v>
      </c>
      <c r="I9" s="39"/>
      <c r="J9" s="40"/>
      <c r="K9" s="41"/>
      <c r="L9" s="41"/>
      <c r="M9" s="62"/>
      <c r="N9" s="62"/>
      <c r="O9" s="63"/>
      <c r="P9" s="42">
        <f>SUM(P7:P8)</f>
        <v>4169.7</v>
      </c>
    </row>
    <row r="10" spans="1:18" s="3" customFormat="1" ht="18" customHeight="1" x14ac:dyDescent="0.25">
      <c r="A10" s="55" t="s">
        <v>11</v>
      </c>
      <c r="B10" s="55"/>
      <c r="C10" s="55"/>
      <c r="D10" s="55"/>
      <c r="E10" s="55"/>
      <c r="F10" s="55"/>
      <c r="G10" s="55"/>
      <c r="H10" s="43"/>
      <c r="I10" s="43"/>
      <c r="J10" s="44">
        <f>P9</f>
        <v>4169.7</v>
      </c>
      <c r="K10" s="45" t="s">
        <v>6</v>
      </c>
      <c r="L10" s="45"/>
      <c r="M10" s="45"/>
      <c r="N10" s="45"/>
      <c r="O10" s="45"/>
      <c r="P10" s="46"/>
    </row>
    <row r="11" spans="1:18" s="3" customFormat="1" ht="9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7"/>
      <c r="K11" s="45"/>
      <c r="L11" s="45"/>
      <c r="M11" s="45"/>
      <c r="N11" s="45"/>
      <c r="O11" s="45"/>
      <c r="P11" s="46"/>
    </row>
    <row r="12" spans="1:18" ht="63" customHeight="1" x14ac:dyDescent="0.2">
      <c r="A12" s="56" t="s">
        <v>15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8" ht="24.75" customHeight="1" x14ac:dyDescent="0.2">
      <c r="A13" s="58" t="s">
        <v>30</v>
      </c>
      <c r="B13" s="58"/>
      <c r="C13" s="58"/>
      <c r="D13" s="58"/>
      <c r="E13" s="58"/>
      <c r="F13" s="58"/>
      <c r="G13" s="58"/>
      <c r="H13" s="58"/>
      <c r="I13" s="58"/>
      <c r="J13" s="58"/>
      <c r="K13" s="50">
        <f>F9</f>
        <v>3964.8</v>
      </c>
      <c r="L13" s="49" t="s">
        <v>6</v>
      </c>
      <c r="M13" s="48"/>
      <c r="N13" s="48"/>
      <c r="O13" s="48"/>
      <c r="P13" s="48"/>
    </row>
    <row r="14" spans="1:18" ht="24.75" customHeight="1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50"/>
      <c r="L14" s="49"/>
      <c r="M14" s="48"/>
      <c r="N14" s="48"/>
      <c r="O14" s="48"/>
      <c r="P14" s="48"/>
    </row>
    <row r="15" spans="1:18" ht="33.75" customHeight="1" x14ac:dyDescent="0.2">
      <c r="A15" s="54" t="s">
        <v>16</v>
      </c>
      <c r="B15" s="54"/>
      <c r="C15" s="54"/>
      <c r="D15" s="54"/>
      <c r="E15" s="54"/>
      <c r="F15" s="54"/>
      <c r="G15" s="54"/>
      <c r="H15" s="13"/>
      <c r="I15" s="11"/>
      <c r="J15" s="10">
        <v>46196</v>
      </c>
      <c r="K15" s="8"/>
      <c r="L15" s="8"/>
      <c r="M15" s="8"/>
      <c r="N15" s="8"/>
      <c r="O15" s="8"/>
      <c r="P15" s="8"/>
    </row>
    <row r="16" spans="1:18" ht="24.75" customHeight="1" x14ac:dyDescent="0.2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 spans="1:16" s="4" customFormat="1" ht="21" customHeight="1" x14ac:dyDescent="0.25">
      <c r="A17" s="5"/>
      <c r="B17" s="5"/>
      <c r="C17" s="5"/>
      <c r="D17" s="6"/>
      <c r="E17" s="7"/>
      <c r="F17" s="7"/>
      <c r="G17" s="7"/>
      <c r="H17" s="7"/>
      <c r="I17" s="7"/>
    </row>
    <row r="18" spans="1:16" ht="24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9"/>
      <c r="N18" s="53"/>
      <c r="O18" s="53"/>
      <c r="P18" s="53"/>
    </row>
  </sheetData>
  <mergeCells count="18">
    <mergeCell ref="M5:P5"/>
    <mergeCell ref="A4:P4"/>
    <mergeCell ref="A3:P3"/>
    <mergeCell ref="M9:O9"/>
    <mergeCell ref="A1:P1"/>
    <mergeCell ref="A5:A6"/>
    <mergeCell ref="B5:B6"/>
    <mergeCell ref="C5:C6"/>
    <mergeCell ref="D5:D6"/>
    <mergeCell ref="J5:L5"/>
    <mergeCell ref="E5:I5"/>
    <mergeCell ref="A18:L18"/>
    <mergeCell ref="N18:P18"/>
    <mergeCell ref="A15:G15"/>
    <mergeCell ref="A10:G10"/>
    <mergeCell ref="A12:P12"/>
    <mergeCell ref="A16:P16"/>
    <mergeCell ref="A13:J13"/>
  </mergeCells>
  <pageMargins left="0.51181102362204722" right="0.11811023622047245" top="0.74803149606299213" bottom="0.35433070866141736" header="0" footer="0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 Windows</cp:lastModifiedBy>
  <cp:lastPrinted>2026-06-25T13:19:53Z</cp:lastPrinted>
  <dcterms:created xsi:type="dcterms:W3CDTF">2014-01-15T18:15:09Z</dcterms:created>
  <dcterms:modified xsi:type="dcterms:W3CDTF">2026-06-25T13:20:25Z</dcterms:modified>
</cp:coreProperties>
</file>