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</sheets>
  <definedNames>
    <definedName name="_xlnm._FilterDatabase" localSheetId="1" hidden="1">Лист2!$A$1:$M$12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11" i="1" l="1"/>
  <c r="M5" i="2" l="1"/>
  <c r="M9" i="2"/>
  <c r="M2" i="2"/>
  <c r="M3" i="2"/>
  <c r="M4" i="2"/>
  <c r="M8" i="2"/>
  <c r="M6" i="2"/>
  <c r="M10" i="2"/>
  <c r="M11" i="2"/>
  <c r="M12" i="2"/>
  <c r="M7" i="2"/>
  <c r="K42" i="1" l="1"/>
  <c r="K44" i="1"/>
  <c r="K35" i="1"/>
  <c r="K37" i="1"/>
  <c r="K28" i="1"/>
  <c r="K30" i="1"/>
  <c r="K21" i="1"/>
  <c r="K23" i="1"/>
  <c r="K7" i="1"/>
  <c r="K9" i="1"/>
  <c r="K14" i="1"/>
  <c r="K16" i="1"/>
  <c r="T46" i="1" l="1"/>
  <c r="L46" i="1"/>
  <c r="Q41" i="1"/>
  <c r="R41" i="1" s="1"/>
  <c r="K41" i="1"/>
  <c r="K46" i="1" l="1"/>
  <c r="R46" i="1"/>
  <c r="S46" i="1" l="1"/>
  <c r="U46" i="1" s="1"/>
  <c r="X46" i="1" s="1"/>
  <c r="Y46" i="1" s="1"/>
  <c r="T39" i="1" l="1"/>
  <c r="L39" i="1"/>
  <c r="Q34" i="1"/>
  <c r="R34" i="1" s="1"/>
  <c r="K34" i="1"/>
  <c r="T32" i="1"/>
  <c r="L32" i="1"/>
  <c r="Q27" i="1"/>
  <c r="R27" i="1" s="1"/>
  <c r="K27" i="1"/>
  <c r="K39" i="1" l="1"/>
  <c r="K32" i="1"/>
  <c r="R39" i="1"/>
  <c r="R32" i="1"/>
  <c r="S39" i="1" l="1"/>
  <c r="U39" i="1" s="1"/>
  <c r="X39" i="1" s="1"/>
  <c r="Y39" i="1" s="1"/>
  <c r="S32" i="1"/>
  <c r="U32" i="1" s="1"/>
  <c r="X32" i="1" s="1"/>
  <c r="Y32" i="1" s="1"/>
  <c r="T25" i="1" l="1"/>
  <c r="L25" i="1"/>
  <c r="Q20" i="1"/>
  <c r="R20" i="1" s="1"/>
  <c r="K20" i="1"/>
  <c r="K25" i="1" l="1"/>
  <c r="R25" i="1"/>
  <c r="S25" i="1" l="1"/>
  <c r="U25" i="1" s="1"/>
  <c r="X25" i="1" s="1"/>
  <c r="Y25" i="1" s="1"/>
  <c r="T18" i="1"/>
  <c r="L18" i="1"/>
  <c r="Q13" i="1"/>
  <c r="R13" i="1" s="1"/>
  <c r="K13" i="1"/>
  <c r="K18" i="1" s="1"/>
  <c r="R18" i="1" l="1"/>
  <c r="S18" i="1" s="1"/>
  <c r="X18" i="1" s="1"/>
  <c r="Y18" i="1" s="1"/>
  <c r="T11" i="1" l="1"/>
  <c r="L11" i="1"/>
  <c r="Q6" i="1"/>
  <c r="R6" i="1" s="1"/>
  <c r="K6" i="1"/>
  <c r="R11" i="1" l="1"/>
  <c r="K11" i="1"/>
  <c r="S11" i="1" l="1"/>
  <c r="U11" i="1" s="1"/>
  <c r="X11" i="1" s="1"/>
  <c r="Y3" i="1" s="1"/>
</calcChain>
</file>

<file path=xl/sharedStrings.xml><?xml version="1.0" encoding="utf-8"?>
<sst xmlns="http://schemas.openxmlformats.org/spreadsheetml/2006/main" count="251" uniqueCount="124">
  <si>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</si>
  <si>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</si>
  <si>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</si>
  <si>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</si>
  <si>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</si>
  <si>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</si>
  <si>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</si>
  <si>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</si>
  <si>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</si>
  <si>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</si>
  <si>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</si>
  <si>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</si>
  <si>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</si>
  <si>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</si>
  <si>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</si>
  <si>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</si>
  <si>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</si>
  <si>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</si>
  <si>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</si>
  <si>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</si>
  <si>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</si>
  <si>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rPr>
        <sz val="11"/>
        <color rgb="FF000000"/>
        <rFont val="Times New Roman"/>
        <family val="1"/>
        <charset val="204"/>
      </rP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НДС, руб</t>
    </r>
    <r>
      <rPr>
        <sz val="11"/>
        <color rgb="FF000000"/>
        <rFont val="Times New Roman"/>
        <family val="1"/>
        <charset val="204"/>
      </rPr>
      <t>.</t>
    </r>
  </si>
  <si>
    <r>
      <rPr>
        <sz val="11"/>
        <color rgb="FF000000"/>
        <rFont val="Times New Roman"/>
        <family val="1"/>
        <charset val="204"/>
      </rP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НДС, руб.</t>
    </r>
  </si>
  <si>
    <t xml:space="preserve">№ реестровой записи
</t>
  </si>
  <si>
    <r>
      <rPr>
        <sz val="11"/>
        <color rgb="FF000000"/>
        <rFont val="Times New Roman"/>
        <family val="1"/>
        <charset val="204"/>
      </rP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НДС, руб</t>
    </r>
    <r>
      <rPr>
        <sz val="11"/>
        <color rgb="FF000000"/>
        <rFont val="Times New Roman"/>
        <family val="1"/>
        <charset val="204"/>
      </rPr>
      <t>.</t>
    </r>
  </si>
  <si>
    <t>Цена Средневзвешанная, руб.</t>
  </si>
  <si>
    <t xml:space="preserve">КП 1 </t>
  </si>
  <si>
    <t>21.20.10.235</t>
  </si>
  <si>
    <t>мл</t>
  </si>
  <si>
    <t>70,95/25</t>
  </si>
  <si>
    <t>21.20.10.261</t>
  </si>
  <si>
    <t>г</t>
  </si>
  <si>
    <t>794,20/10</t>
  </si>
  <si>
    <t>21.20.10.254</t>
  </si>
  <si>
    <t>778,36/20/2</t>
  </si>
  <si>
    <t>21.20.10.157</t>
  </si>
  <si>
    <t>90,53/10</t>
  </si>
  <si>
    <t>21.20.10.111</t>
  </si>
  <si>
    <t>521,62/20</t>
  </si>
  <si>
    <t>21.20.10.158</t>
  </si>
  <si>
    <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 и оптовой надбавки, руб.</t>
    </r>
  </si>
  <si>
    <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 и оптовой надбавки, руб</t>
    </r>
    <r>
      <rPr>
        <sz val="11"/>
        <color rgb="FF000000"/>
        <rFont val="Times New Roman"/>
        <family val="1"/>
        <charset val="204"/>
      </rPr>
      <t>.</t>
    </r>
  </si>
  <si>
    <t>41,47/10</t>
  </si>
  <si>
    <t xml:space="preserve">Средневзвешенная цена </t>
  </si>
  <si>
    <t>Капли для приема внутрь, 1.42 мг+18.26 мг+20 мг/мл</t>
  </si>
  <si>
    <t>МЯТЫ ПЕРЕЧНОЙ ЛИСТЬЕВ МАСЛО+ФЕНОБАРБИТАЛ+ЭТИЛБРОМИЗОВАЛЕРИАНАТ</t>
  </si>
  <si>
    <t>№ 2781410589425000060</t>
  </si>
  <si>
    <t>https://zakupki.gov.ru/epz/contract/contractCard/payment-info-and-target-of-order.html?reestrNumber=2781410589425000060&amp;contractInfoId=102391437</t>
  </si>
  <si>
    <t>ДЕКСПАНТЕНОЛ</t>
  </si>
  <si>
    <t>Гель глазной, 50 мг/г (ГРЛС: 5 %)</t>
  </si>
  <si>
    <t>№ 2771433860926003819</t>
  </si>
  <si>
    <t>https://zakupki.gov.ru/epz/contract/contractCard/payment-info-and-target-of-order.html?reestrNumber=2771433860926003819&amp;contractInfoId=109423475</t>
  </si>
  <si>
    <t>БУДЕСОНИД</t>
  </si>
  <si>
    <t>Суспензия для ингаляций дозированная, 0.25 мг/мл (ГРЛС: 0.5 мг/2 мл)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</si>
  <si>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</si>
  <si>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</si>
  <si>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</si>
  <si>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</si>
  <si>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</si>
  <si>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</si>
  <si>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</si>
  <si>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</si>
  <si>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</si>
  <si>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</si>
  <si>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</si>
  <si>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</si>
  <si>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Будесонид</t>
  </si>
  <si>
    <t>Буденит Стери-Неб</t>
  </si>
  <si>
    <t>суспензия для ингаляций дозированная, 0.25 мг/мл, 2 мл - ампулы (20)  - пачки картонные</t>
  </si>
  <si>
    <t xml:space="preserve">Вл.Нортон Хэлскэа Лимитед, выступающий под торговым наименованием АЙВЭКС Фармасьютикалс ЮКей, Соединенное Королевство (675217228); Вып.к.Перв.Уп.Втор.Уп.Пр.Нортон Хелскеа Лимитед, Соединенное Королевство (675217228); </t>
  </si>
  <si>
    <t>R03BA02</t>
  </si>
  <si>
    <t>ЛСР-004200/10</t>
  </si>
  <si>
    <t>19.06.2023 
839/20-23/ОС-подтв</t>
  </si>
  <si>
    <t>5023497782117</t>
  </si>
  <si>
    <t>суспензия для ингаляций дозированная, 0.25 мг/мл, 2 мл - ампулы (60)  - пачки картонные</t>
  </si>
  <si>
    <t>5023497781912</t>
  </si>
  <si>
    <t>Пульмикорт®</t>
  </si>
  <si>
    <t>суспензия для ингаляций дозированная, 0.25 мг/мл, 2 мл - контейнер (20)  - пачка картонная</t>
  </si>
  <si>
    <t xml:space="preserve">Вл.АстраЗенека АБ, Швеция (SE556011748201); Вып.к.Перв.Уп.Втор.Уп.Пр.АстраЗенека АБ, Швеция (SE556011748201); </t>
  </si>
  <si>
    <t>П N013826/01</t>
  </si>
  <si>
    <t>7321838730871</t>
  </si>
  <si>
    <t>Пульмибуд</t>
  </si>
  <si>
    <t>суспензия для ингаляций дозированная, 0.25 мг/мл, 2 мл - ампула (20)  - пачка картонная</t>
  </si>
  <si>
    <t xml:space="preserve">Вл.Фармацевтический завод "ПОЛЬФАРМА" АО, Польша (NIP 5920202822); Вып.к.Перв.Уп.Втор.Уп.Пр.Дженетик С.п.А., Италия (3696500655); </t>
  </si>
  <si>
    <t>ЛП-№(002194)-(РГ-RU)</t>
  </si>
  <si>
    <t>19.07.2023 
25-7-4258475-ОПР-изм</t>
  </si>
  <si>
    <t>5903060624405</t>
  </si>
  <si>
    <t>ЛП-005065</t>
  </si>
  <si>
    <t>01.09.2023 
1237/20-23</t>
  </si>
  <si>
    <t>5903060621480</t>
  </si>
  <si>
    <t>ЛП-№(002891)-(РГ-RU)</t>
  </si>
  <si>
    <t>06.10.2023 
25-7-4263420-ОС-изм</t>
  </si>
  <si>
    <t>4630013792942</t>
  </si>
  <si>
    <t>4630013792959</t>
  </si>
  <si>
    <t>5000456022439</t>
  </si>
  <si>
    <t>ЛП-№(007624)-(РГ-RU)</t>
  </si>
  <si>
    <t>22.01.2025 
25-7-4313024-ОС-изм</t>
  </si>
  <si>
    <t>Цена</t>
  </si>
  <si>
    <t>№ 2110148756926000090</t>
  </si>
  <si>
    <t>https://zakupki.gov.ru/epz/contract/contractCard/payment-info-and-target-of-order.html?reestrNumber=2110148756926000090&amp;contractInfoId=108279255</t>
  </si>
  <si>
    <t>№ 2056204150225000396</t>
  </si>
  <si>
    <t>https://zakupki.gov.ru/epz/contract/contractCard/payment-info-and-target-of-order.html?reestrNumber=2056204150225000396&amp;contractInfoId=105731710</t>
  </si>
  <si>
    <t>ГИДРОКОРТИЗОН+ОКСИТЕТРАЦИКЛИН</t>
  </si>
  <si>
    <t>Мазь для наружного применения (ГРЛС: Мазь, Мазь для местного и наружного применения), 10 мг+30 мг/г (ГРЛС: 10 мг + 30 мг/г, 10 мг/г+30 мг/г, 1 % + 3 %, НЕ УКАЗАНО)</t>
  </si>
  <si>
    <t>№ 1434100005425000081</t>
  </si>
  <si>
    <t>https://zakupki.gov.ru/epz/contract/contractCard/payment-info-and-target-of-order.html?reestrNumber=1434100005425000081&amp;contractInfoId=101526161</t>
  </si>
  <si>
    <t>№ 2056204150225000262</t>
  </si>
  <si>
    <t>https://zakupki.gov.ru/epz/contract/contractCard/common-info.html?reestrNumber=2056204150225000262</t>
  </si>
  <si>
    <t>МЕТРОНИДАЗОЛ+ХЛОРГЕКСИДИН</t>
  </si>
  <si>
    <t>Гель стоматологический, 10 мг+0.5 мг/г (ГРЛС: 1%+0.05%, 10 мг + 0.5 мг/г, 10 мг/г + 0.5 мг/г, 10 мг/г+0.5 мг/г, НЕ УКАЗАНО)</t>
  </si>
  <si>
    <t>№ 1344701500226000138</t>
  </si>
  <si>
    <t>https://zakupki.gov.ru/epz/contract/contractCard/payment-info-and-target-of-order.html?reestrNumber=1344701500226000138&amp;contractInfoId=110052883</t>
  </si>
  <si>
    <t>№ 2591500086226000025</t>
  </si>
  <si>
    <t>https://zakupki.gov.ru/epz/contract/contractCard/payment-info-and-target-of-order.html?reestrNumber=2591500086226000025&amp;contractInfoId=108547741</t>
  </si>
  <si>
    <t>№ 2782506561125000136</t>
  </si>
  <si>
    <t>https://zakupki.gov.ru/epz/contract/contractCard/payment-info-and-target-of-order.html?reestrNumber=2782506561125000136&amp;contractInfoId=104689822</t>
  </si>
  <si>
    <t>№ 1504401324626000165</t>
  </si>
  <si>
    <t>https://zakupki.gov.ru/epz/contract/contractCard/payment-info-and-target-of-order.html?reestrNumber=1504401324626000165&amp;contractInfoId=109034461</t>
  </si>
  <si>
    <t>№ 2163600388026000022</t>
  </si>
  <si>
    <t>https://zakupki.gov.ru/epz/contract/contractCard/payment-info-and-target-of-order.html?reestrNumber=2163600388026000022&amp;contractInfoId=109172922</t>
  </si>
  <si>
    <t>№ 2482505384326000040</t>
  </si>
  <si>
    <t>https://zakupki.gov.ru/epz/contract/contractCard/payment-info-and-target-of-order.html?reestrNumber=2482505384326000040&amp;contractInfoId=106851507</t>
  </si>
  <si>
    <t>ЙОД+[КАЛИЯ ЙОДИД+ЭТАНОЛ] (ГРЛС: ~, ЙОД+[КАЛИЯ ЙОДИД])</t>
  </si>
  <si>
    <t>Раствор для наружного применения (ГРЛС: Раствор для местного и наружного применения, Раствор для наружного применения [спиртовой], Раствор спиртовой), 50 мг/мл (ГРЛС: 5 %, НЕ УКАЗАНО)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</si>
</sst>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\ _₽_-;\-* #,##0.00\ _₽_-;_-* \-??\ _₽_-;_-@_-"/>
    <numFmt numFmtId="165" formatCode="_-* #,##0.000\ _₽_-;\-* #,##0.000\ _₽_-;_-* \-??\ _₽_-;_-@_-"/>
    <numFmt numFmtId="166" formatCode="#,##0.00_ ;\-#,##0.00\ "/>
    <numFmt numFmtId="167" formatCode="_-* #,##0.000\ _₽_-;\-* #,##0.000\ _₽_-;_-* \-???\ _₽_-;_-@_-"/>
    <numFmt numFmtId="168" formatCode="_-* #,##0.000\ _₽_-;\-* #,##0.000\ _₽_-;_-* &quot;-&quot;???\ _₽_-;_-@_-"/>
    <numFmt numFmtId="169" formatCode="_-* #,##0.0000\ _₽_-;\-* #,##0.0000\ _₽_-;_-* &quot;-&quot;????\ _₽_-;_-@_-"/>
    <numFmt numFmtId="170" formatCode="[$-10419]###\ ###"/>
    <numFmt numFmtId="171" formatCode="[$-10419]###\ ###\ ##0.00"/>
    <numFmt numFmtId="172" formatCode="#,##0.000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5F5F5"/>
        <bgColor indexed="0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4" fillId="0" borderId="0" applyBorder="0" applyProtection="0"/>
  </cellStyleXfs>
  <cellXfs count="155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164" fontId="1" fillId="3" borderId="2" xfId="1" applyFont="1" applyFill="1" applyBorder="1" applyAlignment="1" applyProtection="1">
      <alignment vertical="top" wrapText="1"/>
    </xf>
    <xf numFmtId="165" fontId="1" fillId="0" borderId="2" xfId="1" applyNumberFormat="1" applyFont="1" applyBorder="1" applyAlignment="1" applyProtection="1">
      <alignment horizontal="center" vertical="top" wrapText="1"/>
      <protection locked="0"/>
    </xf>
    <xf numFmtId="165" fontId="4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4" fillId="0" borderId="2" xfId="2" applyNumberFormat="1" applyBorder="1" applyAlignment="1" applyProtection="1">
      <alignment horizontal="center" vertical="top" wrapText="1"/>
      <protection locked="0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4" fillId="0" borderId="4" xfId="2" applyNumberFormat="1" applyBorder="1" applyAlignment="1" applyProtection="1">
      <alignment horizontal="center" vertical="top" wrapText="1"/>
      <protection locked="0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2" fontId="1" fillId="0" borderId="4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10" fontId="1" fillId="0" borderId="2" xfId="0" applyNumberFormat="1" applyFont="1" applyBorder="1" applyAlignment="1" applyProtection="1">
      <alignment horizontal="center" vertical="top" wrapText="1"/>
      <protection locked="0"/>
    </xf>
    <xf numFmtId="164" fontId="2" fillId="6" borderId="2" xfId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7" fillId="6" borderId="2" xfId="0" applyFont="1" applyFill="1" applyBorder="1" applyAlignment="1">
      <alignment horizontal="center" vertical="top" wrapText="1"/>
    </xf>
    <xf numFmtId="43" fontId="1" fillId="4" borderId="2" xfId="1" applyNumberFormat="1" applyFont="1" applyFill="1" applyBorder="1" applyAlignment="1" applyProtection="1">
      <alignment horizontal="center" vertical="top" wrapText="1"/>
    </xf>
    <xf numFmtId="0" fontId="4" fillId="0" borderId="0" xfId="2" applyAlignment="1">
      <alignment wrapText="1"/>
    </xf>
    <xf numFmtId="166" fontId="2" fillId="6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5" xfId="1" applyFont="1" applyFill="1" applyBorder="1" applyAlignment="1" applyProtection="1">
      <alignment horizontal="center" vertical="top" wrapText="1"/>
    </xf>
    <xf numFmtId="49" fontId="1" fillId="0" borderId="5" xfId="0" applyNumberFormat="1" applyFont="1" applyBorder="1" applyAlignment="1">
      <alignment horizontal="left" vertical="top" wrapText="1"/>
    </xf>
    <xf numFmtId="43" fontId="1" fillId="0" borderId="5" xfId="1" applyNumberFormat="1" applyFont="1" applyBorder="1" applyAlignment="1" applyProtection="1">
      <alignment vertical="top" wrapText="1"/>
    </xf>
    <xf numFmtId="4" fontId="1" fillId="0" borderId="5" xfId="0" applyNumberFormat="1" applyFont="1" applyBorder="1" applyAlignment="1" applyProtection="1">
      <alignment horizontal="center" vertical="top" wrapText="1"/>
      <protection locked="0"/>
    </xf>
    <xf numFmtId="4" fontId="1" fillId="4" borderId="5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164" fontId="1" fillId="4" borderId="5" xfId="1" applyFont="1" applyFill="1" applyBorder="1" applyAlignment="1" applyProtection="1">
      <alignment horizontal="center" vertical="top" wrapText="1"/>
    </xf>
    <xf numFmtId="164" fontId="1" fillId="4" borderId="5" xfId="1" applyFont="1" applyFill="1" applyBorder="1" applyAlignment="1" applyProtection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164" fontId="1" fillId="0" borderId="5" xfId="1" applyFont="1" applyBorder="1" applyAlignment="1" applyProtection="1">
      <alignment horizontal="center" vertical="top" wrapText="1"/>
    </xf>
    <xf numFmtId="49" fontId="1" fillId="0" borderId="5" xfId="1" applyNumberFormat="1" applyFont="1" applyBorder="1" applyAlignment="1" applyProtection="1">
      <alignment horizontal="center" vertical="top" wrapText="1"/>
    </xf>
    <xf numFmtId="2" fontId="1" fillId="0" borderId="5" xfId="1" applyNumberFormat="1" applyFont="1" applyBorder="1" applyAlignment="1" applyProtection="1">
      <alignment horizontal="center" vertical="top" wrapText="1"/>
    </xf>
    <xf numFmtId="0" fontId="4" fillId="0" borderId="5" xfId="2" applyBorder="1" applyAlignment="1">
      <alignment wrapText="1"/>
    </xf>
    <xf numFmtId="0" fontId="4" fillId="0" borderId="5" xfId="2" applyFill="1" applyBorder="1" applyAlignment="1" applyProtection="1">
      <alignment wrapText="1"/>
    </xf>
    <xf numFmtId="4" fontId="1" fillId="0" borderId="5" xfId="0" applyNumberFormat="1" applyFont="1" applyBorder="1" applyAlignment="1">
      <alignment vertical="top" wrapText="1"/>
    </xf>
    <xf numFmtId="43" fontId="1" fillId="4" borderId="5" xfId="1" applyNumberFormat="1" applyFont="1" applyFill="1" applyBorder="1" applyAlignment="1" applyProtection="1">
      <alignment horizontal="center" vertical="top" wrapText="1"/>
    </xf>
    <xf numFmtId="164" fontId="1" fillId="3" borderId="5" xfId="1" applyFont="1" applyFill="1" applyBorder="1" applyAlignment="1" applyProtection="1">
      <alignment vertical="top" wrapText="1"/>
    </xf>
    <xf numFmtId="165" fontId="1" fillId="0" borderId="5" xfId="1" applyNumberFormat="1" applyFont="1" applyBorder="1" applyAlignment="1" applyProtection="1">
      <alignment horizontal="center" vertical="top" wrapText="1"/>
      <protection locked="0"/>
    </xf>
    <xf numFmtId="165" fontId="4" fillId="0" borderId="5" xfId="2" applyNumberFormat="1" applyBorder="1" applyAlignment="1" applyProtection="1">
      <alignment horizontal="center" vertical="top" wrapText="1"/>
      <protection locked="0"/>
    </xf>
    <xf numFmtId="164" fontId="1" fillId="0" borderId="5" xfId="1" applyFont="1" applyBorder="1" applyAlignment="1" applyProtection="1">
      <alignment horizontal="center" vertical="top" wrapText="1"/>
      <protection locked="0"/>
    </xf>
    <xf numFmtId="49" fontId="4" fillId="0" borderId="5" xfId="2" applyNumberFormat="1" applyBorder="1" applyAlignment="1" applyProtection="1">
      <alignment horizontal="center" vertical="top" wrapText="1"/>
      <protection locked="0"/>
    </xf>
    <xf numFmtId="164" fontId="1" fillId="3" borderId="5" xfId="1" applyFont="1" applyFill="1" applyBorder="1" applyAlignment="1" applyProtection="1">
      <alignment horizontal="center" vertical="top" wrapText="1"/>
      <protection locked="0"/>
    </xf>
    <xf numFmtId="49" fontId="1" fillId="0" borderId="5" xfId="1" applyNumberFormat="1" applyFont="1" applyBorder="1" applyAlignment="1" applyProtection="1">
      <alignment horizontal="center" vertical="top" wrapText="1"/>
      <protection locked="0"/>
    </xf>
    <xf numFmtId="0" fontId="1" fillId="6" borderId="5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4" fontId="1" fillId="6" borderId="5" xfId="0" applyNumberFormat="1" applyFont="1" applyFill="1" applyBorder="1" applyAlignment="1">
      <alignment horizontal="center" vertical="top" wrapText="1"/>
    </xf>
    <xf numFmtId="49" fontId="1" fillId="6" borderId="5" xfId="1" applyNumberFormat="1" applyFont="1" applyFill="1" applyBorder="1" applyAlignment="1" applyProtection="1">
      <alignment horizontal="center" vertical="top" wrapText="1"/>
    </xf>
    <xf numFmtId="2" fontId="1" fillId="6" borderId="5" xfId="1" applyNumberFormat="1" applyFont="1" applyFill="1" applyBorder="1" applyAlignment="1" applyProtection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10" fontId="1" fillId="0" borderId="5" xfId="0" applyNumberFormat="1" applyFont="1" applyBorder="1" applyAlignment="1" applyProtection="1">
      <alignment horizontal="center" vertical="top" wrapText="1"/>
      <protection locked="0"/>
    </xf>
    <xf numFmtId="167" fontId="2" fillId="6" borderId="5" xfId="0" applyNumberFormat="1" applyFont="1" applyFill="1" applyBorder="1" applyAlignment="1" applyProtection="1">
      <alignment horizontal="center" vertical="top" wrapText="1"/>
      <protection locked="0"/>
    </xf>
    <xf numFmtId="164" fontId="2" fillId="6" borderId="5" xfId="1" applyFont="1" applyFill="1" applyBorder="1" applyAlignment="1" applyProtection="1">
      <alignment horizontal="center" vertical="top" wrapText="1"/>
      <protection locked="0"/>
    </xf>
    <xf numFmtId="43" fontId="1" fillId="0" borderId="5" xfId="1" applyNumberFormat="1" applyFont="1" applyFill="1" applyBorder="1" applyAlignment="1" applyProtection="1">
      <alignment vertical="top" wrapText="1"/>
    </xf>
    <xf numFmtId="2" fontId="1" fillId="6" borderId="5" xfId="0" applyNumberFormat="1" applyFont="1" applyFill="1" applyBorder="1" applyAlignment="1">
      <alignment horizontal="center" vertical="top" wrapText="1"/>
    </xf>
    <xf numFmtId="4" fontId="2" fillId="6" borderId="5" xfId="0" applyNumberFormat="1" applyFont="1" applyFill="1" applyBorder="1" applyAlignment="1" applyProtection="1">
      <alignment horizontal="center" vertical="top" wrapText="1"/>
      <protection locked="0"/>
    </xf>
    <xf numFmtId="0" fontId="4" fillId="0" borderId="5" xfId="2" applyBorder="1" applyAlignment="1" applyProtection="1">
      <alignment wrapText="1"/>
    </xf>
    <xf numFmtId="49" fontId="4" fillId="0" borderId="5" xfId="2" applyNumberFormat="1" applyFill="1" applyBorder="1" applyAlignment="1" applyProtection="1">
      <alignment horizontal="center" vertical="top" wrapText="1"/>
      <protection locked="0"/>
    </xf>
    <xf numFmtId="166" fontId="1" fillId="0" borderId="5" xfId="1" applyNumberFormat="1" applyFont="1" applyBorder="1" applyAlignment="1" applyProtection="1">
      <alignment horizontal="center" vertical="top" wrapText="1"/>
      <protection locked="0"/>
    </xf>
    <xf numFmtId="164" fontId="1" fillId="0" borderId="5" xfId="1" applyFont="1" applyBorder="1" applyAlignment="1" applyProtection="1">
      <alignment vertical="top" wrapText="1"/>
    </xf>
    <xf numFmtId="164" fontId="0" fillId="0" borderId="0" xfId="1" applyFont="1" applyBorder="1" applyAlignment="1" applyProtection="1">
      <alignment wrapText="1"/>
    </xf>
    <xf numFmtId="168" fontId="1" fillId="0" borderId="5" xfId="1" applyNumberFormat="1" applyFont="1" applyFill="1" applyBorder="1" applyAlignment="1" applyProtection="1">
      <alignment vertical="top" wrapText="1"/>
    </xf>
    <xf numFmtId="168" fontId="1" fillId="0" borderId="5" xfId="1" applyNumberFormat="1" applyFont="1" applyBorder="1" applyAlignment="1" applyProtection="1">
      <alignment vertical="top" wrapText="1"/>
    </xf>
    <xf numFmtId="169" fontId="1" fillId="0" borderId="5" xfId="1" applyNumberFormat="1" applyFont="1" applyBorder="1" applyAlignment="1" applyProtection="1">
      <alignment vertical="top" wrapText="1"/>
    </xf>
    <xf numFmtId="0" fontId="8" fillId="7" borderId="9" xfId="0" applyFont="1" applyFill="1" applyBorder="1" applyAlignment="1" applyProtection="1">
      <alignment horizontal="center" vertical="center" wrapText="1" readingOrder="1"/>
      <protection locked="0"/>
    </xf>
    <xf numFmtId="0" fontId="8" fillId="7" borderId="10" xfId="0" applyFont="1" applyFill="1" applyBorder="1" applyAlignment="1" applyProtection="1">
      <alignment horizontal="center" vertical="center" wrapText="1" readingOrder="1"/>
      <protection locked="0"/>
    </xf>
    <xf numFmtId="0" fontId="8" fillId="7" borderId="11" xfId="0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horizontal="left" vertical="top" wrapText="1" readingOrder="1"/>
      <protection locked="0"/>
    </xf>
    <xf numFmtId="0" fontId="9" fillId="0" borderId="13" xfId="0" applyFont="1" applyBorder="1" applyAlignment="1" applyProtection="1">
      <alignment vertical="top" wrapText="1" readingOrder="1"/>
      <protection locked="0"/>
    </xf>
    <xf numFmtId="170" fontId="9" fillId="0" borderId="13" xfId="0" applyNumberFormat="1" applyFont="1" applyBorder="1" applyAlignment="1" applyProtection="1">
      <alignment horizontal="center" vertical="top" wrapText="1" readingOrder="1"/>
      <protection locked="0"/>
    </xf>
    <xf numFmtId="171" fontId="9" fillId="0" borderId="13" xfId="0" applyNumberFormat="1" applyFont="1" applyBorder="1" applyAlignment="1" applyProtection="1">
      <alignment vertical="top" wrapText="1" readingOrder="1"/>
      <protection locked="0"/>
    </xf>
    <xf numFmtId="0" fontId="9" fillId="0" borderId="13" xfId="0" applyFont="1" applyBorder="1" applyAlignment="1" applyProtection="1">
      <alignment horizontal="center" vertical="top" wrapText="1" readingOrder="1"/>
      <protection locked="0"/>
    </xf>
    <xf numFmtId="0" fontId="10" fillId="0" borderId="13" xfId="0" applyFont="1" applyBorder="1" applyAlignment="1" applyProtection="1">
      <alignment horizontal="center" vertical="top" wrapText="1" readingOrder="1"/>
      <protection locked="0"/>
    </xf>
    <xf numFmtId="14" fontId="10" fillId="0" borderId="14" xfId="0" applyNumberFormat="1" applyFont="1" applyBorder="1" applyAlignment="1" applyProtection="1">
      <alignment horizontal="center" vertical="top" wrapText="1" readingOrder="1"/>
      <protection locked="0"/>
    </xf>
    <xf numFmtId="0" fontId="8" fillId="7" borderId="5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166" fontId="1" fillId="0" borderId="5" xfId="1" applyNumberFormat="1" applyFont="1" applyFill="1" applyBorder="1" applyAlignment="1" applyProtection="1">
      <alignment horizontal="center" vertical="top" wrapText="1"/>
      <protection locked="0"/>
    </xf>
    <xf numFmtId="172" fontId="2" fillId="6" borderId="5" xfId="0" applyNumberFormat="1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4" fontId="1" fillId="4" borderId="4" xfId="0" applyNumberFormat="1" applyFont="1" applyFill="1" applyBorder="1" applyAlignment="1">
      <alignment horizontal="center" vertical="top" wrapText="1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  <xf numFmtId="164" fontId="2" fillId="5" borderId="4" xfId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1" fillId="4" borderId="5" xfId="1" applyFont="1" applyFill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5" fillId="6" borderId="2" xfId="0" applyFont="1" applyFill="1" applyBorder="1" applyAlignment="1">
      <alignment horizontal="center" vertical="top" wrapText="1"/>
    </xf>
    <xf numFmtId="10" fontId="1" fillId="0" borderId="7" xfId="0" applyNumberFormat="1" applyFont="1" applyBorder="1" applyAlignment="1" applyProtection="1">
      <alignment horizontal="center" vertical="top" wrapText="1"/>
      <protection locked="0"/>
    </xf>
    <xf numFmtId="10" fontId="1" fillId="0" borderId="8" xfId="0" applyNumberFormat="1" applyFont="1" applyBorder="1" applyAlignment="1" applyProtection="1">
      <alignment horizontal="center" vertical="top" wrapText="1"/>
      <protection locked="0"/>
    </xf>
    <xf numFmtId="4" fontId="1" fillId="5" borderId="7" xfId="0" applyNumberFormat="1" applyFont="1" applyFill="1" applyBorder="1" applyAlignment="1" applyProtection="1">
      <alignment horizontal="center" vertical="top" wrapText="1"/>
      <protection locked="0"/>
    </xf>
    <xf numFmtId="4" fontId="1" fillId="5" borderId="8" xfId="0" applyNumberFormat="1" applyFont="1" applyFill="1" applyBorder="1" applyAlignment="1" applyProtection="1">
      <alignment horizontal="center" vertical="top" wrapText="1"/>
      <protection locked="0"/>
    </xf>
    <xf numFmtId="164" fontId="2" fillId="5" borderId="7" xfId="1" applyFont="1" applyFill="1" applyBorder="1" applyAlignment="1" applyProtection="1">
      <alignment horizontal="center" vertical="top" wrapText="1"/>
      <protection locked="0"/>
    </xf>
    <xf numFmtId="164" fontId="2" fillId="5" borderId="8" xfId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</xf>
    <xf numFmtId="164" fontId="1" fillId="3" borderId="6" xfId="1" applyFont="1" applyFill="1" applyBorder="1" applyAlignment="1" applyProtection="1">
      <alignment horizontal="center" vertical="top" wrapText="1"/>
    </xf>
    <xf numFmtId="164" fontId="1" fillId="3" borderId="1" xfId="1" applyFont="1" applyFill="1" applyBorder="1" applyAlignment="1" applyProtection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64" fontId="1" fillId="4" borderId="4" xfId="1" applyFont="1" applyFill="1" applyBorder="1" applyAlignment="1" applyProtection="1">
      <alignment horizontal="center" vertical="top" wrapText="1"/>
    </xf>
    <xf numFmtId="164" fontId="1" fillId="4" borderId="7" xfId="1" applyFont="1" applyFill="1" applyBorder="1" applyAlignment="1" applyProtection="1">
      <alignment horizontal="center" vertical="top" wrapText="1"/>
    </xf>
    <xf numFmtId="164" fontId="1" fillId="4" borderId="8" xfId="1" applyFont="1" applyFill="1" applyBorder="1" applyAlignment="1" applyProtection="1">
      <alignment horizontal="center" vertical="top" wrapText="1"/>
    </xf>
    <xf numFmtId="4" fontId="1" fillId="4" borderId="7" xfId="0" applyNumberFormat="1" applyFont="1" applyFill="1" applyBorder="1" applyAlignment="1">
      <alignment horizontal="center" vertical="top" wrapText="1"/>
    </xf>
    <xf numFmtId="4" fontId="1" fillId="4" borderId="8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Border="1" applyAlignment="1" applyProtection="1">
      <alignment horizontal="center" vertical="top" wrapText="1"/>
      <protection locked="0"/>
    </xf>
    <xf numFmtId="4" fontId="1" fillId="0" borderId="8" xfId="0" applyNumberFormat="1" applyFont="1" applyBorder="1" applyAlignment="1" applyProtection="1">
      <alignment horizontal="center" vertical="top" wrapText="1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akupki.gov.ru/epz/contract/contractCard/common-info.html?reestrNumber=2591500086226000025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zakupki.gov.ru/epz/contract/contractCard/common-info.html?reestrNumber=2110148756926000090" TargetMode="External"/><Relationship Id="rId7" Type="http://schemas.openxmlformats.org/officeDocument/2006/relationships/hyperlink" Target="https://zakupki.gov.ru/epz/contract/contractCard/common-info.html?reestrNumber=1344701500226000138" TargetMode="External"/><Relationship Id="rId12" Type="http://schemas.openxmlformats.org/officeDocument/2006/relationships/hyperlink" Target="https://zakupki.gov.ru/epz/contract/contractCard/common-info.html?reestrNumber=2482505384326000040" TargetMode="External"/><Relationship Id="rId2" Type="http://schemas.openxmlformats.org/officeDocument/2006/relationships/hyperlink" Target="https://zakupki.gov.ru/epz/contract/contractCard/common-info.html?reestrNumber=2771433860926003819" TargetMode="External"/><Relationship Id="rId1" Type="http://schemas.openxmlformats.org/officeDocument/2006/relationships/hyperlink" Target="https://zakupki.gov.ru/epz/contract/contractCard/common-info.html?reestrNumber=2781410589425000060" TargetMode="External"/><Relationship Id="rId6" Type="http://schemas.openxmlformats.org/officeDocument/2006/relationships/hyperlink" Target="https://zakupki.gov.ru/epz/contract/contractCard/common-info.html?reestrNumber=2056204150225000262" TargetMode="External"/><Relationship Id="rId11" Type="http://schemas.openxmlformats.org/officeDocument/2006/relationships/hyperlink" Target="https://zakupki.gov.ru/epz/contract/contractCard/common-info.html?reestrNumber=2163600388026000022" TargetMode="External"/><Relationship Id="rId5" Type="http://schemas.openxmlformats.org/officeDocument/2006/relationships/hyperlink" Target="https://zakupki.gov.ru/epz/contract/contractCard/common-info.html?reestrNumber=1434100005425000081" TargetMode="External"/><Relationship Id="rId10" Type="http://schemas.openxmlformats.org/officeDocument/2006/relationships/hyperlink" Target="https://zakupki.gov.ru/epz/contract/contractCard/common-info.html?reestrNumber=1504401324626000165" TargetMode="External"/><Relationship Id="rId4" Type="http://schemas.openxmlformats.org/officeDocument/2006/relationships/hyperlink" Target="https://zakupki.gov.ru/epz/contract/contractCard/common-info.html?reestrNumber=2056204150225000396" TargetMode="External"/><Relationship Id="rId9" Type="http://schemas.openxmlformats.org/officeDocument/2006/relationships/hyperlink" Target="https://zakupki.gov.ru/epz/contract/contractCard/common-info.html?reestrNumber=2782506561125000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46"/>
  <sheetViews>
    <sheetView tabSelected="1" zoomScale="62" zoomScaleNormal="62" workbookViewId="0">
      <selection activeCell="X46" sqref="X46"/>
    </sheetView>
  </sheetViews>
  <sheetFormatPr defaultColWidth="9.140625" defaultRowHeight="15" x14ac:dyDescent="0.25"/>
  <cols>
    <col min="1" max="1" width="5.7109375" style="1" customWidth="1"/>
    <col min="2" max="2" width="20" style="1" customWidth="1"/>
    <col min="3" max="3" width="18.5703125" style="1" customWidth="1"/>
    <col min="4" max="4" width="13" style="1" customWidth="1"/>
    <col min="5" max="5" width="6.7109375" style="1" customWidth="1"/>
    <col min="6" max="6" width="11.140625" style="1" customWidth="1"/>
    <col min="7" max="7" width="24" style="1" customWidth="1"/>
    <col min="8" max="8" width="14.140625" style="1" customWidth="1"/>
    <col min="9" max="9" width="18.42578125" style="1" customWidth="1"/>
    <col min="10" max="10" width="12.5703125" style="1" customWidth="1"/>
    <col min="11" max="11" width="12.140625" style="1" customWidth="1"/>
    <col min="12" max="12" width="14.28515625" style="1" customWidth="1"/>
    <col min="13" max="13" width="15.42578125" style="1" customWidth="1"/>
    <col min="14" max="14" width="19.7109375" style="1" customWidth="1"/>
    <col min="15" max="15" width="10" style="1" customWidth="1"/>
    <col min="16" max="16" width="12.28515625" style="1" customWidth="1"/>
    <col min="17" max="17" width="15.5703125" style="1" customWidth="1"/>
    <col min="18" max="18" width="13.140625" style="1" customWidth="1"/>
    <col min="19" max="19" width="10.7109375" style="1" customWidth="1"/>
    <col min="20" max="20" width="9.140625" style="1"/>
    <col min="21" max="21" width="9.5703125" style="1" bestFit="1" customWidth="1"/>
    <col min="22" max="23" width="9.140625" style="1"/>
    <col min="24" max="24" width="16.42578125" style="1" customWidth="1"/>
    <col min="25" max="25" width="17.140625" style="1" customWidth="1"/>
    <col min="26" max="26" width="14.42578125" style="1" customWidth="1"/>
    <col min="27" max="27" width="13.7109375" style="1" customWidth="1"/>
    <col min="28" max="28" width="9.140625" style="1"/>
    <col min="29" max="29" width="11.85546875" style="1" customWidth="1"/>
    <col min="30" max="1020" width="9.140625" style="1"/>
  </cols>
  <sheetData>
    <row r="1" spans="1:28" s="10" customFormat="1" x14ac:dyDescent="0.25">
      <c r="A1" s="2"/>
      <c r="B1" s="2"/>
      <c r="C1" s="2"/>
      <c r="D1" s="2"/>
      <c r="E1" s="2"/>
      <c r="F1" s="2"/>
      <c r="G1" s="3"/>
      <c r="H1" s="3"/>
      <c r="I1" s="3"/>
      <c r="J1" s="4"/>
      <c r="K1" s="2"/>
      <c r="L1" s="5"/>
      <c r="M1" s="6"/>
      <c r="N1" s="6"/>
      <c r="O1" s="7"/>
      <c r="P1" s="7"/>
      <c r="Q1" s="4"/>
      <c r="R1" s="2"/>
      <c r="S1" s="2"/>
      <c r="T1" s="2"/>
      <c r="U1" s="2"/>
      <c r="V1" s="8"/>
      <c r="W1" s="8"/>
      <c r="X1" s="2"/>
      <c r="Y1" s="9"/>
      <c r="Z1" s="2"/>
      <c r="AA1" s="2"/>
    </row>
    <row r="2" spans="1:28" s="10" customFormat="1" ht="150" customHeight="1" x14ac:dyDescent="0.2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5"/>
      <c r="M2" s="6"/>
      <c r="N2" s="6"/>
      <c r="O2" s="7"/>
      <c r="P2" s="7"/>
      <c r="Q2" s="4"/>
      <c r="R2" s="2"/>
      <c r="S2" s="2"/>
      <c r="T2" s="2"/>
      <c r="U2" s="2"/>
      <c r="V2" s="8"/>
      <c r="W2" s="8"/>
      <c r="X2" s="2"/>
      <c r="Y2" s="9"/>
      <c r="Z2" s="2"/>
      <c r="AA2" s="2"/>
    </row>
    <row r="3" spans="1:28" s="10" customFormat="1" ht="15" customHeight="1" x14ac:dyDescent="0.25">
      <c r="A3" s="2"/>
      <c r="B3" s="2"/>
      <c r="C3" s="2"/>
      <c r="D3" s="2"/>
      <c r="E3" s="2"/>
      <c r="F3" s="2"/>
      <c r="G3" s="3"/>
      <c r="H3" s="3"/>
      <c r="I3" s="3"/>
      <c r="J3" s="4"/>
      <c r="K3" s="11"/>
      <c r="L3" s="5"/>
      <c r="M3" s="6"/>
      <c r="N3" s="6"/>
      <c r="O3" s="7"/>
      <c r="P3" s="7"/>
      <c r="Q3" s="4"/>
      <c r="R3" s="4"/>
      <c r="S3" s="138" t="s">
        <v>1</v>
      </c>
      <c r="T3" s="138"/>
      <c r="U3" s="138"/>
      <c r="V3" s="138"/>
      <c r="W3" s="138"/>
      <c r="X3" s="138"/>
      <c r="Y3" s="12">
        <f>SUBTOTAL(9,Y11:Y46)</f>
        <v>38951.050000000003</v>
      </c>
      <c r="Z3" s="13"/>
      <c r="AA3" s="13"/>
    </row>
    <row r="4" spans="1:28" ht="87.75" customHeight="1" x14ac:dyDescent="0.2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39" t="s">
        <v>8</v>
      </c>
      <c r="H4" s="140"/>
      <c r="I4" s="140"/>
      <c r="J4" s="140"/>
      <c r="K4" s="141"/>
      <c r="L4" s="15" t="s">
        <v>9</v>
      </c>
      <c r="M4" s="142" t="s">
        <v>43</v>
      </c>
      <c r="N4" s="143"/>
      <c r="O4" s="143"/>
      <c r="P4" s="143"/>
      <c r="Q4" s="143"/>
      <c r="R4" s="144"/>
      <c r="S4" s="16" t="s">
        <v>10</v>
      </c>
      <c r="T4" s="17" t="s">
        <v>11</v>
      </c>
      <c r="U4" s="16" t="s">
        <v>12</v>
      </c>
      <c r="V4" s="18" t="s">
        <v>13</v>
      </c>
      <c r="W4" s="18" t="s">
        <v>14</v>
      </c>
      <c r="X4" s="19" t="s">
        <v>15</v>
      </c>
      <c r="Y4" s="20" t="s">
        <v>16</v>
      </c>
    </row>
    <row r="5" spans="1:28" ht="30" customHeight="1" x14ac:dyDescent="0.25">
      <c r="A5" s="127">
        <v>1</v>
      </c>
      <c r="B5" s="145" t="s">
        <v>45</v>
      </c>
      <c r="C5" s="145" t="s">
        <v>44</v>
      </c>
      <c r="D5" s="145" t="s">
        <v>27</v>
      </c>
      <c r="E5" s="127" t="s">
        <v>28</v>
      </c>
      <c r="F5" s="148">
        <v>750</v>
      </c>
      <c r="G5" s="21" t="s">
        <v>17</v>
      </c>
      <c r="H5" s="21" t="s">
        <v>18</v>
      </c>
      <c r="I5" s="21" t="s">
        <v>19</v>
      </c>
      <c r="J5" s="22" t="s">
        <v>20</v>
      </c>
      <c r="K5" s="23" t="s">
        <v>21</v>
      </c>
      <c r="L5" s="24" t="s">
        <v>22</v>
      </c>
      <c r="M5" s="25" t="s">
        <v>23</v>
      </c>
      <c r="N5" s="21" t="s">
        <v>18</v>
      </c>
      <c r="O5" s="26" t="s">
        <v>20</v>
      </c>
      <c r="P5" s="22" t="s">
        <v>7</v>
      </c>
      <c r="Q5" s="22" t="s">
        <v>24</v>
      </c>
      <c r="R5" s="23" t="s">
        <v>25</v>
      </c>
      <c r="S5" s="118"/>
      <c r="T5" s="126"/>
      <c r="U5" s="118"/>
      <c r="V5" s="119"/>
      <c r="W5" s="119"/>
      <c r="X5" s="120"/>
      <c r="Y5" s="121"/>
      <c r="Z5" s="27"/>
      <c r="AA5" s="27"/>
      <c r="AB5" s="27"/>
    </row>
    <row r="6" spans="1:28" ht="30" customHeight="1" x14ac:dyDescent="0.25">
      <c r="A6" s="128"/>
      <c r="B6" s="146"/>
      <c r="C6" s="146"/>
      <c r="D6" s="146"/>
      <c r="E6" s="128"/>
      <c r="F6" s="149"/>
      <c r="G6" s="70" t="s">
        <v>46</v>
      </c>
      <c r="H6" s="95" t="s">
        <v>47</v>
      </c>
      <c r="I6" s="72"/>
      <c r="J6" s="56">
        <v>3.8</v>
      </c>
      <c r="K6" s="51">
        <f>ROUND((J6-(J6*10/110)),2)</f>
        <v>3.45</v>
      </c>
      <c r="L6" s="28">
        <v>0</v>
      </c>
      <c r="M6" s="29"/>
      <c r="N6" s="30"/>
      <c r="O6" s="31"/>
      <c r="P6" s="31"/>
      <c r="Q6" s="60">
        <f t="shared" ref="Q6" si="0">ROUND((O6-(O6*10/110)),2)</f>
        <v>0</v>
      </c>
      <c r="R6" s="16">
        <f t="shared" ref="R6" si="1">P6*Q6</f>
        <v>0</v>
      </c>
      <c r="S6" s="151"/>
      <c r="T6" s="153"/>
      <c r="U6" s="151"/>
      <c r="V6" s="131"/>
      <c r="W6" s="131"/>
      <c r="X6" s="133"/>
      <c r="Y6" s="135"/>
      <c r="Z6" s="27"/>
      <c r="AA6" s="27"/>
      <c r="AB6" s="27"/>
    </row>
    <row r="7" spans="1:28" ht="30" customHeight="1" x14ac:dyDescent="0.25">
      <c r="A7" s="128"/>
      <c r="B7" s="146"/>
      <c r="C7" s="146"/>
      <c r="D7" s="146"/>
      <c r="E7" s="128"/>
      <c r="F7" s="149"/>
      <c r="G7" s="52" t="s">
        <v>118</v>
      </c>
      <c r="H7" s="71" t="s">
        <v>119</v>
      </c>
      <c r="I7" s="97"/>
      <c r="J7" s="56">
        <v>2.76</v>
      </c>
      <c r="K7" s="51">
        <f t="shared" ref="K7:K9" si="2">ROUND((J7-(J7*10/110)),2)</f>
        <v>2.5099999999999998</v>
      </c>
      <c r="L7" s="28"/>
      <c r="M7" s="29"/>
      <c r="N7" s="32"/>
      <c r="O7" s="31"/>
      <c r="P7" s="31"/>
      <c r="Q7" s="60"/>
      <c r="R7" s="16"/>
      <c r="S7" s="151"/>
      <c r="T7" s="153"/>
      <c r="U7" s="151"/>
      <c r="V7" s="131"/>
      <c r="W7" s="131"/>
      <c r="X7" s="133"/>
      <c r="Y7" s="135"/>
      <c r="Z7" s="27"/>
      <c r="AA7" s="27"/>
      <c r="AB7" s="27"/>
    </row>
    <row r="8" spans="1:28" ht="30" customHeight="1" x14ac:dyDescent="0.25">
      <c r="A8" s="128"/>
      <c r="B8" s="146"/>
      <c r="C8" s="146"/>
      <c r="D8" s="146"/>
      <c r="E8" s="128"/>
      <c r="F8" s="149"/>
      <c r="G8" s="55"/>
      <c r="H8" s="78"/>
      <c r="I8" s="97"/>
      <c r="J8" s="56"/>
      <c r="K8" s="51"/>
      <c r="L8" s="33"/>
      <c r="M8" s="34"/>
      <c r="N8" s="32"/>
      <c r="O8" s="35"/>
      <c r="P8" s="31"/>
      <c r="Q8" s="60"/>
      <c r="R8" s="16"/>
      <c r="S8" s="151"/>
      <c r="T8" s="153"/>
      <c r="U8" s="151"/>
      <c r="V8" s="131"/>
      <c r="W8" s="131"/>
      <c r="X8" s="133"/>
      <c r="Y8" s="135"/>
      <c r="Z8" s="27"/>
      <c r="AA8" s="27"/>
      <c r="AB8" s="27"/>
    </row>
    <row r="9" spans="1:28" ht="30" customHeight="1" x14ac:dyDescent="0.25">
      <c r="A9" s="128"/>
      <c r="B9" s="146"/>
      <c r="C9" s="146"/>
      <c r="D9" s="146"/>
      <c r="E9" s="128"/>
      <c r="F9" s="149"/>
      <c r="G9" s="55" t="s">
        <v>26</v>
      </c>
      <c r="H9" s="78"/>
      <c r="I9" s="97" t="s">
        <v>29</v>
      </c>
      <c r="J9" s="101">
        <v>2.8380000000000001</v>
      </c>
      <c r="K9" s="51">
        <f t="shared" si="2"/>
        <v>2.58</v>
      </c>
      <c r="L9" s="37"/>
      <c r="M9" s="38"/>
      <c r="N9" s="36"/>
      <c r="O9" s="35"/>
      <c r="P9" s="39"/>
      <c r="Q9" s="60"/>
      <c r="R9" s="16"/>
      <c r="S9" s="151"/>
      <c r="T9" s="153"/>
      <c r="U9" s="151"/>
      <c r="V9" s="131"/>
      <c r="W9" s="131"/>
      <c r="X9" s="133"/>
      <c r="Y9" s="135"/>
      <c r="Z9" s="27"/>
      <c r="AA9" s="27"/>
      <c r="AB9" s="27"/>
    </row>
    <row r="10" spans="1:28" ht="30" customHeight="1" x14ac:dyDescent="0.25">
      <c r="A10" s="129"/>
      <c r="B10" s="147"/>
      <c r="C10" s="147"/>
      <c r="D10" s="147"/>
      <c r="E10" s="129"/>
      <c r="F10" s="150"/>
      <c r="G10" s="55"/>
      <c r="H10" s="78"/>
      <c r="I10" s="97"/>
      <c r="J10" s="56"/>
      <c r="K10" s="51"/>
      <c r="L10" s="37"/>
      <c r="M10" s="38"/>
      <c r="N10" s="36"/>
      <c r="O10" s="57"/>
      <c r="P10" s="39"/>
      <c r="Q10" s="54"/>
      <c r="R10" s="58"/>
      <c r="S10" s="152"/>
      <c r="T10" s="154"/>
      <c r="U10" s="152"/>
      <c r="V10" s="132"/>
      <c r="W10" s="132"/>
      <c r="X10" s="134"/>
      <c r="Y10" s="136"/>
      <c r="Z10" s="27"/>
      <c r="AA10" s="27"/>
      <c r="AB10" s="27"/>
    </row>
    <row r="11" spans="1:28" ht="30" customHeight="1" x14ac:dyDescent="0.25">
      <c r="A11" s="40"/>
      <c r="B11" s="50"/>
      <c r="C11" s="50"/>
      <c r="D11" s="50"/>
      <c r="E11" s="40"/>
      <c r="F11" s="40"/>
      <c r="G11" s="130"/>
      <c r="H11" s="130"/>
      <c r="I11" s="59"/>
      <c r="J11" s="41"/>
      <c r="K11" s="93">
        <f>IFERROR(SMALL(K6:K9,COUNTIF(K6:K9,0)+1),0)</f>
        <v>2.5099999999999998</v>
      </c>
      <c r="L11" s="41">
        <f>IFERROR(SMALL(L6:L7,COUNTIF(L6:L7,0)+1),0)</f>
        <v>0</v>
      </c>
      <c r="M11" s="42"/>
      <c r="N11" s="42"/>
      <c r="O11" s="43"/>
      <c r="P11" s="43"/>
      <c r="Q11" s="41"/>
      <c r="R11" s="44">
        <f>IFERROR((R6+R7+#REF!+R8+R9)/(P6+P7+#REF!+P8+P9),0)</f>
        <v>0</v>
      </c>
      <c r="S11" s="41">
        <f>IFERROR((SMALL(K11:R11,COUNTIF(K11:R11,0)+1)),0)</f>
        <v>2.5099999999999998</v>
      </c>
      <c r="T11" s="41">
        <f>T5</f>
        <v>0</v>
      </c>
      <c r="U11" s="45">
        <f>ROUND((S11+(S11*W11)+((S11+(S11*W11))*V11)),2)</f>
        <v>2.76</v>
      </c>
      <c r="V11" s="46">
        <v>0.1</v>
      </c>
      <c r="W11" s="46"/>
      <c r="X11" s="53">
        <f>IFERROR((SMALL(T11:U11,COUNTIF(T11:U11,0)+1)),0)</f>
        <v>2.76</v>
      </c>
      <c r="Y11" s="47">
        <f>X11*F5</f>
        <v>2070</v>
      </c>
      <c r="Z11" s="48"/>
      <c r="AA11" s="49"/>
      <c r="AB11" s="27"/>
    </row>
    <row r="12" spans="1:28" ht="46.5" customHeight="1" x14ac:dyDescent="0.25">
      <c r="A12" s="122">
        <v>2</v>
      </c>
      <c r="B12" s="123" t="s">
        <v>48</v>
      </c>
      <c r="C12" s="123" t="s">
        <v>49</v>
      </c>
      <c r="D12" s="123" t="s">
        <v>30</v>
      </c>
      <c r="E12" s="122" t="s">
        <v>31</v>
      </c>
      <c r="F12" s="125">
        <v>250</v>
      </c>
      <c r="G12" s="63" t="s">
        <v>17</v>
      </c>
      <c r="H12" s="63" t="s">
        <v>18</v>
      </c>
      <c r="I12" s="64" t="s">
        <v>19</v>
      </c>
      <c r="J12" s="65" t="s">
        <v>20</v>
      </c>
      <c r="K12" s="66" t="s">
        <v>21</v>
      </c>
      <c r="L12" s="67" t="s">
        <v>22</v>
      </c>
      <c r="M12" s="68" t="s">
        <v>23</v>
      </c>
      <c r="N12" s="64" t="s">
        <v>18</v>
      </c>
      <c r="O12" s="69" t="s">
        <v>20</v>
      </c>
      <c r="P12" s="65" t="s">
        <v>7</v>
      </c>
      <c r="Q12" s="65" t="s">
        <v>24</v>
      </c>
      <c r="R12" s="66" t="s">
        <v>25</v>
      </c>
      <c r="S12" s="118"/>
      <c r="T12" s="126"/>
      <c r="U12" s="118"/>
      <c r="V12" s="119"/>
      <c r="W12" s="119"/>
      <c r="X12" s="120"/>
      <c r="Y12" s="121"/>
      <c r="Z12" s="27"/>
      <c r="AA12" s="27"/>
      <c r="AB12" s="27"/>
    </row>
    <row r="13" spans="1:28" ht="30" customHeight="1" x14ac:dyDescent="0.25">
      <c r="A13" s="122"/>
      <c r="B13" s="123"/>
      <c r="C13" s="123"/>
      <c r="D13" s="123"/>
      <c r="E13" s="122"/>
      <c r="F13" s="125"/>
      <c r="G13" s="70" t="s">
        <v>50</v>
      </c>
      <c r="H13" s="71" t="s">
        <v>51</v>
      </c>
      <c r="I13" s="72"/>
      <c r="J13" s="56">
        <v>82.5</v>
      </c>
      <c r="K13" s="73">
        <f>ROUND((J13-(J13*10/110)),2)</f>
        <v>75</v>
      </c>
      <c r="L13" s="74">
        <v>0</v>
      </c>
      <c r="M13" s="75"/>
      <c r="N13" s="76"/>
      <c r="O13" s="77"/>
      <c r="P13" s="77"/>
      <c r="Q13" s="61">
        <f>ROUND((O13-(O13*10/110)),2)</f>
        <v>0</v>
      </c>
      <c r="R13" s="58">
        <f>P13*Q13</f>
        <v>0</v>
      </c>
      <c r="S13" s="118"/>
      <c r="T13" s="126"/>
      <c r="U13" s="118"/>
      <c r="V13" s="119"/>
      <c r="W13" s="119"/>
      <c r="X13" s="120"/>
      <c r="Y13" s="121"/>
      <c r="Z13" s="27"/>
      <c r="AA13" s="27"/>
      <c r="AB13" s="27"/>
    </row>
    <row r="14" spans="1:28" ht="30" customHeight="1" x14ac:dyDescent="0.25">
      <c r="A14" s="122"/>
      <c r="B14" s="123"/>
      <c r="C14" s="123"/>
      <c r="D14" s="123"/>
      <c r="E14" s="122"/>
      <c r="F14" s="125"/>
      <c r="G14" s="52" t="s">
        <v>120</v>
      </c>
      <c r="H14" s="71" t="s">
        <v>121</v>
      </c>
      <c r="I14" s="72"/>
      <c r="J14" s="101">
        <v>66.733000000000004</v>
      </c>
      <c r="K14" s="73">
        <f t="shared" ref="K14:K16" si="3">ROUND((J14-(J14*10/110)),2)</f>
        <v>60.67</v>
      </c>
      <c r="L14" s="74"/>
      <c r="M14" s="75"/>
      <c r="N14" s="76"/>
      <c r="O14" s="77"/>
      <c r="P14" s="77"/>
      <c r="Q14" s="61"/>
      <c r="R14" s="58"/>
      <c r="S14" s="118"/>
      <c r="T14" s="126"/>
      <c r="U14" s="118"/>
      <c r="V14" s="119"/>
      <c r="W14" s="119"/>
      <c r="X14" s="120"/>
      <c r="Y14" s="121"/>
      <c r="Z14" s="27"/>
      <c r="AA14" s="27"/>
      <c r="AB14" s="27"/>
    </row>
    <row r="15" spans="1:28" ht="30" customHeight="1" x14ac:dyDescent="0.25">
      <c r="A15" s="122"/>
      <c r="B15" s="123"/>
      <c r="C15" s="123"/>
      <c r="D15" s="123"/>
      <c r="E15" s="122"/>
      <c r="F15" s="125"/>
      <c r="G15" s="55"/>
      <c r="H15" s="71"/>
      <c r="I15" s="97"/>
      <c r="J15" s="56"/>
      <c r="K15" s="73"/>
      <c r="L15" s="74"/>
      <c r="M15" s="75"/>
      <c r="N15" s="78"/>
      <c r="O15" s="77"/>
      <c r="P15" s="77"/>
      <c r="Q15" s="61"/>
      <c r="R15" s="58"/>
      <c r="S15" s="118"/>
      <c r="T15" s="126"/>
      <c r="U15" s="118"/>
      <c r="V15" s="119"/>
      <c r="W15" s="119"/>
      <c r="X15" s="120"/>
      <c r="Y15" s="121"/>
      <c r="Z15" s="27"/>
      <c r="AA15" s="27"/>
      <c r="AB15" s="27"/>
    </row>
    <row r="16" spans="1:28" ht="30" customHeight="1" x14ac:dyDescent="0.25">
      <c r="A16" s="122"/>
      <c r="B16" s="123"/>
      <c r="C16" s="123"/>
      <c r="D16" s="123"/>
      <c r="E16" s="124"/>
      <c r="F16" s="125"/>
      <c r="G16" s="55" t="s">
        <v>26</v>
      </c>
      <c r="H16" s="71"/>
      <c r="I16" s="97" t="s">
        <v>32</v>
      </c>
      <c r="J16" s="56">
        <v>79.42</v>
      </c>
      <c r="K16" s="73">
        <f t="shared" si="3"/>
        <v>72.2</v>
      </c>
      <c r="L16" s="79"/>
      <c r="M16" s="80"/>
      <c r="N16" s="78"/>
      <c r="O16" s="57"/>
      <c r="P16" s="77"/>
      <c r="Q16" s="61"/>
      <c r="R16" s="58"/>
      <c r="S16" s="118"/>
      <c r="T16" s="118"/>
      <c r="U16" s="118"/>
      <c r="V16" s="118"/>
      <c r="W16" s="118"/>
      <c r="X16" s="118"/>
      <c r="Y16" s="118"/>
      <c r="Z16" s="27"/>
      <c r="AA16" s="27"/>
      <c r="AB16" s="27"/>
    </row>
    <row r="17" spans="1:28" ht="30" customHeight="1" x14ac:dyDescent="0.25">
      <c r="A17" s="122"/>
      <c r="B17" s="123"/>
      <c r="C17" s="123"/>
      <c r="D17" s="123"/>
      <c r="E17" s="124"/>
      <c r="F17" s="125"/>
      <c r="G17" s="55"/>
      <c r="H17" s="96"/>
      <c r="I17" s="97"/>
      <c r="J17" s="56"/>
      <c r="K17" s="73"/>
      <c r="L17" s="37"/>
      <c r="M17" s="38"/>
      <c r="N17" s="36"/>
      <c r="O17" s="57"/>
      <c r="P17" s="39"/>
      <c r="Q17" s="61"/>
      <c r="R17" s="58"/>
      <c r="S17" s="118"/>
      <c r="T17" s="118"/>
      <c r="U17" s="118"/>
      <c r="V17" s="118"/>
      <c r="W17" s="118"/>
      <c r="X17" s="118"/>
      <c r="Y17" s="118"/>
      <c r="Z17" s="27"/>
      <c r="AA17" s="27"/>
      <c r="AB17" s="27"/>
    </row>
    <row r="18" spans="1:28" ht="30" customHeight="1" x14ac:dyDescent="0.25">
      <c r="A18" s="81"/>
      <c r="B18" s="82"/>
      <c r="C18" s="82"/>
      <c r="D18" s="82"/>
      <c r="E18" s="81"/>
      <c r="F18" s="81"/>
      <c r="G18" s="117"/>
      <c r="H18" s="117"/>
      <c r="I18" s="83"/>
      <c r="J18" s="84"/>
      <c r="K18" s="93">
        <f>IFERROR(SMALL(K13:K17,COUNTIF(K13:K17,0)+1),0)</f>
        <v>60.67</v>
      </c>
      <c r="L18" s="84">
        <f>IFERROR(SMALL(L13:L15,COUNTIF(L13:L15,0)+1),0)</f>
        <v>0</v>
      </c>
      <c r="M18" s="85"/>
      <c r="N18" s="85"/>
      <c r="O18" s="86"/>
      <c r="P18" s="86"/>
      <c r="Q18" s="84"/>
      <c r="R18" s="87">
        <f>IFERROR((R13+R15+#REF!+R16+R17)/(P13+P15+#REF!+P16+P17),0)</f>
        <v>0</v>
      </c>
      <c r="S18" s="84">
        <f>IFERROR((SMALL(K18:R18,COUNTIF(K18:R18,0)+1)),0)</f>
        <v>60.67</v>
      </c>
      <c r="T18" s="84">
        <f>T12</f>
        <v>0</v>
      </c>
      <c r="U18" s="116">
        <v>66.733000000000004</v>
      </c>
      <c r="V18" s="89">
        <v>0.1</v>
      </c>
      <c r="W18" s="89"/>
      <c r="X18" s="90">
        <f>IFERROR((SMALL(T18:U18,COUNTIF(T18:U18,0)+1)),0)</f>
        <v>66.733000000000004</v>
      </c>
      <c r="Y18" s="91">
        <f>X18*F12</f>
        <v>16683.25</v>
      </c>
      <c r="Z18" s="48"/>
      <c r="AA18" s="49"/>
      <c r="AB18" s="27"/>
    </row>
    <row r="19" spans="1:28" ht="30" customHeight="1" x14ac:dyDescent="0.25">
      <c r="A19" s="122">
        <v>3</v>
      </c>
      <c r="B19" s="123" t="s">
        <v>52</v>
      </c>
      <c r="C19" s="123" t="s">
        <v>53</v>
      </c>
      <c r="D19" s="123" t="s">
        <v>33</v>
      </c>
      <c r="E19" s="122" t="s">
        <v>28</v>
      </c>
      <c r="F19" s="125">
        <v>200</v>
      </c>
      <c r="G19" s="64" t="s">
        <v>17</v>
      </c>
      <c r="H19" s="64" t="s">
        <v>18</v>
      </c>
      <c r="I19" s="64" t="s">
        <v>19</v>
      </c>
      <c r="J19" s="65" t="s">
        <v>20</v>
      </c>
      <c r="K19" s="66" t="s">
        <v>21</v>
      </c>
      <c r="L19" s="67" t="s">
        <v>22</v>
      </c>
      <c r="M19" s="68" t="s">
        <v>23</v>
      </c>
      <c r="N19" s="64" t="s">
        <v>18</v>
      </c>
      <c r="O19" s="69" t="s">
        <v>20</v>
      </c>
      <c r="P19" s="65" t="s">
        <v>7</v>
      </c>
      <c r="Q19" s="65" t="s">
        <v>24</v>
      </c>
      <c r="R19" s="66" t="s">
        <v>25</v>
      </c>
      <c r="S19" s="118"/>
      <c r="T19" s="126"/>
      <c r="U19" s="118"/>
      <c r="V19" s="119"/>
      <c r="W19" s="119"/>
      <c r="X19" s="120"/>
      <c r="Y19" s="121"/>
      <c r="Z19" s="27"/>
      <c r="AA19" s="27"/>
      <c r="AB19" s="27"/>
    </row>
    <row r="20" spans="1:28" ht="30" customHeight="1" x14ac:dyDescent="0.25">
      <c r="A20" s="122"/>
      <c r="B20" s="123"/>
      <c r="C20" s="123"/>
      <c r="D20" s="123"/>
      <c r="E20" s="122"/>
      <c r="F20" s="125"/>
      <c r="G20" s="70" t="s">
        <v>98</v>
      </c>
      <c r="H20" s="71" t="s">
        <v>99</v>
      </c>
      <c r="I20" s="72"/>
      <c r="J20" s="102">
        <v>19.805499999999999</v>
      </c>
      <c r="K20" s="73">
        <f>ROUND((J20-(J20*10/110)),2)</f>
        <v>18.010000000000002</v>
      </c>
      <c r="L20" s="74">
        <v>11.207750000000001</v>
      </c>
      <c r="M20" s="75"/>
      <c r="N20" s="76"/>
      <c r="O20" s="77"/>
      <c r="P20" s="77"/>
      <c r="Q20" s="61">
        <f>ROUND((O20-(O20*10/110)),2)</f>
        <v>0</v>
      </c>
      <c r="R20" s="58">
        <f>P20*Q20</f>
        <v>0</v>
      </c>
      <c r="S20" s="118"/>
      <c r="T20" s="126"/>
      <c r="U20" s="118"/>
      <c r="V20" s="119"/>
      <c r="W20" s="119"/>
      <c r="X20" s="120"/>
      <c r="Y20" s="121"/>
      <c r="Z20" s="27"/>
      <c r="AA20" s="27"/>
      <c r="AB20" s="27"/>
    </row>
    <row r="21" spans="1:28" ht="30" customHeight="1" x14ac:dyDescent="0.25">
      <c r="A21" s="122"/>
      <c r="B21" s="123"/>
      <c r="C21" s="123"/>
      <c r="D21" s="123"/>
      <c r="E21" s="122"/>
      <c r="F21" s="125"/>
      <c r="G21" s="70" t="s">
        <v>100</v>
      </c>
      <c r="H21" s="71" t="s">
        <v>101</v>
      </c>
      <c r="I21" s="72"/>
      <c r="J21" s="56">
        <v>19.47</v>
      </c>
      <c r="K21" s="73">
        <f t="shared" ref="K21:K23" si="4">ROUND((J21-(J21*10/110)),2)</f>
        <v>17.7</v>
      </c>
      <c r="L21" s="74"/>
      <c r="M21" s="75"/>
      <c r="N21" s="76"/>
      <c r="O21" s="77"/>
      <c r="P21" s="77"/>
      <c r="Q21" s="61"/>
      <c r="R21" s="58"/>
      <c r="S21" s="118"/>
      <c r="T21" s="126"/>
      <c r="U21" s="118"/>
      <c r="V21" s="119"/>
      <c r="W21" s="119"/>
      <c r="X21" s="120"/>
      <c r="Y21" s="121"/>
      <c r="Z21" s="27"/>
      <c r="AA21" s="27"/>
      <c r="AB21" s="27"/>
    </row>
    <row r="22" spans="1:28" ht="30" customHeight="1" x14ac:dyDescent="0.25">
      <c r="A22" s="122"/>
      <c r="B22" s="123"/>
      <c r="C22" s="123"/>
      <c r="D22" s="123"/>
      <c r="E22" s="122"/>
      <c r="F22" s="125"/>
      <c r="G22" s="55"/>
      <c r="H22" s="71"/>
      <c r="I22" s="115"/>
      <c r="J22" s="92"/>
      <c r="K22" s="73"/>
      <c r="L22" s="74"/>
      <c r="M22" s="75"/>
      <c r="N22" s="78"/>
      <c r="O22" s="77"/>
      <c r="P22" s="77"/>
      <c r="Q22" s="61"/>
      <c r="R22" s="58"/>
      <c r="S22" s="118"/>
      <c r="T22" s="126"/>
      <c r="U22" s="118"/>
      <c r="V22" s="119"/>
      <c r="W22" s="119"/>
      <c r="X22" s="120"/>
      <c r="Y22" s="121"/>
      <c r="Z22" s="27"/>
      <c r="AA22" s="27"/>
      <c r="AB22" s="27"/>
    </row>
    <row r="23" spans="1:28" ht="30" customHeight="1" x14ac:dyDescent="0.25">
      <c r="A23" s="122"/>
      <c r="B23" s="123"/>
      <c r="C23" s="123"/>
      <c r="D23" s="123"/>
      <c r="E23" s="124"/>
      <c r="F23" s="125"/>
      <c r="G23" s="55" t="s">
        <v>26</v>
      </c>
      <c r="H23" s="71"/>
      <c r="I23" s="115" t="s">
        <v>34</v>
      </c>
      <c r="J23" s="100">
        <v>19.459</v>
      </c>
      <c r="K23" s="73">
        <f t="shared" si="4"/>
        <v>17.690000000000001</v>
      </c>
      <c r="L23" s="79"/>
      <c r="M23" s="80"/>
      <c r="N23" s="78"/>
      <c r="O23" s="57"/>
      <c r="P23" s="77"/>
      <c r="Q23" s="61"/>
      <c r="R23" s="58"/>
      <c r="S23" s="118"/>
      <c r="T23" s="118"/>
      <c r="U23" s="118"/>
      <c r="V23" s="118"/>
      <c r="W23" s="118"/>
      <c r="X23" s="118"/>
      <c r="Y23" s="118"/>
      <c r="Z23" s="27"/>
      <c r="AA23" s="27"/>
      <c r="AB23" s="27"/>
    </row>
    <row r="24" spans="1:28" ht="30" customHeight="1" x14ac:dyDescent="0.25">
      <c r="A24" s="122"/>
      <c r="B24" s="123"/>
      <c r="C24" s="123"/>
      <c r="D24" s="123"/>
      <c r="E24" s="124"/>
      <c r="F24" s="125"/>
      <c r="G24" s="55"/>
      <c r="H24" s="96"/>
      <c r="I24" s="115"/>
      <c r="J24" s="56"/>
      <c r="K24" s="73"/>
      <c r="L24" s="37"/>
      <c r="M24" s="38"/>
      <c r="N24" s="36"/>
      <c r="O24" s="57"/>
      <c r="P24" s="39"/>
      <c r="Q24" s="61"/>
      <c r="R24" s="58"/>
      <c r="S24" s="118"/>
      <c r="T24" s="118"/>
      <c r="U24" s="118"/>
      <c r="V24" s="118"/>
      <c r="W24" s="118"/>
      <c r="X24" s="118"/>
      <c r="Y24" s="118"/>
      <c r="Z24" s="27"/>
      <c r="AA24" s="27"/>
      <c r="AB24" s="27"/>
    </row>
    <row r="25" spans="1:28" ht="30" customHeight="1" x14ac:dyDescent="0.25">
      <c r="A25" s="81"/>
      <c r="B25" s="82"/>
      <c r="C25" s="82"/>
      <c r="D25" s="82"/>
      <c r="E25" s="81"/>
      <c r="F25" s="81"/>
      <c r="G25" s="117"/>
      <c r="H25" s="117"/>
      <c r="I25" s="83"/>
      <c r="J25" s="84"/>
      <c r="K25" s="93">
        <f>IFERROR(SMALL(K20:K24,COUNTIF(K20:K24,0)+1),0)</f>
        <v>17.690000000000001</v>
      </c>
      <c r="L25" s="84">
        <f>IFERROR(SMALL(L20:L22,COUNTIF(L20:L22,0)+1),0)</f>
        <v>11.207750000000001</v>
      </c>
      <c r="M25" s="85"/>
      <c r="N25" s="85"/>
      <c r="O25" s="86"/>
      <c r="P25" s="86"/>
      <c r="Q25" s="84"/>
      <c r="R25" s="87">
        <f>IFERROR((R20+R22+#REF!+R23+R24)/(P20+P22+#REF!+P23+P24),0)</f>
        <v>0</v>
      </c>
      <c r="S25" s="84">
        <f>IFERROR((SMALL(K25:R25,COUNTIF(K25:R25,0)+1)),0)</f>
        <v>11.207750000000001</v>
      </c>
      <c r="T25" s="84">
        <f>T19</f>
        <v>0</v>
      </c>
      <c r="U25" s="88">
        <f>ROUND((S25+(S25*W25)+((S25+(S25*W25))*V25)),2)</f>
        <v>12.33</v>
      </c>
      <c r="V25" s="89">
        <v>0.1</v>
      </c>
      <c r="W25" s="89"/>
      <c r="X25" s="94">
        <f>IFERROR((SMALL(T25:U25,COUNTIF(T25:U25,0)+1)),0)</f>
        <v>12.33</v>
      </c>
      <c r="Y25" s="91">
        <f>X25*F19</f>
        <v>2466</v>
      </c>
      <c r="Z25" s="48"/>
      <c r="AA25" s="49"/>
      <c r="AB25" s="27"/>
    </row>
    <row r="26" spans="1:28" ht="30" customHeight="1" x14ac:dyDescent="0.25">
      <c r="A26" s="122">
        <v>4</v>
      </c>
      <c r="B26" s="123" t="s">
        <v>102</v>
      </c>
      <c r="C26" s="123" t="s">
        <v>103</v>
      </c>
      <c r="D26" s="123" t="s">
        <v>35</v>
      </c>
      <c r="E26" s="122" t="s">
        <v>31</v>
      </c>
      <c r="F26" s="125">
        <v>40</v>
      </c>
      <c r="G26" s="64" t="s">
        <v>17</v>
      </c>
      <c r="H26" s="64" t="s">
        <v>18</v>
      </c>
      <c r="I26" s="64" t="s">
        <v>19</v>
      </c>
      <c r="J26" s="65" t="s">
        <v>20</v>
      </c>
      <c r="K26" s="66" t="s">
        <v>21</v>
      </c>
      <c r="L26" s="67" t="s">
        <v>22</v>
      </c>
      <c r="M26" s="68" t="s">
        <v>23</v>
      </c>
      <c r="N26" s="64" t="s">
        <v>18</v>
      </c>
      <c r="O26" s="69" t="s">
        <v>20</v>
      </c>
      <c r="P26" s="65" t="s">
        <v>7</v>
      </c>
      <c r="Q26" s="65" t="s">
        <v>24</v>
      </c>
      <c r="R26" s="66" t="s">
        <v>25</v>
      </c>
      <c r="S26" s="118"/>
      <c r="T26" s="126"/>
      <c r="U26" s="118"/>
      <c r="V26" s="119"/>
      <c r="W26" s="119"/>
      <c r="X26" s="120"/>
      <c r="Y26" s="121"/>
      <c r="Z26" s="27"/>
      <c r="AA26" s="27"/>
      <c r="AB26" s="27"/>
    </row>
    <row r="27" spans="1:28" ht="30" customHeight="1" x14ac:dyDescent="0.25">
      <c r="A27" s="122"/>
      <c r="B27" s="123"/>
      <c r="C27" s="123"/>
      <c r="D27" s="123"/>
      <c r="E27" s="122"/>
      <c r="F27" s="125"/>
      <c r="G27" s="70" t="s">
        <v>104</v>
      </c>
      <c r="H27" s="71" t="s">
        <v>105</v>
      </c>
      <c r="I27" s="72"/>
      <c r="J27" s="56">
        <v>9.6999999999999993</v>
      </c>
      <c r="K27" s="73">
        <f t="shared" ref="K27:K30" si="5">ROUND((J27-(J27*10/110)),2)</f>
        <v>8.82</v>
      </c>
      <c r="L27" s="74">
        <v>0</v>
      </c>
      <c r="M27" s="75"/>
      <c r="N27" s="76"/>
      <c r="O27" s="77"/>
      <c r="P27" s="77"/>
      <c r="Q27" s="61">
        <f t="shared" ref="Q27" si="6">ROUND((O27-(O27*10/110)),2)</f>
        <v>0</v>
      </c>
      <c r="R27" s="58">
        <f>P27*Q27</f>
        <v>0</v>
      </c>
      <c r="S27" s="118"/>
      <c r="T27" s="126"/>
      <c r="U27" s="118"/>
      <c r="V27" s="119"/>
      <c r="W27" s="119"/>
      <c r="X27" s="120"/>
      <c r="Y27" s="121"/>
      <c r="Z27" s="27"/>
      <c r="AA27" s="27"/>
      <c r="AB27" s="27"/>
    </row>
    <row r="28" spans="1:28" ht="30" customHeight="1" x14ac:dyDescent="0.25">
      <c r="A28" s="122"/>
      <c r="B28" s="123"/>
      <c r="C28" s="123"/>
      <c r="D28" s="123"/>
      <c r="E28" s="122"/>
      <c r="F28" s="125"/>
      <c r="G28" s="70" t="s">
        <v>106</v>
      </c>
      <c r="H28" s="71" t="s">
        <v>107</v>
      </c>
      <c r="I28" s="72"/>
      <c r="J28" s="56">
        <v>7.87</v>
      </c>
      <c r="K28" s="73">
        <f t="shared" si="5"/>
        <v>7.15</v>
      </c>
      <c r="L28" s="74"/>
      <c r="M28" s="75"/>
      <c r="N28" s="76"/>
      <c r="O28" s="77"/>
      <c r="P28" s="77"/>
      <c r="Q28" s="61"/>
      <c r="R28" s="58"/>
      <c r="S28" s="118"/>
      <c r="T28" s="126"/>
      <c r="U28" s="118"/>
      <c r="V28" s="119"/>
      <c r="W28" s="119"/>
      <c r="X28" s="120"/>
      <c r="Y28" s="121"/>
      <c r="Z28" s="27"/>
      <c r="AA28" s="27"/>
      <c r="AB28" s="27"/>
    </row>
    <row r="29" spans="1:28" ht="30" customHeight="1" x14ac:dyDescent="0.25">
      <c r="A29" s="122"/>
      <c r="B29" s="123"/>
      <c r="C29" s="123"/>
      <c r="D29" s="123"/>
      <c r="E29" s="122"/>
      <c r="F29" s="125"/>
      <c r="G29" s="55"/>
      <c r="H29" s="71"/>
      <c r="I29" s="115"/>
      <c r="J29" s="92"/>
      <c r="K29" s="73"/>
      <c r="L29" s="74"/>
      <c r="M29" s="75"/>
      <c r="N29" s="78"/>
      <c r="O29" s="77"/>
      <c r="P29" s="77"/>
      <c r="Q29" s="61"/>
      <c r="R29" s="58"/>
      <c r="S29" s="118"/>
      <c r="T29" s="126"/>
      <c r="U29" s="118"/>
      <c r="V29" s="119"/>
      <c r="W29" s="119"/>
      <c r="X29" s="120"/>
      <c r="Y29" s="121"/>
      <c r="Z29" s="27"/>
      <c r="AA29" s="27"/>
      <c r="AB29" s="27"/>
    </row>
    <row r="30" spans="1:28" ht="30" customHeight="1" x14ac:dyDescent="0.25">
      <c r="A30" s="122"/>
      <c r="B30" s="123"/>
      <c r="C30" s="123"/>
      <c r="D30" s="123"/>
      <c r="E30" s="124"/>
      <c r="F30" s="125"/>
      <c r="G30" s="55" t="s">
        <v>26</v>
      </c>
      <c r="H30" s="71"/>
      <c r="I30" s="115" t="s">
        <v>36</v>
      </c>
      <c r="J30" s="100">
        <v>9.0530000000000008</v>
      </c>
      <c r="K30" s="73">
        <f t="shared" si="5"/>
        <v>8.23</v>
      </c>
      <c r="L30" s="79"/>
      <c r="M30" s="80"/>
      <c r="N30" s="78"/>
      <c r="O30" s="57"/>
      <c r="P30" s="77"/>
      <c r="Q30" s="61"/>
      <c r="R30" s="58"/>
      <c r="S30" s="118"/>
      <c r="T30" s="118"/>
      <c r="U30" s="118"/>
      <c r="V30" s="118"/>
      <c r="W30" s="118"/>
      <c r="X30" s="118"/>
      <c r="Y30" s="118"/>
      <c r="Z30" s="27"/>
      <c r="AA30" s="27"/>
      <c r="AB30" s="27"/>
    </row>
    <row r="31" spans="1:28" ht="30" customHeight="1" x14ac:dyDescent="0.25">
      <c r="A31" s="122"/>
      <c r="B31" s="123"/>
      <c r="C31" s="123"/>
      <c r="D31" s="123"/>
      <c r="E31" s="124"/>
      <c r="F31" s="125"/>
      <c r="G31" s="55"/>
      <c r="H31" s="96"/>
      <c r="I31" s="115"/>
      <c r="J31" s="56"/>
      <c r="K31" s="73"/>
      <c r="L31" s="37"/>
      <c r="M31" s="38"/>
      <c r="N31" s="36"/>
      <c r="O31" s="57"/>
      <c r="P31" s="39"/>
      <c r="Q31" s="61"/>
      <c r="R31" s="58"/>
      <c r="S31" s="118"/>
      <c r="T31" s="118"/>
      <c r="U31" s="118"/>
      <c r="V31" s="118"/>
      <c r="W31" s="118"/>
      <c r="X31" s="118"/>
      <c r="Y31" s="118"/>
      <c r="Z31" s="27"/>
      <c r="AA31" s="27"/>
      <c r="AB31" s="27"/>
    </row>
    <row r="32" spans="1:28" ht="30" customHeight="1" x14ac:dyDescent="0.25">
      <c r="A32" s="81"/>
      <c r="B32" s="82"/>
      <c r="C32" s="82"/>
      <c r="D32" s="82"/>
      <c r="E32" s="81"/>
      <c r="F32" s="81"/>
      <c r="G32" s="117"/>
      <c r="H32" s="117"/>
      <c r="I32" s="83"/>
      <c r="J32" s="84"/>
      <c r="K32" s="93">
        <f>IFERROR(SMALL(K27:K31,COUNTIF(K27:K31,0)+1),0)</f>
        <v>7.15</v>
      </c>
      <c r="L32" s="84">
        <f>IFERROR(SMALL(L27:L29,COUNTIF(L27:L29,0)+1),0)</f>
        <v>0</v>
      </c>
      <c r="M32" s="85"/>
      <c r="N32" s="85"/>
      <c r="O32" s="86"/>
      <c r="P32" s="86"/>
      <c r="Q32" s="84"/>
      <c r="R32" s="87">
        <f>IFERROR((R27+R29+#REF!+R30+R31)/(P27+P29+#REF!+P30+P31),0)</f>
        <v>0</v>
      </c>
      <c r="S32" s="84">
        <f>IFERROR((SMALL(K32:R32,COUNTIF(K32:R32,0)+1)),0)</f>
        <v>7.15</v>
      </c>
      <c r="T32" s="84">
        <f>T26</f>
        <v>0</v>
      </c>
      <c r="U32" s="88">
        <f>ROUND((S32+(S32*W32)+((S32+(S32*W32))*V32)),2)</f>
        <v>7.87</v>
      </c>
      <c r="V32" s="89">
        <v>0.1</v>
      </c>
      <c r="W32" s="89"/>
      <c r="X32" s="94">
        <f>IFERROR((SMALL(T32:U32,COUNTIF(T32:U32,0)+1)),0)</f>
        <v>7.87</v>
      </c>
      <c r="Y32" s="91">
        <f>X32*F26</f>
        <v>314.8</v>
      </c>
      <c r="Z32" s="48"/>
      <c r="AA32" s="49"/>
      <c r="AB32" s="27"/>
    </row>
    <row r="33" spans="1:1021" ht="30" customHeight="1" x14ac:dyDescent="0.25">
      <c r="A33" s="122">
        <v>5</v>
      </c>
      <c r="B33" s="123" t="s">
        <v>108</v>
      </c>
      <c r="C33" s="123" t="s">
        <v>109</v>
      </c>
      <c r="D33" s="123" t="s">
        <v>37</v>
      </c>
      <c r="E33" s="122" t="s">
        <v>31</v>
      </c>
      <c r="F33" s="125">
        <v>500</v>
      </c>
      <c r="G33" s="64" t="s">
        <v>17</v>
      </c>
      <c r="H33" s="64" t="s">
        <v>18</v>
      </c>
      <c r="I33" s="64" t="s">
        <v>19</v>
      </c>
      <c r="J33" s="65" t="s">
        <v>20</v>
      </c>
      <c r="K33" s="66" t="s">
        <v>21</v>
      </c>
      <c r="L33" s="67" t="s">
        <v>22</v>
      </c>
      <c r="M33" s="68" t="s">
        <v>23</v>
      </c>
      <c r="N33" s="64" t="s">
        <v>18</v>
      </c>
      <c r="O33" s="69" t="s">
        <v>20</v>
      </c>
      <c r="P33" s="65" t="s">
        <v>7</v>
      </c>
      <c r="Q33" s="65" t="s">
        <v>24</v>
      </c>
      <c r="R33" s="66" t="s">
        <v>25</v>
      </c>
      <c r="S33" s="118"/>
      <c r="T33" s="126"/>
      <c r="U33" s="118"/>
      <c r="V33" s="119"/>
      <c r="W33" s="119"/>
      <c r="X33" s="120"/>
      <c r="Y33" s="121"/>
      <c r="Z33" s="27"/>
      <c r="AA33" s="27"/>
      <c r="AB33" s="27"/>
    </row>
    <row r="34" spans="1:1021" ht="30" customHeight="1" x14ac:dyDescent="0.25">
      <c r="A34" s="122"/>
      <c r="B34" s="123"/>
      <c r="C34" s="123"/>
      <c r="D34" s="123"/>
      <c r="E34" s="122"/>
      <c r="F34" s="125"/>
      <c r="G34" s="70" t="s">
        <v>110</v>
      </c>
      <c r="H34" s="71" t="s">
        <v>111</v>
      </c>
      <c r="I34" s="72"/>
      <c r="J34" s="56">
        <v>25.33</v>
      </c>
      <c r="K34" s="73">
        <f t="shared" ref="K34:K37" si="7">ROUND((J34-(J34*10/110)),2)</f>
        <v>23.03</v>
      </c>
      <c r="L34" s="74">
        <v>0</v>
      </c>
      <c r="M34" s="75"/>
      <c r="N34" s="76"/>
      <c r="O34" s="77"/>
      <c r="P34" s="77"/>
      <c r="Q34" s="61">
        <f t="shared" ref="Q34" si="8">ROUND((O34-(O34*10/110)),2)</f>
        <v>0</v>
      </c>
      <c r="R34" s="58">
        <f>P34*Q34</f>
        <v>0</v>
      </c>
      <c r="S34" s="118"/>
      <c r="T34" s="126"/>
      <c r="U34" s="118"/>
      <c r="V34" s="119"/>
      <c r="W34" s="119"/>
      <c r="X34" s="120"/>
      <c r="Y34" s="121"/>
      <c r="Z34" s="27"/>
      <c r="AA34" s="27"/>
      <c r="AB34" s="27"/>
    </row>
    <row r="35" spans="1:1021" ht="30" customHeight="1" x14ac:dyDescent="0.25">
      <c r="A35" s="122"/>
      <c r="B35" s="123"/>
      <c r="C35" s="123"/>
      <c r="D35" s="123"/>
      <c r="E35" s="122"/>
      <c r="F35" s="125"/>
      <c r="G35" s="70" t="s">
        <v>112</v>
      </c>
      <c r="H35" s="71" t="s">
        <v>113</v>
      </c>
      <c r="I35" s="72"/>
      <c r="J35" s="56">
        <v>27.45</v>
      </c>
      <c r="K35" s="73">
        <f t="shared" si="7"/>
        <v>24.95</v>
      </c>
      <c r="L35" s="74"/>
      <c r="M35" s="75"/>
      <c r="N35" s="76"/>
      <c r="O35" s="77"/>
      <c r="P35" s="77"/>
      <c r="Q35" s="61"/>
      <c r="R35" s="58"/>
      <c r="S35" s="118"/>
      <c r="T35" s="126"/>
      <c r="U35" s="118"/>
      <c r="V35" s="119"/>
      <c r="W35" s="119"/>
      <c r="X35" s="120"/>
      <c r="Y35" s="121"/>
      <c r="Z35" s="27"/>
      <c r="AA35" s="27"/>
      <c r="AB35" s="27"/>
    </row>
    <row r="36" spans="1:1021" ht="30" customHeight="1" x14ac:dyDescent="0.25">
      <c r="A36" s="122"/>
      <c r="B36" s="123"/>
      <c r="C36" s="123"/>
      <c r="D36" s="123"/>
      <c r="E36" s="122"/>
      <c r="F36" s="125"/>
      <c r="G36" s="55"/>
      <c r="H36" s="71"/>
      <c r="I36" s="115"/>
      <c r="J36" s="92"/>
      <c r="K36" s="73"/>
      <c r="L36" s="74"/>
      <c r="M36" s="75"/>
      <c r="N36" s="78"/>
      <c r="O36" s="77"/>
      <c r="P36" s="77"/>
      <c r="Q36" s="61"/>
      <c r="R36" s="58"/>
      <c r="S36" s="118"/>
      <c r="T36" s="126"/>
      <c r="U36" s="118"/>
      <c r="V36" s="119"/>
      <c r="W36" s="119"/>
      <c r="X36" s="120"/>
      <c r="Y36" s="121"/>
      <c r="Z36" s="27"/>
      <c r="AA36" s="27"/>
      <c r="AB36" s="27"/>
    </row>
    <row r="37" spans="1:1021" ht="30" customHeight="1" x14ac:dyDescent="0.25">
      <c r="A37" s="122"/>
      <c r="B37" s="123"/>
      <c r="C37" s="123"/>
      <c r="D37" s="123"/>
      <c r="E37" s="124"/>
      <c r="F37" s="125"/>
      <c r="G37" s="55" t="s">
        <v>26</v>
      </c>
      <c r="H37" s="71"/>
      <c r="I37" s="115" t="s">
        <v>38</v>
      </c>
      <c r="J37" s="100">
        <v>26.081</v>
      </c>
      <c r="K37" s="73">
        <f t="shared" si="7"/>
        <v>23.71</v>
      </c>
      <c r="L37" s="79"/>
      <c r="M37" s="80"/>
      <c r="N37" s="78"/>
      <c r="O37" s="57"/>
      <c r="P37" s="77"/>
      <c r="Q37" s="61"/>
      <c r="R37" s="58"/>
      <c r="S37" s="118"/>
      <c r="T37" s="118"/>
      <c r="U37" s="118"/>
      <c r="V37" s="118"/>
      <c r="W37" s="118"/>
      <c r="X37" s="118"/>
      <c r="Y37" s="118"/>
      <c r="Z37" s="27"/>
      <c r="AA37" s="27"/>
      <c r="AB37" s="27"/>
    </row>
    <row r="38" spans="1:1021" ht="30" customHeight="1" x14ac:dyDescent="0.25">
      <c r="A38" s="122"/>
      <c r="B38" s="123"/>
      <c r="C38" s="123"/>
      <c r="D38" s="123"/>
      <c r="E38" s="124"/>
      <c r="F38" s="125"/>
      <c r="G38" s="55"/>
      <c r="H38" s="96"/>
      <c r="I38" s="115"/>
      <c r="J38" s="56"/>
      <c r="K38" s="73"/>
      <c r="L38" s="37"/>
      <c r="M38" s="38"/>
      <c r="N38" s="36"/>
      <c r="O38" s="57"/>
      <c r="P38" s="39"/>
      <c r="Q38" s="61"/>
      <c r="R38" s="58"/>
      <c r="S38" s="118"/>
      <c r="T38" s="118"/>
      <c r="U38" s="118"/>
      <c r="V38" s="118"/>
      <c r="W38" s="118"/>
      <c r="X38" s="118"/>
      <c r="Y38" s="118"/>
      <c r="Z38" s="27"/>
      <c r="AA38" s="27"/>
      <c r="AB38" s="27"/>
    </row>
    <row r="39" spans="1:1021" ht="30" customHeight="1" x14ac:dyDescent="0.25">
      <c r="A39" s="81"/>
      <c r="B39" s="82"/>
      <c r="C39" s="82"/>
      <c r="D39" s="82"/>
      <c r="E39" s="81"/>
      <c r="F39" s="81"/>
      <c r="G39" s="117"/>
      <c r="H39" s="117"/>
      <c r="I39" s="83"/>
      <c r="J39" s="84"/>
      <c r="K39" s="93">
        <f>IFERROR(SMALL(K34:K38,COUNTIF(K34:K38,0)+1),0)</f>
        <v>23.03</v>
      </c>
      <c r="L39" s="84">
        <f>IFERROR(SMALL(L34:L36,COUNTIF(L34:L36,0)+1),0)</f>
        <v>0</v>
      </c>
      <c r="M39" s="85"/>
      <c r="N39" s="85"/>
      <c r="O39" s="86"/>
      <c r="P39" s="86"/>
      <c r="Q39" s="84"/>
      <c r="R39" s="87">
        <f>IFERROR((R34+R36+#REF!+R37+R38)/(P34+P36+#REF!+P37+P38),0)</f>
        <v>0</v>
      </c>
      <c r="S39" s="84">
        <f>IFERROR((SMALL(K39:R39,COUNTIF(K39:R39,0)+1)),0)</f>
        <v>23.03</v>
      </c>
      <c r="T39" s="84">
        <f>T33</f>
        <v>0</v>
      </c>
      <c r="U39" s="88">
        <f>ROUND((S39+(S39*W39)+((S39+(S39*W39))*V39)),2)</f>
        <v>25.33</v>
      </c>
      <c r="V39" s="89">
        <v>0.1</v>
      </c>
      <c r="W39" s="89"/>
      <c r="X39" s="94">
        <f>IFERROR((SMALL(T39:U39,COUNTIF(T39:U39,0)+1)),0)</f>
        <v>25.33</v>
      </c>
      <c r="Y39" s="91">
        <f>X39*F33</f>
        <v>12665</v>
      </c>
      <c r="Z39" s="48"/>
      <c r="AA39" s="49"/>
      <c r="AB39" s="27"/>
    </row>
    <row r="40" spans="1:1021" ht="30" customHeight="1" x14ac:dyDescent="0.25">
      <c r="A40" s="122">
        <v>6</v>
      </c>
      <c r="B40" s="123" t="s">
        <v>122</v>
      </c>
      <c r="C40" s="123" t="s">
        <v>123</v>
      </c>
      <c r="D40" s="123" t="s">
        <v>39</v>
      </c>
      <c r="E40" s="122" t="s">
        <v>28</v>
      </c>
      <c r="F40" s="125">
        <v>1320</v>
      </c>
      <c r="G40" s="64" t="s">
        <v>17</v>
      </c>
      <c r="H40" s="64" t="s">
        <v>18</v>
      </c>
      <c r="I40" s="64" t="s">
        <v>19</v>
      </c>
      <c r="J40" s="65" t="s">
        <v>20</v>
      </c>
      <c r="K40" s="66" t="s">
        <v>21</v>
      </c>
      <c r="L40" s="67" t="s">
        <v>40</v>
      </c>
      <c r="M40" s="68" t="s">
        <v>23</v>
      </c>
      <c r="N40" s="64" t="s">
        <v>18</v>
      </c>
      <c r="O40" s="69" t="s">
        <v>20</v>
      </c>
      <c r="P40" s="65" t="s">
        <v>7</v>
      </c>
      <c r="Q40" s="65" t="s">
        <v>41</v>
      </c>
      <c r="R40" s="66" t="s">
        <v>25</v>
      </c>
      <c r="S40" s="118"/>
      <c r="T40" s="126"/>
      <c r="U40" s="118"/>
      <c r="V40" s="119"/>
      <c r="W40" s="119"/>
      <c r="X40" s="120"/>
      <c r="Y40" s="121"/>
      <c r="Z40" s="27"/>
      <c r="AA40" s="27"/>
      <c r="AB40" s="27"/>
      <c r="AC40" s="27"/>
      <c r="AMG40" s="1"/>
    </row>
    <row r="41" spans="1:1021" ht="30" customHeight="1" x14ac:dyDescent="0.25">
      <c r="A41" s="122"/>
      <c r="B41" s="123"/>
      <c r="C41" s="123"/>
      <c r="D41" s="123"/>
      <c r="E41" s="122"/>
      <c r="F41" s="125"/>
      <c r="G41" s="70" t="s">
        <v>114</v>
      </c>
      <c r="H41" s="71" t="s">
        <v>115</v>
      </c>
      <c r="I41" s="72"/>
      <c r="J41" s="98">
        <v>4.41</v>
      </c>
      <c r="K41" s="61">
        <f>ROUND((J41-(J41*10/110)),2)</f>
        <v>4.01</v>
      </c>
      <c r="L41" s="74">
        <v>0</v>
      </c>
      <c r="M41" s="75"/>
      <c r="N41" s="76"/>
      <c r="O41" s="77"/>
      <c r="P41" s="77"/>
      <c r="Q41" s="61">
        <f>ROUND((O41-(O41*10/110)),2)</f>
        <v>0</v>
      </c>
      <c r="R41" s="58">
        <f>P41*Q41</f>
        <v>0</v>
      </c>
      <c r="S41" s="118"/>
      <c r="T41" s="126"/>
      <c r="U41" s="118"/>
      <c r="V41" s="119"/>
      <c r="W41" s="119"/>
      <c r="X41" s="120"/>
      <c r="Y41" s="121"/>
      <c r="Z41" s="27"/>
      <c r="AA41" s="27"/>
      <c r="AB41" s="27"/>
      <c r="AC41" s="27"/>
      <c r="AMG41" s="1"/>
    </row>
    <row r="42" spans="1:1021" ht="30" customHeight="1" x14ac:dyDescent="0.25">
      <c r="A42" s="122"/>
      <c r="B42" s="123"/>
      <c r="C42" s="123"/>
      <c r="D42" s="123"/>
      <c r="E42" s="122"/>
      <c r="F42" s="125"/>
      <c r="G42" s="70" t="s">
        <v>116</v>
      </c>
      <c r="H42" s="71" t="s">
        <v>117</v>
      </c>
      <c r="I42" s="72"/>
      <c r="J42" s="98">
        <v>3.6</v>
      </c>
      <c r="K42" s="62">
        <f t="shared" ref="K42:K44" si="9">ROUND((J42-(J42*10/110)),2)</f>
        <v>3.27</v>
      </c>
      <c r="L42" s="74"/>
      <c r="M42" s="75"/>
      <c r="N42" s="78"/>
      <c r="O42" s="77"/>
      <c r="P42" s="77"/>
      <c r="Q42" s="61"/>
      <c r="R42" s="58"/>
      <c r="S42" s="118"/>
      <c r="T42" s="126"/>
      <c r="U42" s="118"/>
      <c r="V42" s="119"/>
      <c r="W42" s="119"/>
      <c r="X42" s="120"/>
      <c r="Y42" s="121"/>
      <c r="Z42" s="27"/>
      <c r="AA42" s="27"/>
      <c r="AB42" s="27"/>
      <c r="AC42" s="27"/>
      <c r="AMG42" s="1"/>
    </row>
    <row r="43" spans="1:1021" ht="30" customHeight="1" x14ac:dyDescent="0.25">
      <c r="A43" s="122"/>
      <c r="B43" s="123"/>
      <c r="C43" s="123"/>
      <c r="D43" s="123"/>
      <c r="E43" s="122"/>
      <c r="F43" s="125"/>
      <c r="G43" s="55"/>
      <c r="H43" s="78"/>
      <c r="I43" s="97"/>
      <c r="J43" s="57"/>
      <c r="K43" s="62"/>
      <c r="L43" s="79"/>
      <c r="M43" s="80"/>
      <c r="N43" s="78"/>
      <c r="O43" s="57"/>
      <c r="P43" s="77"/>
      <c r="Q43" s="61"/>
      <c r="R43" s="58"/>
      <c r="S43" s="118"/>
      <c r="T43" s="118"/>
      <c r="U43" s="118"/>
      <c r="V43" s="118"/>
      <c r="W43" s="118"/>
      <c r="X43" s="118"/>
      <c r="Y43" s="118"/>
      <c r="Z43" s="27"/>
      <c r="AA43" s="27"/>
      <c r="AB43" s="27"/>
      <c r="AC43" s="27"/>
      <c r="AMG43" s="1"/>
    </row>
    <row r="44" spans="1:1021" ht="30" customHeight="1" x14ac:dyDescent="0.25">
      <c r="A44" s="122"/>
      <c r="B44" s="123"/>
      <c r="C44" s="123"/>
      <c r="D44" s="123"/>
      <c r="E44" s="124"/>
      <c r="F44" s="125"/>
      <c r="G44" s="55" t="s">
        <v>26</v>
      </c>
      <c r="H44" s="78"/>
      <c r="I44" s="97" t="s">
        <v>42</v>
      </c>
      <c r="J44" s="100">
        <v>4.1470000000000002</v>
      </c>
      <c r="K44" s="62">
        <f t="shared" si="9"/>
        <v>3.77</v>
      </c>
      <c r="L44" s="79"/>
      <c r="M44" s="80"/>
      <c r="N44" s="78"/>
      <c r="O44" s="57"/>
      <c r="P44" s="77"/>
      <c r="Q44" s="61"/>
      <c r="R44" s="58"/>
      <c r="S44" s="118"/>
      <c r="T44" s="118"/>
      <c r="U44" s="118"/>
      <c r="V44" s="118"/>
      <c r="W44" s="118"/>
      <c r="X44" s="118"/>
      <c r="Y44" s="118"/>
      <c r="Z44" s="27"/>
      <c r="AA44" s="27"/>
      <c r="AB44" s="27"/>
      <c r="AC44" s="27"/>
      <c r="AMG44" s="1"/>
    </row>
    <row r="45" spans="1:1021" ht="30" customHeight="1" x14ac:dyDescent="0.25">
      <c r="A45" s="122"/>
      <c r="B45" s="123"/>
      <c r="C45" s="123"/>
      <c r="D45" s="123"/>
      <c r="E45" s="124"/>
      <c r="F45" s="125"/>
      <c r="G45" s="55"/>
      <c r="H45" s="78"/>
      <c r="I45" s="115"/>
      <c r="J45" s="57"/>
      <c r="K45" s="62"/>
      <c r="L45" s="37"/>
      <c r="M45" s="38"/>
      <c r="N45" s="36"/>
      <c r="O45" s="57"/>
      <c r="P45" s="39"/>
      <c r="Q45" s="61"/>
      <c r="R45" s="58"/>
      <c r="S45" s="118"/>
      <c r="T45" s="118"/>
      <c r="U45" s="118"/>
      <c r="V45" s="118"/>
      <c r="W45" s="118"/>
      <c r="X45" s="118"/>
      <c r="Y45" s="118"/>
      <c r="Z45" s="27"/>
      <c r="AA45" s="27"/>
      <c r="AB45" s="27"/>
      <c r="AC45" s="27"/>
      <c r="AMG45" s="1"/>
    </row>
    <row r="46" spans="1:1021" ht="30" customHeight="1" x14ac:dyDescent="0.25">
      <c r="A46" s="81"/>
      <c r="B46" s="81"/>
      <c r="C46" s="81"/>
      <c r="D46" s="81"/>
      <c r="E46" s="81"/>
      <c r="F46" s="81"/>
      <c r="G46" s="117"/>
      <c r="H46" s="117"/>
      <c r="I46" s="83"/>
      <c r="J46" s="84"/>
      <c r="K46" s="93">
        <f>IFERROR(SMALL(K41:K45,COUNTIF(K41:K45,0)+1),0)</f>
        <v>3.27</v>
      </c>
      <c r="L46" s="84">
        <f>IFERROR(SMALL(L41:L42,COUNTIF(L41:L42,0)+1),0)</f>
        <v>0</v>
      </c>
      <c r="M46" s="85"/>
      <c r="N46" s="85"/>
      <c r="O46" s="86"/>
      <c r="P46" s="86"/>
      <c r="Q46" s="84"/>
      <c r="R46" s="87">
        <f>IFERROR((R41+R42+R43+R44+R45)/(P41+P42+P43+P44+P45),0)</f>
        <v>0</v>
      </c>
      <c r="S46" s="84">
        <f>IFERROR((SMALL(K46:R46,COUNTIF(K46:R46,0)+1)),0)</f>
        <v>3.27</v>
      </c>
      <c r="T46" s="84">
        <f>T40</f>
        <v>0</v>
      </c>
      <c r="U46" s="88">
        <f>ROUND((S46+(S46*W46)+((S46+(S46*W46))*V46)),2)</f>
        <v>3.6</v>
      </c>
      <c r="V46" s="89">
        <v>0.1</v>
      </c>
      <c r="W46" s="89"/>
      <c r="X46" s="94">
        <f>IFERROR((SMALL(T46:U46,COUNTIF(T46:U46,0)+1)),0)</f>
        <v>3.6</v>
      </c>
      <c r="Y46" s="91">
        <f>X46*F40</f>
        <v>4752</v>
      </c>
      <c r="Z46" s="99"/>
      <c r="AA46" s="48"/>
      <c r="AB46" s="49"/>
      <c r="AC46" s="27"/>
      <c r="AMG46" s="1"/>
    </row>
  </sheetData>
  <mergeCells count="88">
    <mergeCell ref="Y19:Y24"/>
    <mergeCell ref="G25:H25"/>
    <mergeCell ref="A19:A24"/>
    <mergeCell ref="B19:B24"/>
    <mergeCell ref="C19:C24"/>
    <mergeCell ref="D19:D24"/>
    <mergeCell ref="E19:E24"/>
    <mergeCell ref="F19:F24"/>
    <mergeCell ref="X12:X17"/>
    <mergeCell ref="G4:K4"/>
    <mergeCell ref="M4:R4"/>
    <mergeCell ref="G18:H18"/>
    <mergeCell ref="S19:S24"/>
    <mergeCell ref="T19:T24"/>
    <mergeCell ref="U19:U24"/>
    <mergeCell ref="V19:V24"/>
    <mergeCell ref="W19:W24"/>
    <mergeCell ref="X19:X24"/>
    <mergeCell ref="S5:S10"/>
    <mergeCell ref="T5:T10"/>
    <mergeCell ref="U5:U10"/>
    <mergeCell ref="V5:V10"/>
    <mergeCell ref="G11:H11"/>
    <mergeCell ref="W5:W10"/>
    <mergeCell ref="X5:X10"/>
    <mergeCell ref="Y5:Y10"/>
    <mergeCell ref="B2:K2"/>
    <mergeCell ref="S3:X3"/>
    <mergeCell ref="B5:B10"/>
    <mergeCell ref="C5:C10"/>
    <mergeCell ref="D5:D10"/>
    <mergeCell ref="E5:E10"/>
    <mergeCell ref="F5:F10"/>
    <mergeCell ref="V26:V31"/>
    <mergeCell ref="W26:W31"/>
    <mergeCell ref="X26:X31"/>
    <mergeCell ref="Y26:Y31"/>
    <mergeCell ref="A12:A17"/>
    <mergeCell ref="B12:B17"/>
    <mergeCell ref="C12:C17"/>
    <mergeCell ref="D12:D17"/>
    <mergeCell ref="E12:E17"/>
    <mergeCell ref="T12:T17"/>
    <mergeCell ref="U12:U17"/>
    <mergeCell ref="V12:V17"/>
    <mergeCell ref="W12:W17"/>
    <mergeCell ref="Y12:Y17"/>
    <mergeCell ref="S12:S17"/>
    <mergeCell ref="F12:F17"/>
    <mergeCell ref="E26:E31"/>
    <mergeCell ref="F26:F31"/>
    <mergeCell ref="S26:S31"/>
    <mergeCell ref="T26:T31"/>
    <mergeCell ref="U26:U31"/>
    <mergeCell ref="A5:A10"/>
    <mergeCell ref="A26:A31"/>
    <mergeCell ref="B26:B31"/>
    <mergeCell ref="C26:C31"/>
    <mergeCell ref="D26:D31"/>
    <mergeCell ref="G32:H32"/>
    <mergeCell ref="A33:A38"/>
    <mergeCell ref="B33:B38"/>
    <mergeCell ref="C33:C38"/>
    <mergeCell ref="D33:D38"/>
    <mergeCell ref="E33:E38"/>
    <mergeCell ref="F33:F38"/>
    <mergeCell ref="Y33:Y38"/>
    <mergeCell ref="G39:H39"/>
    <mergeCell ref="A40:A45"/>
    <mergeCell ref="B40:B45"/>
    <mergeCell ref="C40:C45"/>
    <mergeCell ref="D40:D45"/>
    <mergeCell ref="E40:E45"/>
    <mergeCell ref="F40:F45"/>
    <mergeCell ref="S40:S45"/>
    <mergeCell ref="T40:T45"/>
    <mergeCell ref="U40:U45"/>
    <mergeCell ref="V40:V45"/>
    <mergeCell ref="W40:W45"/>
    <mergeCell ref="X40:X45"/>
    <mergeCell ref="Y40:Y45"/>
    <mergeCell ref="S33:S38"/>
    <mergeCell ref="G46:H46"/>
    <mergeCell ref="U33:U38"/>
    <mergeCell ref="V33:V38"/>
    <mergeCell ref="W33:W38"/>
    <mergeCell ref="X33:X38"/>
    <mergeCell ref="T33:T38"/>
  </mergeCells>
  <hyperlinks>
    <hyperlink ref="G6" r:id="rId1" display="https://zakupki.gov.ru/epz/contract/contractCard/common-info.html?reestrNumber=2781410589425000060"/>
    <hyperlink ref="G13" r:id="rId2" display="https://zakupki.gov.ru/epz/contract/contractCard/common-info.html?reestrNumber=2771433860926003819"/>
    <hyperlink ref="G20" r:id="rId3" display="https://zakupki.gov.ru/epz/contract/contractCard/common-info.html?reestrNumber=2110148756926000090"/>
    <hyperlink ref="G21" r:id="rId4" display="https://zakupki.gov.ru/epz/contract/contractCard/common-info.html?reestrNumber=2056204150225000396"/>
    <hyperlink ref="G27" r:id="rId5" display="https://zakupki.gov.ru/epz/contract/contractCard/common-info.html?reestrNumber=1434100005425000081"/>
    <hyperlink ref="G28" r:id="rId6" display="https://zakupki.gov.ru/epz/contract/contractCard/common-info.html?reestrNumber=2056204150225000262"/>
    <hyperlink ref="G34" r:id="rId7" display="https://zakupki.gov.ru/epz/contract/contractCard/common-info.html?reestrNumber=1344701500226000138"/>
    <hyperlink ref="G35" r:id="rId8" display="https://zakupki.gov.ru/epz/contract/contractCard/common-info.html?reestrNumber=2591500086226000025"/>
    <hyperlink ref="G41" r:id="rId9" display="https://zakupki.gov.ru/epz/contract/contractCard/common-info.html?reestrNumber=2782506561125000136"/>
    <hyperlink ref="G42" r:id="rId10" display="https://zakupki.gov.ru/epz/contract/contractCard/common-info.html?reestrNumber=1504401324626000165"/>
    <hyperlink ref="G7" r:id="rId11" display="https://zakupki.gov.ru/epz/contract/contractCard/common-info.html?reestrNumber=2163600388026000022"/>
    <hyperlink ref="G14" r:id="rId12" display="https://zakupki.gov.ru/epz/contract/contractCard/common-info.html?reestrNumber=2482505384326000040"/>
  </hyperlinks>
  <pageMargins left="0.7" right="0.7" top="0.75" bottom="0.75" header="0.51180555555555496" footer="0.51180555555555496"/>
  <pageSetup paperSize="9" firstPageNumber="0" orientation="portrait" horizontalDpi="300" verticalDpi="30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M2" sqref="M2"/>
    </sheetView>
  </sheetViews>
  <sheetFormatPr defaultRowHeight="15" x14ac:dyDescent="0.25"/>
  <cols>
    <col min="1" max="1" width="11.85546875" customWidth="1"/>
    <col min="2" max="2" width="18.85546875" customWidth="1"/>
    <col min="3" max="3" width="34.28515625" customWidth="1"/>
    <col min="4" max="4" width="52.85546875" customWidth="1"/>
    <col min="10" max="10" width="12.28515625" customWidth="1"/>
    <col min="12" max="12" width="12.5703125" customWidth="1"/>
  </cols>
  <sheetData>
    <row r="1" spans="1:13" ht="52.5" x14ac:dyDescent="0.25">
      <c r="A1" s="103" t="s">
        <v>54</v>
      </c>
      <c r="B1" s="104" t="s">
        <v>55</v>
      </c>
      <c r="C1" s="104" t="s">
        <v>56</v>
      </c>
      <c r="D1" s="104" t="s">
        <v>57</v>
      </c>
      <c r="E1" s="104" t="s">
        <v>58</v>
      </c>
      <c r="F1" s="104" t="s">
        <v>59</v>
      </c>
      <c r="G1" s="104" t="s">
        <v>60</v>
      </c>
      <c r="H1" s="104" t="s">
        <v>61</v>
      </c>
      <c r="I1" s="104" t="s">
        <v>62</v>
      </c>
      <c r="J1" s="104" t="s">
        <v>63</v>
      </c>
      <c r="K1" s="104" t="s">
        <v>64</v>
      </c>
      <c r="L1" s="105" t="s">
        <v>65</v>
      </c>
      <c r="M1" s="113" t="s">
        <v>97</v>
      </c>
    </row>
    <row r="2" spans="1:13" ht="60" x14ac:dyDescent="0.25">
      <c r="A2" s="106" t="s">
        <v>66</v>
      </c>
      <c r="B2" s="107" t="s">
        <v>81</v>
      </c>
      <c r="C2" s="107" t="s">
        <v>82</v>
      </c>
      <c r="D2" s="107" t="s">
        <v>83</v>
      </c>
      <c r="E2" s="107" t="s">
        <v>70</v>
      </c>
      <c r="F2" s="108">
        <v>20</v>
      </c>
      <c r="G2" s="109">
        <v>448.31</v>
      </c>
      <c r="H2" s="110"/>
      <c r="I2" s="107" t="s">
        <v>84</v>
      </c>
      <c r="J2" s="110" t="s">
        <v>85</v>
      </c>
      <c r="K2" s="111" t="s">
        <v>86</v>
      </c>
      <c r="L2" s="112">
        <v>45126</v>
      </c>
      <c r="M2" s="114">
        <f t="shared" ref="M2:M12" si="0">G2/F2/2</f>
        <v>11.207750000000001</v>
      </c>
    </row>
    <row r="3" spans="1:13" ht="60" x14ac:dyDescent="0.25">
      <c r="A3" s="106" t="s">
        <v>66</v>
      </c>
      <c r="B3" s="107" t="s">
        <v>81</v>
      </c>
      <c r="C3" s="107" t="s">
        <v>82</v>
      </c>
      <c r="D3" s="107" t="s">
        <v>83</v>
      </c>
      <c r="E3" s="107" t="s">
        <v>70</v>
      </c>
      <c r="F3" s="108">
        <v>20</v>
      </c>
      <c r="G3" s="109">
        <v>461.89</v>
      </c>
      <c r="H3" s="110"/>
      <c r="I3" s="107" t="s">
        <v>87</v>
      </c>
      <c r="J3" s="110" t="s">
        <v>88</v>
      </c>
      <c r="K3" s="111" t="s">
        <v>89</v>
      </c>
      <c r="L3" s="112">
        <v>45170</v>
      </c>
      <c r="M3" s="114">
        <f t="shared" si="0"/>
        <v>11.54725</v>
      </c>
    </row>
    <row r="4" spans="1:13" ht="60" x14ac:dyDescent="0.25">
      <c r="A4" s="106" t="s">
        <v>66</v>
      </c>
      <c r="B4" s="107" t="s">
        <v>81</v>
      </c>
      <c r="C4" s="107" t="s">
        <v>82</v>
      </c>
      <c r="D4" s="107" t="s">
        <v>83</v>
      </c>
      <c r="E4" s="107" t="s">
        <v>70</v>
      </c>
      <c r="F4" s="108">
        <v>20</v>
      </c>
      <c r="G4" s="109">
        <v>461.89</v>
      </c>
      <c r="H4" s="110"/>
      <c r="I4" s="107" t="s">
        <v>84</v>
      </c>
      <c r="J4" s="110" t="s">
        <v>88</v>
      </c>
      <c r="K4" s="111" t="s">
        <v>86</v>
      </c>
      <c r="L4" s="112">
        <v>45170</v>
      </c>
      <c r="M4" s="114">
        <f t="shared" si="0"/>
        <v>11.54725</v>
      </c>
    </row>
    <row r="5" spans="1:13" ht="75" x14ac:dyDescent="0.25">
      <c r="A5" s="106" t="s">
        <v>66</v>
      </c>
      <c r="B5" s="107" t="s">
        <v>67</v>
      </c>
      <c r="C5" s="107" t="s">
        <v>74</v>
      </c>
      <c r="D5" s="107" t="s">
        <v>69</v>
      </c>
      <c r="E5" s="107" t="s">
        <v>70</v>
      </c>
      <c r="F5" s="108">
        <v>60</v>
      </c>
      <c r="G5" s="109">
        <v>1634.89</v>
      </c>
      <c r="H5" s="110"/>
      <c r="I5" s="107" t="s">
        <v>71</v>
      </c>
      <c r="J5" s="110" t="s">
        <v>72</v>
      </c>
      <c r="K5" s="111" t="s">
        <v>75</v>
      </c>
      <c r="L5" s="112">
        <v>45099</v>
      </c>
      <c r="M5" s="114">
        <f t="shared" si="0"/>
        <v>13.624083333333335</v>
      </c>
    </row>
    <row r="6" spans="1:13" ht="75" x14ac:dyDescent="0.25">
      <c r="A6" s="106" t="s">
        <v>66</v>
      </c>
      <c r="B6" s="107" t="s">
        <v>67</v>
      </c>
      <c r="C6" s="107" t="s">
        <v>74</v>
      </c>
      <c r="D6" s="107" t="s">
        <v>69</v>
      </c>
      <c r="E6" s="107" t="s">
        <v>70</v>
      </c>
      <c r="F6" s="108">
        <v>60</v>
      </c>
      <c r="G6" s="109">
        <v>1634.89</v>
      </c>
      <c r="H6" s="110"/>
      <c r="I6" s="107" t="s">
        <v>90</v>
      </c>
      <c r="J6" s="110" t="s">
        <v>91</v>
      </c>
      <c r="K6" s="111" t="s">
        <v>93</v>
      </c>
      <c r="L6" s="112">
        <v>45205</v>
      </c>
      <c r="M6" s="114">
        <f t="shared" si="0"/>
        <v>13.624083333333335</v>
      </c>
    </row>
    <row r="7" spans="1:13" ht="75" x14ac:dyDescent="0.25">
      <c r="A7" s="106" t="s">
        <v>66</v>
      </c>
      <c r="B7" s="107" t="s">
        <v>67</v>
      </c>
      <c r="C7" s="107" t="s">
        <v>68</v>
      </c>
      <c r="D7" s="107" t="s">
        <v>69</v>
      </c>
      <c r="E7" s="107" t="s">
        <v>70</v>
      </c>
      <c r="F7" s="108">
        <v>20</v>
      </c>
      <c r="G7" s="109">
        <v>560.39</v>
      </c>
      <c r="H7" s="110"/>
      <c r="I7" s="107" t="s">
        <v>71</v>
      </c>
      <c r="J7" s="110" t="s">
        <v>72</v>
      </c>
      <c r="K7" s="111" t="s">
        <v>73</v>
      </c>
      <c r="L7" s="112">
        <v>45099</v>
      </c>
      <c r="M7" s="114">
        <f t="shared" si="0"/>
        <v>14.00975</v>
      </c>
    </row>
    <row r="8" spans="1:13" ht="75" x14ac:dyDescent="0.25">
      <c r="A8" s="106" t="s">
        <v>66</v>
      </c>
      <c r="B8" s="107" t="s">
        <v>67</v>
      </c>
      <c r="C8" s="107" t="s">
        <v>68</v>
      </c>
      <c r="D8" s="107" t="s">
        <v>69</v>
      </c>
      <c r="E8" s="107" t="s">
        <v>70</v>
      </c>
      <c r="F8" s="108">
        <v>20</v>
      </c>
      <c r="G8" s="109">
        <v>560.39</v>
      </c>
      <c r="H8" s="110"/>
      <c r="I8" s="107" t="s">
        <v>90</v>
      </c>
      <c r="J8" s="110" t="s">
        <v>91</v>
      </c>
      <c r="K8" s="111" t="s">
        <v>92</v>
      </c>
      <c r="L8" s="112">
        <v>45205</v>
      </c>
      <c r="M8" s="114">
        <f t="shared" si="0"/>
        <v>14.00975</v>
      </c>
    </row>
    <row r="9" spans="1:13" ht="60" x14ac:dyDescent="0.25">
      <c r="A9" s="106" t="s">
        <v>66</v>
      </c>
      <c r="B9" s="107" t="s">
        <v>76</v>
      </c>
      <c r="C9" s="107" t="s">
        <v>77</v>
      </c>
      <c r="D9" s="107" t="s">
        <v>78</v>
      </c>
      <c r="E9" s="107" t="s">
        <v>70</v>
      </c>
      <c r="F9" s="108">
        <v>20</v>
      </c>
      <c r="G9" s="109">
        <v>632.15</v>
      </c>
      <c r="H9" s="110"/>
      <c r="I9" s="107" t="s">
        <v>79</v>
      </c>
      <c r="J9" s="110" t="s">
        <v>72</v>
      </c>
      <c r="K9" s="111" t="s">
        <v>80</v>
      </c>
      <c r="L9" s="112">
        <v>45099</v>
      </c>
      <c r="M9" s="114">
        <f t="shared" si="0"/>
        <v>15.803749999999999</v>
      </c>
    </row>
    <row r="10" spans="1:13" ht="60" x14ac:dyDescent="0.25">
      <c r="A10" s="106" t="s">
        <v>66</v>
      </c>
      <c r="B10" s="107" t="s">
        <v>76</v>
      </c>
      <c r="C10" s="107" t="s">
        <v>77</v>
      </c>
      <c r="D10" s="107" t="s">
        <v>78</v>
      </c>
      <c r="E10" s="107" t="s">
        <v>70</v>
      </c>
      <c r="F10" s="108">
        <v>20</v>
      </c>
      <c r="G10" s="109">
        <v>632.15</v>
      </c>
      <c r="H10" s="110"/>
      <c r="I10" s="107" t="s">
        <v>79</v>
      </c>
      <c r="J10" s="110" t="s">
        <v>72</v>
      </c>
      <c r="K10" s="111" t="s">
        <v>94</v>
      </c>
      <c r="L10" s="112">
        <v>45099</v>
      </c>
      <c r="M10" s="114">
        <f t="shared" si="0"/>
        <v>15.803749999999999</v>
      </c>
    </row>
    <row r="11" spans="1:13" ht="60" x14ac:dyDescent="0.25">
      <c r="A11" s="106" t="s">
        <v>66</v>
      </c>
      <c r="B11" s="107" t="s">
        <v>76</v>
      </c>
      <c r="C11" s="107" t="s">
        <v>77</v>
      </c>
      <c r="D11" s="107" t="s">
        <v>78</v>
      </c>
      <c r="E11" s="107" t="s">
        <v>70</v>
      </c>
      <c r="F11" s="108">
        <v>20</v>
      </c>
      <c r="G11" s="109">
        <v>632.15</v>
      </c>
      <c r="H11" s="110"/>
      <c r="I11" s="107" t="s">
        <v>95</v>
      </c>
      <c r="J11" s="110" t="s">
        <v>96</v>
      </c>
      <c r="K11" s="111" t="s">
        <v>80</v>
      </c>
      <c r="L11" s="112">
        <v>45679</v>
      </c>
      <c r="M11" s="114">
        <f t="shared" si="0"/>
        <v>15.803749999999999</v>
      </c>
    </row>
    <row r="12" spans="1:13" ht="60" x14ac:dyDescent="0.25">
      <c r="A12" s="106" t="s">
        <v>66</v>
      </c>
      <c r="B12" s="107" t="s">
        <v>76</v>
      </c>
      <c r="C12" s="107" t="s">
        <v>77</v>
      </c>
      <c r="D12" s="107" t="s">
        <v>78</v>
      </c>
      <c r="E12" s="107" t="s">
        <v>70</v>
      </c>
      <c r="F12" s="108">
        <v>20</v>
      </c>
      <c r="G12" s="109">
        <v>632.15</v>
      </c>
      <c r="H12" s="110"/>
      <c r="I12" s="107" t="s">
        <v>95</v>
      </c>
      <c r="J12" s="110" t="s">
        <v>96</v>
      </c>
      <c r="K12" s="111" t="s">
        <v>94</v>
      </c>
      <c r="L12" s="112">
        <v>45679</v>
      </c>
      <c r="M12" s="114">
        <f t="shared" si="0"/>
        <v>15.803749999999999</v>
      </c>
    </row>
  </sheetData>
  <autoFilter ref="A1:M12">
    <sortState ref="A2:M12">
      <sortCondition ref="M1:M1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22</cp:revision>
  <dcterms:created xsi:type="dcterms:W3CDTF">2006-09-28T05:33:49Z</dcterms:created>
  <dcterms:modified xsi:type="dcterms:W3CDTF">2026-06-22T17:15:17Z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