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U:\1ЗАКУПКИ РДЦ\1ЗАКУПКИ РДЦ\ЗАКУПКИ 2026\ЕП\+Мероприятия\Мерч кадры\"/>
    </mc:Choice>
  </mc:AlternateContent>
  <xr:revisionPtr revIDLastSave="0" documentId="13_ncr:1_{33AEDDDF-9F4F-440D-87BE-7CB647F909EC}" xr6:coauthVersionLast="36" xr6:coauthVersionMax="47" xr10:uidLastSave="{00000000-0000-0000-0000-000000000000}"/>
  <bookViews>
    <workbookView xWindow="0" yWindow="0" windowWidth="28800" windowHeight="11625" xr2:uid="{00000000-000D-0000-FFFF-FFFF00000000}"/>
  </bookViews>
  <sheets>
    <sheet name="Расчёт цен" sheetId="2" r:id="rId1"/>
  </sheets>
  <definedNames>
    <definedName name="_xlnm.Print_Area" localSheetId="0">'Расчёт цен'!$A$1:$L$17</definedName>
  </definedNames>
  <calcPr calcId="179021" refMode="R1C1"/>
</workbook>
</file>

<file path=xl/calcChain.xml><?xml version="1.0" encoding="utf-8"?>
<calcChain xmlns="http://schemas.openxmlformats.org/spreadsheetml/2006/main">
  <c r="I10" i="2" l="1"/>
  <c r="J10" i="2" s="1"/>
  <c r="K10" i="2" s="1"/>
  <c r="I11" i="2"/>
  <c r="J11" i="2" s="1"/>
  <c r="K11" i="2" s="1"/>
  <c r="I12" i="2"/>
  <c r="J12" i="2" s="1"/>
  <c r="K12" i="2" s="1"/>
  <c r="L11" i="2" l="1"/>
  <c r="L10" i="2"/>
  <c r="L12" i="2"/>
  <c r="I7" i="2"/>
  <c r="L7" i="2" s="1"/>
  <c r="I8" i="2"/>
  <c r="L8" i="2" s="1"/>
  <c r="I9" i="2"/>
  <c r="L9" i="2" s="1"/>
  <c r="I6" i="2"/>
  <c r="L6" i="2" s="1"/>
  <c r="J7" i="2" l="1"/>
  <c r="K7" i="2" s="1"/>
  <c r="J8" i="2"/>
  <c r="K8" i="2" s="1"/>
  <c r="L13" i="2"/>
  <c r="J9" i="2"/>
  <c r="K9" i="2" s="1"/>
  <c r="J6" i="2"/>
  <c r="K6" i="2" s="1"/>
</calcChain>
</file>

<file path=xl/sharedStrings.xml><?xml version="1.0" encoding="utf-8"?>
<sst xmlns="http://schemas.openxmlformats.org/spreadsheetml/2006/main" count="41" uniqueCount="35">
  <si>
    <t>№</t>
  </si>
  <si>
    <t>Наименование товара (работ, услуг)</t>
  </si>
  <si>
    <t>Ед. изм</t>
  </si>
  <si>
    <t>Кол-во</t>
  </si>
  <si>
    <t>Ценовые предложения (руб./ед.изм.)*</t>
  </si>
  <si>
    <t>Однородность совокупности значений выявленных цен, используемых в расчете НМЦК, ЦКЕП</t>
  </si>
  <si>
    <t xml:space="preserve">Средняя арифметическая цена за единицу     &lt;ц&gt; </t>
  </si>
  <si>
    <t>Среднее квадратичное отклонение</t>
  </si>
  <si>
    <t>* Ценовые предложения (коммерческие предложения, скриншоты и т.д.) прилагаются</t>
  </si>
  <si>
    <t>кол/во предложений</t>
  </si>
  <si>
    <t>Основные характеристики объекта закупки</t>
  </si>
  <si>
    <t>Используемый метод определения НМЦК с обоснованием</t>
  </si>
  <si>
    <t xml:space="preserve">Расчет НМЦК, ЦКЕП </t>
  </si>
  <si>
    <r>
      <t xml:space="preserve">Коэффициент вариации цен V (%)          </t>
    </r>
    <r>
      <rPr>
        <i/>
        <sz val="11"/>
        <color indexed="8"/>
        <rFont val="Times New Roman"/>
        <family val="1"/>
        <charset val="204"/>
      </rPr>
      <t xml:space="preserve">         </t>
    </r>
  </si>
  <si>
    <r>
      <t>Расчет НМЦК осуществляется по формуле</t>
    </r>
    <r>
      <rPr>
        <sz val="11"/>
        <color indexed="8"/>
        <rFont val="Times New Roman"/>
        <family val="1"/>
        <charset val="204"/>
      </rPr>
      <t xml:space="preserve">                                    </t>
    </r>
  </si>
  <si>
    <t>В результате проведенного расчета НМЦК контракта составила:</t>
  </si>
  <si>
    <t>Коэффициент вариации цен не превышает 33% - цены являются однородными.</t>
  </si>
  <si>
    <t>Обоснование начальной (максимальной) цены контракта  (Приложение №1)</t>
  </si>
  <si>
    <t>НМЦК, ЦКЕП, определяемая методом сопоставимых рыночных цен (анализа рынка)</t>
  </si>
  <si>
    <t>усл. ед.</t>
  </si>
  <si>
    <t xml:space="preserve">НМЦК определяется методом сопоставимых рыночных цен (анализом рынка), являющимся приоритетным для данной закупки, путем запроса действующих цен у исполнителей услуги, полученными коммерческими предложениями и расчетом средней стоимости включённых в таблицу цен на запрашиваемый вид услуги, согласно пункту III приказа Министерства экономического развития Российской Федерации от 02 октября 2013 г. 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
</t>
  </si>
  <si>
    <t>Оказание услуг по предмету: изготовление и доставка сувенирной брендированной продукции для нужд ФГБУ «Росдетцентр»</t>
  </si>
  <si>
    <t>"01" сентября 2026</t>
  </si>
  <si>
    <t xml:space="preserve">Ведущий специалист отдела контроля и исполнения закупок Управления закупочной деятельности  </t>
  </si>
  <si>
    <t>А.О. Коломенский</t>
  </si>
  <si>
    <t>Поставщик №1         КП № КП-225/26 от 31.08.2026</t>
  </si>
  <si>
    <t>Поставщик №2         КП № КП-226/26 от 31.08.2026</t>
  </si>
  <si>
    <t>Поставщик №3         КП № КП-227/26 от 31.08.2026</t>
  </si>
  <si>
    <t xml:space="preserve">Оказание услуг по предмету: изготовление и доставка сувенирной брендированной продукции для нужд ФГБУ «Росдетцентр» (ручка брендированная) </t>
  </si>
  <si>
    <t xml:space="preserve">Оказание услуг по предмету: изготовление и доставка сувенирной брендированной продукции для нужд ФГБУ «Росдетцентр» (блокнот брендированный) </t>
  </si>
  <si>
    <t xml:space="preserve">Оказание услуг по предмету: изготовление и доставка сувенирной брендированной продукции для нужд ФГБУ «Росдетцентр» (стикерпак брендированный) </t>
  </si>
  <si>
    <t xml:space="preserve">Оказание услуг по предмету: изготовление и доставка сувенирной брендированной продукции для нужд ФГБУ «Росдетцентр» (календарь настольный брендированный) </t>
  </si>
  <si>
    <t>Оказание услуг по предмету: изготовление и доставка сувенирной брендированной продукции для нужд ФГБУ «Росдетцентр» (бутылка для воды брендированная)</t>
  </si>
  <si>
    <t xml:space="preserve">Оказание услуг по предмету: изготовление и доставка сувенирной брендированной продукции для нужд ФГБУ «Росдетцентр» (картхолдер брендированный) </t>
  </si>
  <si>
    <t xml:space="preserve">Оказание услуг по предмету: изготовление и доставка сувенирной брендированной продукции для нужд ФГБУ «Росдетцентр» (сумка-шоппер брендированная)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</si>
</sst>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4" fontId="2" fillId="0" borderId="0" xfId="0" applyNumberFormat="1" applyFont="1"/>
    <xf numFmtId="0" fontId="2" fillId="0" borderId="0" xfId="0" applyFont="1" applyAlignment="1">
      <alignment vertical="top" wrapText="1"/>
    </xf>
    <xf numFmtId="4" fontId="2" fillId="0" borderId="0" xfId="0" applyNumberFormat="1" applyFont="1" applyAlignment="1">
      <alignment vertical="top" wrapText="1"/>
    </xf>
    <xf numFmtId="0" fontId="6" fillId="0" borderId="0" xfId="0" applyFont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 wrapText="1"/>
    </xf>
    <xf numFmtId="4" fontId="3" fillId="0" borderId="0" xfId="0" applyNumberFormat="1" applyFont="1" applyFill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 applyProtection="1">
      <alignment vertical="top" wrapText="1"/>
      <protection locked="0"/>
    </xf>
    <xf numFmtId="0" fontId="2" fillId="0" borderId="0" xfId="0" applyFont="1" applyFill="1" applyAlignment="1">
      <alignment vertical="top" wrapText="1"/>
    </xf>
    <xf numFmtId="0" fontId="2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0" xfId="0" applyFont="1" applyFill="1" applyAlignment="1" applyProtection="1">
      <alignment horizontal="left" vertical="top" wrapText="1"/>
      <protection locked="0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4" fontId="3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0" xfId="0" applyFont="1" applyFill="1" applyAlignment="1">
      <alignment horizontal="left" vertical="top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vertical="top" wrapText="1"/>
    </xf>
    <xf numFmtId="0" fontId="8" fillId="0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4</xdr:row>
      <xdr:rowOff>600075</xdr:rowOff>
    </xdr:from>
    <xdr:to>
      <xdr:col>9</xdr:col>
      <xdr:colOff>1000125</xdr:colOff>
      <xdr:row>4</xdr:row>
      <xdr:rowOff>1028700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44300" y="3838575"/>
          <a:ext cx="1000125" cy="3048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10</xdr:col>
      <xdr:colOff>85725</xdr:colOff>
      <xdr:row>4</xdr:row>
      <xdr:rowOff>619125</xdr:rowOff>
    </xdr:from>
    <xdr:to>
      <xdr:col>10</xdr:col>
      <xdr:colOff>904875</xdr:colOff>
      <xdr:row>4</xdr:row>
      <xdr:rowOff>914400</xdr:rowOff>
    </xdr:to>
    <xdr:pic>
      <xdr:nvPicPr>
        <xdr:cNvPr id="1026" name="Picture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839700" y="3857625"/>
          <a:ext cx="81915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266700</xdr:colOff>
      <xdr:row>4</xdr:row>
      <xdr:rowOff>533400</xdr:rowOff>
    </xdr:from>
    <xdr:to>
      <xdr:col>11</xdr:col>
      <xdr:colOff>1419225</xdr:colOff>
      <xdr:row>4</xdr:row>
      <xdr:rowOff>933450</xdr:rowOff>
    </xdr:to>
    <xdr:pic>
      <xdr:nvPicPr>
        <xdr:cNvPr id="1027" name="Picture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925550" y="3771900"/>
          <a:ext cx="11525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M21"/>
  <sheetViews>
    <sheetView tabSelected="1" zoomScale="85" zoomScaleNormal="85" zoomScaleSheetLayoutView="100" workbookViewId="0">
      <selection activeCell="E8" sqref="E8"/>
    </sheetView>
  </sheetViews>
  <sheetFormatPr defaultColWidth="9.140625" defaultRowHeight="15" x14ac:dyDescent="0.25"/>
  <cols>
    <col min="1" max="1" width="4" style="1" bestFit="1" customWidth="1"/>
    <col min="2" max="2" width="54.28515625" style="1" customWidth="1"/>
    <col min="3" max="3" width="10.140625" style="1" customWidth="1"/>
    <col min="4" max="4" width="9.42578125" style="1" customWidth="1"/>
    <col min="5" max="5" width="14.85546875" style="1" customWidth="1"/>
    <col min="6" max="6" width="15.42578125" style="1" customWidth="1"/>
    <col min="7" max="7" width="15.85546875" style="1" customWidth="1"/>
    <col min="8" max="8" width="16.42578125" style="1" customWidth="1"/>
    <col min="9" max="9" width="13.5703125" style="1" customWidth="1"/>
    <col min="10" max="10" width="18.140625" style="1" customWidth="1"/>
    <col min="11" max="11" width="13.5703125" style="1" customWidth="1"/>
    <col min="12" max="12" width="21.85546875" style="1" customWidth="1"/>
    <col min="13" max="13" width="13.42578125" style="1" customWidth="1"/>
    <col min="14" max="14" width="13.7109375" style="1" bestFit="1" customWidth="1"/>
    <col min="15" max="15" width="12.85546875" style="1" customWidth="1"/>
    <col min="16" max="16" width="9.140625" style="1"/>
    <col min="17" max="17" width="15.140625" style="1" customWidth="1"/>
    <col min="18" max="16384" width="9.140625" style="1"/>
  </cols>
  <sheetData>
    <row r="1" spans="1:13" ht="18" customHeight="1" x14ac:dyDescent="0.25">
      <c r="A1" s="29" t="s">
        <v>17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3" ht="37.5" customHeight="1" x14ac:dyDescent="0.25">
      <c r="A2" s="23" t="s">
        <v>10</v>
      </c>
      <c r="B2" s="23"/>
      <c r="C2" s="28" t="s">
        <v>21</v>
      </c>
      <c r="D2" s="28"/>
      <c r="E2" s="28"/>
      <c r="F2" s="28"/>
      <c r="G2" s="28"/>
      <c r="H2" s="28"/>
      <c r="I2" s="28"/>
      <c r="J2" s="28"/>
      <c r="K2" s="28"/>
      <c r="L2" s="28"/>
    </row>
    <row r="3" spans="1:13" ht="72" customHeight="1" x14ac:dyDescent="0.25">
      <c r="A3" s="23" t="s">
        <v>11</v>
      </c>
      <c r="B3" s="23"/>
      <c r="C3" s="23" t="s">
        <v>20</v>
      </c>
      <c r="D3" s="23"/>
      <c r="E3" s="23"/>
      <c r="F3" s="23"/>
      <c r="G3" s="23"/>
      <c r="H3" s="23"/>
      <c r="I3" s="23"/>
      <c r="J3" s="23"/>
      <c r="K3" s="23"/>
      <c r="L3" s="23"/>
    </row>
    <row r="4" spans="1:13" ht="90.75" customHeight="1" x14ac:dyDescent="0.25">
      <c r="A4" s="24" t="s">
        <v>0</v>
      </c>
      <c r="B4" s="24" t="s">
        <v>1</v>
      </c>
      <c r="C4" s="24" t="s">
        <v>2</v>
      </c>
      <c r="D4" s="24" t="s">
        <v>3</v>
      </c>
      <c r="E4" s="24" t="s">
        <v>9</v>
      </c>
      <c r="F4" s="24" t="s">
        <v>4</v>
      </c>
      <c r="G4" s="24"/>
      <c r="H4" s="24"/>
      <c r="I4" s="31" t="s">
        <v>5</v>
      </c>
      <c r="J4" s="31"/>
      <c r="K4" s="31"/>
      <c r="L4" s="6" t="s">
        <v>18</v>
      </c>
    </row>
    <row r="5" spans="1:13" ht="81.75" customHeight="1" x14ac:dyDescent="0.25">
      <c r="A5" s="24"/>
      <c r="B5" s="24"/>
      <c r="C5" s="24"/>
      <c r="D5" s="24"/>
      <c r="E5" s="24"/>
      <c r="F5" s="7" t="s">
        <v>25</v>
      </c>
      <c r="G5" s="7" t="s">
        <v>26</v>
      </c>
      <c r="H5" s="7" t="s">
        <v>27</v>
      </c>
      <c r="I5" s="6" t="s">
        <v>6</v>
      </c>
      <c r="J5" s="8" t="s">
        <v>7</v>
      </c>
      <c r="K5" s="8" t="s">
        <v>13</v>
      </c>
      <c r="L5" s="8" t="s">
        <v>14</v>
      </c>
      <c r="M5" s="5"/>
    </row>
    <row r="6" spans="1:13" ht="46.5" customHeight="1" x14ac:dyDescent="0.25">
      <c r="A6" s="9">
        <v>1</v>
      </c>
      <c r="B6" s="33" t="s">
        <v>28</v>
      </c>
      <c r="C6" s="10" t="s">
        <v>19</v>
      </c>
      <c r="D6" s="11">
        <v>70</v>
      </c>
      <c r="E6" s="10">
        <v>3</v>
      </c>
      <c r="F6" s="12">
        <v>100</v>
      </c>
      <c r="G6" s="13">
        <v>85</v>
      </c>
      <c r="H6" s="12">
        <v>90</v>
      </c>
      <c r="I6" s="12">
        <f t="shared" ref="I6:I10" si="0">ROUND(SUM(F6:H6)/E6,2)</f>
        <v>91.67</v>
      </c>
      <c r="J6" s="12">
        <f>SQRT(IF(E6=3,((F6-I6)*(F6-I6)+(G6-I6)*(G6-I6)+(H6-I6)*(H6-I6))/(E6-1),IF(E6=4,((F6-I6)*(F6-I6)+(G6-I6)*(G6-I6)+(H6-I6)*(H6-I6)+(#REF!-I6)*(#REF!-I6))/(E6-1),IF(E6=5,((F6-I6)*(F6-I6)+(G6-I6)*(G6-I6)+(H6-I6)*(H6-I6)+(#REF!-I6)*(#REF!-I6)+(#REF!-I6)*(#REF!-I6))/(E6-1),IF(E6=6,((F6-I6)*(F6-I6)+(G6-I6)*(G6-I6)+(H6-I6)*(H6-I6)+(#REF!-I6)*(#REF!-I6)+(#REF!-I6)*(#REF!-I6)+(#REF!-I6)*(#REF!-I6))/(E6-1),IF(E6=7,((F6-I6)*(F6-I6)+(G6-I6)*(G6-I6)+(H6-I6)*(H6-I6)+(#REF!-I6)*(#REF!-I6)+(#REF!-I6)*(#REF!-I6)+(#REF!-I6)*(#REF!-I6)+(#REF!-I6)*(#REF!-I6))/(E6-1),"МНОГО ПОСТАЩИКОВ"))))))</f>
        <v>7.6376272493491069</v>
      </c>
      <c r="K6" s="12">
        <f t="shared" ref="K6:K9" si="1">J6/I6*100</f>
        <v>8.3316540300524782</v>
      </c>
      <c r="L6" s="12">
        <f t="shared" ref="L6:L9" si="2">D6*I6</f>
        <v>6416.9000000000005</v>
      </c>
      <c r="M6" s="2"/>
    </row>
    <row r="7" spans="1:13" ht="48" customHeight="1" x14ac:dyDescent="0.25">
      <c r="A7" s="9">
        <v>2</v>
      </c>
      <c r="B7" s="33" t="s">
        <v>29</v>
      </c>
      <c r="C7" s="10" t="s">
        <v>19</v>
      </c>
      <c r="D7" s="11">
        <v>70</v>
      </c>
      <c r="E7" s="10">
        <v>3</v>
      </c>
      <c r="F7" s="12">
        <v>600</v>
      </c>
      <c r="G7" s="13">
        <v>440</v>
      </c>
      <c r="H7" s="12">
        <v>500</v>
      </c>
      <c r="I7" s="12">
        <f>ROUND(SUM(F7:H7)/E7,2)</f>
        <v>513.33000000000004</v>
      </c>
      <c r="J7" s="12">
        <f>SQRT(IF(E7=3,((F7-I7)*(F7-I7)+(G7-I7)*(G7-I7)+(H7-I7)*(H7-I7))/(E7-1),IF(E7=4,((F7-I7)*(F7-I7)+(G7-I7)*(G7-I7)+(H7-I7)*(H7-I7)+(#REF!-I7)*(#REF!-I7))/(E7-1),IF(E7=5,((F7-I7)*(F7-I7)+(G7-I7)*(G7-I7)+(H7-I7)*(H7-I7)+(#REF!-I7)*(#REF!-I7)+(#REF!-I7)*(#REF!-I7))/(E7-1),IF(E7=6,((F7-I7)*(F7-I7)+(G7-I7)*(G7-I7)+(H7-I7)*(H7-I7)+(#REF!-I7)*(#REF!-I7)+(#REF!-I7)*(#REF!-I7)+(#REF!-I7)*(#REF!-I7))/(E7-1),IF(E7=7,((F7-I7)*(F7-I7)+(G7-I7)*(G7-I7)+(H7-I7)*(H7-I7)+(#REF!-I7)*(#REF!-I7)+(#REF!-I7)*(#REF!-I7)+(#REF!-I7)*(#REF!-I7)+(#REF!-I7)*(#REF!-I7))/(E7-1),"МНОГО ПОСТАЩИКОВ"))))))</f>
        <v>80.829037789645866</v>
      </c>
      <c r="K7" s="12">
        <f t="shared" si="1"/>
        <v>15.746018699403086</v>
      </c>
      <c r="L7" s="12">
        <f t="shared" si="2"/>
        <v>35933.100000000006</v>
      </c>
      <c r="M7" s="2"/>
    </row>
    <row r="8" spans="1:13" ht="45" x14ac:dyDescent="0.25">
      <c r="A8" s="9">
        <v>3</v>
      </c>
      <c r="B8" s="33" t="s">
        <v>32</v>
      </c>
      <c r="C8" s="10" t="s">
        <v>19</v>
      </c>
      <c r="D8" s="11">
        <v>70</v>
      </c>
      <c r="E8" s="10">
        <v>3</v>
      </c>
      <c r="F8" s="12">
        <v>855</v>
      </c>
      <c r="G8" s="13">
        <v>650</v>
      </c>
      <c r="H8" s="12">
        <v>600</v>
      </c>
      <c r="I8" s="12">
        <f t="shared" si="0"/>
        <v>701.67</v>
      </c>
      <c r="J8" s="12">
        <f>SQRT(IF(E8=3,((F8-I8)*(F8-I8)+(G8-I8)*(G8-I8)+(H8-I8)*(H8-I8))/(E8-1),IF(E8=4,((F8-I8)*(F8-I8)+(G8-I8)*(G8-I8)+(H8-I8)*(H8-I8)+(#REF!-I8)*(#REF!-I8))/(E8-1),IF(E8=5,((F8-I8)*(F8-I8)+(G8-I8)*(G8-I8)+(H8-I8)*(H8-I8)+(#REF!-I8)*(#REF!-I8)+(#REF!-I8)*(#REF!-I8))/(E8-1),IF(E8=6,((F8-I8)*(F8-I8)+(G8-I8)*(G8-I8)+(H8-I8)*(H8-I8)+(#REF!-I8)*(#REF!-I8)+(#REF!-I8)*(#REF!-I8)+(#REF!-I8)*(#REF!-I8))/(E8-1),IF(E8=7,((F8-I8)*(F8-I8)+(G8-I8)*(G8-I8)+(H8-I8)*(H8-I8)+(#REF!-I8)*(#REF!-I8)+(#REF!-I8)*(#REF!-I8)+(#REF!-I8)*(#REF!-I8)+(#REF!-I8)*(#REF!-I8))/(E8-1),"МНОГО ПОСТАЩИКОВ"))))))</f>
        <v>135.12340045306735</v>
      </c>
      <c r="K8" s="12">
        <f t="shared" si="1"/>
        <v>19.257400266944195</v>
      </c>
      <c r="L8" s="12">
        <f t="shared" si="2"/>
        <v>49116.899999999994</v>
      </c>
      <c r="M8" s="2"/>
    </row>
    <row r="9" spans="1:13" ht="45.75" customHeight="1" x14ac:dyDescent="0.25">
      <c r="A9" s="9">
        <v>4</v>
      </c>
      <c r="B9" s="33" t="s">
        <v>30</v>
      </c>
      <c r="C9" s="10" t="s">
        <v>19</v>
      </c>
      <c r="D9" s="11">
        <v>70</v>
      </c>
      <c r="E9" s="10">
        <v>3</v>
      </c>
      <c r="F9" s="12">
        <v>600</v>
      </c>
      <c r="G9" s="13">
        <v>500</v>
      </c>
      <c r="H9" s="12">
        <v>450</v>
      </c>
      <c r="I9" s="12">
        <f t="shared" si="0"/>
        <v>516.66999999999996</v>
      </c>
      <c r="J9" s="12">
        <f>SQRT(IF(E9=3,((F9-I9)*(F9-I9)+(G9-I9)*(G9-I9)+(H9-I9)*(H9-I9))/(E9-1),IF(E9=4,((F9-I9)*(F9-I9)+(G9-I9)*(G9-I9)+(H9-I9)*(H9-I9)+(#REF!-I9)*(#REF!-I9))/(E9-1),IF(E9=5,((F9-I9)*(F9-I9)+(G9-I9)*(G9-I9)+(H9-I9)*(H9-I9)+(#REF!-I9)*(#REF!-I9)+(#REF!-I9)*(#REF!-I9))/(E9-1),IF(E9=6,((F9-I9)*(F9-I9)+(G9-I9)*(G9-I9)+(H9-I9)*(H9-I9)+(#REF!-I9)*(#REF!-I9)+(#REF!-I9)*(#REF!-I9)+(#REF!-I9)*(#REF!-I9))/(E9-1),IF(E9=7,((F9-I9)*(F9-I9)+(G9-I9)*(G9-I9)+(H9-I9)*(H9-I9)+(#REF!-I9)*(#REF!-I9)+(#REF!-I9)*(#REF!-I9)+(#REF!-I9)*(#REF!-I9)+(#REF!-I9)*(#REF!-I9))/(E9-1),"МНОГО ПОСТАЩИКОВ"))))))</f>
        <v>76.37626169170629</v>
      </c>
      <c r="K9" s="12">
        <f t="shared" si="1"/>
        <v>14.782406892543849</v>
      </c>
      <c r="L9" s="12">
        <f t="shared" si="2"/>
        <v>36166.899999999994</v>
      </c>
      <c r="M9" s="2"/>
    </row>
    <row r="10" spans="1:13" ht="45" x14ac:dyDescent="0.25">
      <c r="A10" s="9">
        <v>5</v>
      </c>
      <c r="B10" s="33" t="s">
        <v>31</v>
      </c>
      <c r="C10" s="10" t="s">
        <v>19</v>
      </c>
      <c r="D10" s="11">
        <v>70</v>
      </c>
      <c r="E10" s="10">
        <v>3</v>
      </c>
      <c r="F10" s="12">
        <v>950</v>
      </c>
      <c r="G10" s="13">
        <v>720</v>
      </c>
      <c r="H10" s="12">
        <v>750</v>
      </c>
      <c r="I10" s="12">
        <f t="shared" si="0"/>
        <v>806.67</v>
      </c>
      <c r="J10" s="12">
        <f>SQRT(IF(E10=3,((F10-I10)*(F10-I10)+(G10-I10)*(G10-I10)+(H10-I10)*(H10-I10))/(E10-1),IF(E10=4,((F10-I10)*(F10-I10)+(G10-I10)*(G10-I10)+(H10-I10)*(H10-I10)+(#REF!-I10)*(#REF!-I10))/(E10-1),IF(E10=5,((F10-I10)*(F10-I10)+(G10-I10)*(G10-I10)+(H10-I10)*(H10-I10)+(#REF!-I10)*(#REF!-I10)+(#REF!-I10)*(#REF!-I10))/(E10-1),IF(E10=6,((F10-I10)*(F10-I10)+(G10-I10)*(G10-I10)+(H10-I10)*(H10-I10)+(#REF!-I10)*(#REF!-I10)+(#REF!-I10)*(#REF!-I10)+(#REF!-I10)*(#REF!-I10))/(E10-1),IF(E10=7,((F10-I10)*(F10-I10)+(G10-I10)*(G10-I10)+(H10-I10)*(H10-I10)+(#REF!-I10)*(#REF!-I10)+(#REF!-I10)*(#REF!-I10)+(#REF!-I10)*(#REF!-I10)+(#REF!-I10)*(#REF!-I10))/(E10-1),"МНОГО ПОСТАЩИКОВ"))))))</f>
        <v>125.03332895672258</v>
      </c>
      <c r="K10" s="12">
        <f t="shared" ref="K10:K12" si="3">J10/I10*100</f>
        <v>15.499935408125081</v>
      </c>
      <c r="L10" s="12">
        <f t="shared" ref="L10:L12" si="4">D10*I10</f>
        <v>56466.899999999994</v>
      </c>
      <c r="M10" s="2"/>
    </row>
    <row r="11" spans="1:13" ht="51" customHeight="1" x14ac:dyDescent="0.25">
      <c r="A11" s="9">
        <v>6</v>
      </c>
      <c r="B11" s="33" t="s">
        <v>33</v>
      </c>
      <c r="C11" s="10" t="s">
        <v>19</v>
      </c>
      <c r="D11" s="11">
        <v>70</v>
      </c>
      <c r="E11" s="10">
        <v>3</v>
      </c>
      <c r="F11" s="12">
        <v>550</v>
      </c>
      <c r="G11" s="13">
        <v>450</v>
      </c>
      <c r="H11" s="12">
        <v>500</v>
      </c>
      <c r="I11" s="12">
        <f t="shared" ref="I11:I12" si="5">ROUND(SUM(F11:H11)/E11,2)</f>
        <v>500</v>
      </c>
      <c r="J11" s="12">
        <f>SQRT(IF(E11=3,((F11-I11)*(F11-I11)+(G11-I11)*(G11-I11)+(H11-I11)*(H11-I11))/(E11-1),IF(E11=4,((F11-I11)*(F11-I11)+(G11-I11)*(G11-I11)+(H11-I11)*(H11-I11)+(#REF!-I11)*(#REF!-I11))/(E11-1),IF(E11=5,((F11-I11)*(F11-I11)+(G11-I11)*(G11-I11)+(H11-I11)*(H11-I11)+(#REF!-I11)*(#REF!-I11)+(#REF!-I11)*(#REF!-I11))/(E11-1),IF(E11=6,((F11-I11)*(F11-I11)+(G11-I11)*(G11-I11)+(H11-I11)*(H11-I11)+(#REF!-I11)*(#REF!-I11)+(#REF!-I11)*(#REF!-I11)+(#REF!-I11)*(#REF!-I11))/(E11-1),IF(E11=7,((F11-I11)*(F11-I11)+(G11-I11)*(G11-I11)+(H11-I11)*(H11-I11)+(#REF!-I11)*(#REF!-I11)+(#REF!-I11)*(#REF!-I11)+(#REF!-I11)*(#REF!-I11)+(#REF!-I11)*(#REF!-I11))/(E11-1),"МНОГО ПОСТАЩИКОВ"))))))</f>
        <v>50</v>
      </c>
      <c r="K11" s="12">
        <f t="shared" si="3"/>
        <v>10</v>
      </c>
      <c r="L11" s="12">
        <f t="shared" si="4"/>
        <v>35000</v>
      </c>
      <c r="M11" s="2"/>
    </row>
    <row r="12" spans="1:13" ht="49.5" customHeight="1" x14ac:dyDescent="0.25">
      <c r="A12" s="9">
        <v>7</v>
      </c>
      <c r="B12" s="33" t="s">
        <v>34</v>
      </c>
      <c r="C12" s="10" t="s">
        <v>19</v>
      </c>
      <c r="D12" s="11">
        <v>70</v>
      </c>
      <c r="E12" s="10">
        <v>3</v>
      </c>
      <c r="F12" s="12">
        <v>700</v>
      </c>
      <c r="G12" s="13">
        <v>500</v>
      </c>
      <c r="H12" s="12">
        <v>500</v>
      </c>
      <c r="I12" s="12">
        <f t="shared" si="5"/>
        <v>566.66999999999996</v>
      </c>
      <c r="J12" s="12">
        <f>SQRT(IF(E12=3,((F12-I12)*(F12-I12)+(G12-I12)*(G12-I12)+(H12-I12)*(H12-I12))/(E12-1),IF(E12=4,((F12-I12)*(F12-I12)+(G12-I12)*(G12-I12)+(H12-I12)*(H12-I12)+(#REF!-I12)*(#REF!-I12))/(E12-1),IF(E12=5,((F12-I12)*(F12-I12)+(G12-I12)*(G12-I12)+(H12-I12)*(H12-I12)+(#REF!-I12)*(#REF!-I12)+(#REF!-I12)*(#REF!-I12))/(E12-1),IF(E12=6,((F12-I12)*(F12-I12)+(G12-I12)*(G12-I12)+(H12-I12)*(H12-I12)+(#REF!-I12)*(#REF!-I12)+(#REF!-I12)*(#REF!-I12)+(#REF!-I12)*(#REF!-I12))/(E12-1),IF(E12=7,((F12-I12)*(F12-I12)+(G12-I12)*(G12-I12)+(H12-I12)*(H12-I12)+(#REF!-I12)*(#REF!-I12)+(#REF!-I12)*(#REF!-I12)+(#REF!-I12)*(#REF!-I12)+(#REF!-I12)*(#REF!-I12))/(E12-1),"МНОГО ПОСТАЩИКОВ"))))))</f>
        <v>115.47005391009394</v>
      </c>
      <c r="K12" s="12">
        <f t="shared" si="3"/>
        <v>20.37694847267262</v>
      </c>
      <c r="L12" s="12">
        <f t="shared" si="4"/>
        <v>39666.899999999994</v>
      </c>
      <c r="M12" s="2"/>
    </row>
    <row r="13" spans="1:13" ht="36" customHeight="1" x14ac:dyDescent="0.25">
      <c r="A13" s="27" t="s">
        <v>15</v>
      </c>
      <c r="B13" s="27"/>
      <c r="C13" s="14"/>
      <c r="D13" s="14"/>
      <c r="E13" s="12"/>
      <c r="F13" s="12"/>
      <c r="G13" s="12"/>
      <c r="H13" s="12"/>
      <c r="I13" s="12"/>
      <c r="J13" s="12"/>
      <c r="K13" s="12"/>
      <c r="L13" s="14">
        <f>SUM(L6:L12)</f>
        <v>258767.59999999998</v>
      </c>
      <c r="M13" s="2"/>
    </row>
    <row r="14" spans="1:13" ht="15" customHeight="1" x14ac:dyDescent="0.25">
      <c r="A14" s="26" t="s">
        <v>8</v>
      </c>
      <c r="B14" s="26"/>
      <c r="C14" s="26"/>
      <c r="D14" s="15"/>
      <c r="E14" s="16"/>
      <c r="F14" s="16"/>
      <c r="G14" s="16"/>
      <c r="H14" s="16"/>
      <c r="I14" s="16"/>
      <c r="J14" s="16"/>
      <c r="K14" s="15"/>
      <c r="L14" s="15"/>
    </row>
    <row r="15" spans="1:13" ht="30.75" customHeight="1" x14ac:dyDescent="0.25">
      <c r="A15" s="25" t="s">
        <v>16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</row>
    <row r="16" spans="1:13" ht="31.5" customHeight="1" x14ac:dyDescent="0.25">
      <c r="A16" s="30" t="s">
        <v>12</v>
      </c>
      <c r="B16" s="30"/>
      <c r="C16" s="17"/>
      <c r="D16" s="18"/>
      <c r="E16" s="18"/>
      <c r="F16" s="18"/>
      <c r="G16" s="19"/>
      <c r="H16" s="20"/>
      <c r="I16" s="18"/>
      <c r="J16" s="26" t="s">
        <v>23</v>
      </c>
      <c r="K16" s="26"/>
      <c r="L16" s="32"/>
    </row>
    <row r="17" spans="1:12" ht="15.75" customHeight="1" thickBot="1" x14ac:dyDescent="0.3">
      <c r="A17" s="22" t="s">
        <v>22</v>
      </c>
      <c r="B17" s="22"/>
      <c r="C17" s="18"/>
      <c r="D17" s="18"/>
      <c r="E17" s="18"/>
      <c r="F17" s="18"/>
      <c r="G17" s="19"/>
      <c r="H17" s="18"/>
      <c r="I17" s="21"/>
      <c r="J17" s="18" t="s">
        <v>24</v>
      </c>
      <c r="K17" s="18"/>
      <c r="L17" s="18"/>
    </row>
    <row r="18" spans="1:12" x14ac:dyDescent="0.25">
      <c r="G18" s="3"/>
      <c r="H18" s="3"/>
      <c r="J18" s="3"/>
      <c r="K18" s="3"/>
      <c r="L18" s="4"/>
    </row>
    <row r="19" spans="1:12" x14ac:dyDescent="0.25">
      <c r="G19" s="3"/>
      <c r="K19" s="2"/>
      <c r="L19" s="2"/>
    </row>
    <row r="20" spans="1:12" x14ac:dyDescent="0.25">
      <c r="G20" s="3"/>
    </row>
    <row r="21" spans="1:12" x14ac:dyDescent="0.25">
      <c r="G21" s="3"/>
    </row>
  </sheetData>
  <mergeCells count="18">
    <mergeCell ref="C2:L2"/>
    <mergeCell ref="A1:L1"/>
    <mergeCell ref="A16:B16"/>
    <mergeCell ref="A2:B2"/>
    <mergeCell ref="A3:B3"/>
    <mergeCell ref="C4:C5"/>
    <mergeCell ref="D4:D5"/>
    <mergeCell ref="F4:H4"/>
    <mergeCell ref="I4:K4"/>
    <mergeCell ref="A4:A5"/>
    <mergeCell ref="J16:L16"/>
    <mergeCell ref="E4:E5"/>
    <mergeCell ref="A17:B17"/>
    <mergeCell ref="C3:L3"/>
    <mergeCell ref="B4:B5"/>
    <mergeCell ref="A15:L15"/>
    <mergeCell ref="A14:C14"/>
    <mergeCell ref="A13:B13"/>
  </mergeCells>
  <phoneticPr fontId="1" type="noConversion"/>
  <pageMargins left="0.39370078740157483" right="0.31496062992125984" top="0.35433070866141736" bottom="0.35433070866141736" header="0.31496062992125984" footer="0.31496062992125984"/>
  <pageSetup paperSize="9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Расчёт цен</vt:lpstr>
      <vt:lpstr>'Расчёт цен'!Область_печати</vt:lpstr>
    </vt:vector>
  </TitlesOfParts>
  <Company>Administratciya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ATS</dc:creator>
  <cp:lastModifiedBy>Коломенский Артём Олегович</cp:lastModifiedBy>
  <cp:lastPrinted>2024-10-24T11:40:42Z</cp:lastPrinted>
  <dcterms:created xsi:type="dcterms:W3CDTF">2014-03-05T05:54:04Z</dcterms:created>
  <dcterms:modified xsi:type="dcterms:W3CDTF">2026-09-01T09:00:37Z</dcterms:modified>
</cp:coreProperties>
</file>