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80" windowHeight="12225"/>
  </bookViews>
  <sheets>
    <sheet name="АУКЦИОН" sheetId="1" r:id="rId1"/>
  </sheets>
  <definedNames>
    <definedName name="_xlnm.Print_Titles" localSheetId="0">АУКЦИОН!$5:$6</definedName>
    <definedName name="_xlnm.Print_Area" localSheetId="0">АУКЦИОН!$A$1:$N$15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M7" i="1" s="1"/>
  <c r="N7" i="1" s="1"/>
  <c r="L8" i="1"/>
  <c r="M8" i="1" s="1"/>
  <c r="N8" i="1" s="1"/>
  <c r="L9" i="1"/>
  <c r="M9" i="1" s="1"/>
  <c r="N9" i="1" s="1"/>
  <c r="I7" i="1"/>
  <c r="J7" i="1" s="1"/>
  <c r="K7" i="1" s="1"/>
  <c r="I8" i="1"/>
  <c r="J8" i="1" s="1"/>
  <c r="K8" i="1" s="1"/>
  <c r="I9" i="1"/>
  <c r="J9" i="1" s="1"/>
  <c r="K9" i="1" s="1"/>
  <c r="N10" i="1" l="1"/>
</calcChain>
</file>

<file path=xl/sharedStrings.xml><?xml version="1.0" encoding="utf-8"?>
<sst xmlns="http://schemas.openxmlformats.org/spreadsheetml/2006/main" count="29" uniqueCount="27">
  <si>
    <t>Обоснование начальной (максимальной) цены контракта</t>
  </si>
  <si>
    <t>№ п/п</t>
  </si>
  <si>
    <t>Ед. изм</t>
  </si>
  <si>
    <t>Кол-во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</si>
  <si>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</si>
  <si>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</si>
  <si>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</si>
  <si>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</si>
  <si>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</si>
  <si>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 xml:space="preserve">  </t>
  </si>
  <si>
    <t>Н(М)ЦК  определяемая методом сопоставимых рыночных цен (анализа рынка)*</t>
  </si>
  <si>
    <t xml:space="preserve">Однородность совокупности значений выявленных цен, используемых в расчете Н(М)ЦК </t>
  </si>
  <si>
    <t xml:space="preserve"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
</t>
  </si>
  <si>
    <t>Наименование объекта закупки</t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</si>
  <si>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</si>
  <si>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контракта с учетом количества ТРУ (руб.)</t>
  </si>
  <si>
    <t>Коммерческие предложения (общедоступная информация изучения рынка) (руб./ед.изм.)</t>
  </si>
  <si>
    <t>Используемый метод определения НМЦК : метод сопоставимых рыночных цен (анализ рынка)</t>
  </si>
  <si>
    <t>шт.</t>
  </si>
  <si>
    <t>КП № 1                                (вх. № 813/КП от 10.07.2026)</t>
  </si>
  <si>
    <t>КП № 2                               (вх. № 814/КП от 10.07.2026)</t>
  </si>
  <si>
    <t>КП № 3                                (вх. № 815/КП от 10.07.2026)</t>
  </si>
  <si>
    <t>на оказание услуг по созданию видеоконтента для продвижения образовательных программ, с передачей исключительных прав на него</t>
  </si>
  <si>
    <r>
      <t xml:space="preserve">В соответствии с ч. 2 ст. 72, ст.158, 162 Бюджетного Кодекса РФ, Приказом Министерства финансов Российской Федерации от 31.08.2018 № 186н "О требованиях к составлению и утверждению плана финансово-хозяйственной деятельности государственного (муниципального) учреждения",  Планом финансово-хозяйственной деятельности учреждения установлена сумма финансирования  </t>
    </r>
    <r>
      <rPr>
        <b/>
        <sz val="14"/>
        <rFont val="Times New Roman"/>
        <family val="1"/>
        <charset val="204"/>
      </rPr>
      <t>592 000,00 руб.</t>
    </r>
  </si>
  <si>
    <t>Услуги по производству кинофильмов, видеофильмов и телевизионных программ (Хронометраж 1 мин)</t>
  </si>
  <si>
    <t>Услуги по производству кинофильмов, видеофильмов и телевизионных программ (Хронометраж 3-5 мин)</t>
  </si>
  <si>
    <t>Услуги по производству кинофильмов, видеофильмов и телевизионных программ (Хронометраж 30-45 мин)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</si>
</sst>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9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7" fillId="0" borderId="0" xfId="0" applyFont="1"/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5" fontId="11" fillId="0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5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5" fillId="0" borderId="4" xfId="0" applyFont="1" applyFill="1" applyBorder="1" applyAlignment="1">
      <alignment horizontal="center" vertical="center" textRotation="90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wrapText="1"/>
    </xf>
    <xf numFmtId="0" fontId="6" fillId="0" borderId="6" xfId="0" applyFont="1" applyFill="1" applyBorder="1" applyAlignment="1">
      <alignment horizontal="center" vertical="center" textRotation="90" wrapText="1"/>
    </xf>
    <xf numFmtId="3" fontId="16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justify" wrapText="1"/>
    </xf>
    <xf numFmtId="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0" y="33051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91400" y="32766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133350</xdr:colOff>
      <xdr:row>5</xdr:row>
      <xdr:rowOff>1247775</xdr:rowOff>
    </xdr:from>
    <xdr:to>
      <xdr:col>11</xdr:col>
      <xdr:colOff>1619250</xdr:colOff>
      <xdr:row>5</xdr:row>
      <xdr:rowOff>1609725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934450" y="31623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390525</xdr:colOff>
      <xdr:row>5</xdr:row>
      <xdr:rowOff>1076325</xdr:rowOff>
    </xdr:from>
    <xdr:to>
      <xdr:col>11</xdr:col>
      <xdr:colOff>542925</xdr:colOff>
      <xdr:row>5</xdr:row>
      <xdr:rowOff>1304925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191625" y="2990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1"/>
  <sheetViews>
    <sheetView tabSelected="1" zoomScale="70" zoomScaleNormal="70" zoomScaleSheetLayoutView="100" workbookViewId="0">
      <selection activeCell="A15" sqref="A15:N15"/>
    </sheetView>
  </sheetViews>
  <sheetFormatPr defaultColWidth="9.140625" defaultRowHeight="12.75" x14ac:dyDescent="0.2"/>
  <cols>
    <col min="1" max="1" width="5" style="2" customWidth="1"/>
    <col min="2" max="2" width="39.140625" style="2" customWidth="1"/>
    <col min="3" max="3" width="10.5703125" style="2" customWidth="1"/>
    <col min="4" max="4" width="8.140625" style="2" customWidth="1"/>
    <col min="5" max="5" width="17.85546875" style="2" customWidth="1"/>
    <col min="6" max="6" width="19.140625" style="2" customWidth="1"/>
    <col min="7" max="7" width="21.7109375" style="2" customWidth="1"/>
    <col min="8" max="8" width="4.7109375" style="2" customWidth="1"/>
    <col min="9" max="9" width="14.7109375" style="2" customWidth="1"/>
    <col min="10" max="10" width="15.42578125" style="2" customWidth="1"/>
    <col min="11" max="11" width="14.28515625" style="2" customWidth="1"/>
    <col min="12" max="12" width="24.42578125" style="2" customWidth="1"/>
    <col min="13" max="13" width="14.28515625" style="2" customWidth="1"/>
    <col min="14" max="14" width="18.85546875" style="2" customWidth="1"/>
    <col min="15" max="16384" width="9.140625" style="2"/>
  </cols>
  <sheetData>
    <row r="1" spans="1:15" s="1" customFormat="1" ht="20.25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s="1" customFormat="1" ht="45" customHeight="1" x14ac:dyDescent="0.3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s="1" customFormat="1" ht="15.75" customHeigh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5" s="1" customFormat="1" ht="19.5" customHeight="1" x14ac:dyDescent="0.3">
      <c r="A4" s="21"/>
      <c r="B4" s="39" t="s">
        <v>17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46.5" customHeight="1" x14ac:dyDescent="0.2">
      <c r="A5" s="46" t="s">
        <v>1</v>
      </c>
      <c r="B5" s="46" t="s">
        <v>13</v>
      </c>
      <c r="C5" s="47" t="s">
        <v>2</v>
      </c>
      <c r="D5" s="47" t="s">
        <v>3</v>
      </c>
      <c r="E5" s="49" t="s">
        <v>16</v>
      </c>
      <c r="F5" s="50"/>
      <c r="G5" s="50"/>
      <c r="H5" s="51" t="s">
        <v>4</v>
      </c>
      <c r="I5" s="40" t="s">
        <v>11</v>
      </c>
      <c r="J5" s="40"/>
      <c r="K5" s="40"/>
      <c r="L5" s="41" t="s">
        <v>10</v>
      </c>
      <c r="M5" s="41"/>
      <c r="N5" s="41"/>
    </row>
    <row r="6" spans="1:15" ht="130.5" customHeight="1" x14ac:dyDescent="0.2">
      <c r="A6" s="46"/>
      <c r="B6" s="47"/>
      <c r="C6" s="48"/>
      <c r="D6" s="48"/>
      <c r="E6" s="15" t="s">
        <v>19</v>
      </c>
      <c r="F6" s="15" t="s">
        <v>20</v>
      </c>
      <c r="G6" s="15" t="s">
        <v>21</v>
      </c>
      <c r="H6" s="52"/>
      <c r="I6" s="25" t="s">
        <v>5</v>
      </c>
      <c r="J6" s="25" t="s">
        <v>6</v>
      </c>
      <c r="K6" s="25" t="s">
        <v>7</v>
      </c>
      <c r="L6" s="26" t="s">
        <v>14</v>
      </c>
      <c r="M6" s="25" t="s">
        <v>8</v>
      </c>
      <c r="N6" s="25" t="s">
        <v>15</v>
      </c>
    </row>
    <row r="7" spans="1:15" ht="99" customHeight="1" x14ac:dyDescent="0.2">
      <c r="A7" s="24">
        <v>1</v>
      </c>
      <c r="B7" s="24" t="s">
        <v>24</v>
      </c>
      <c r="C7" s="24" t="s">
        <v>18</v>
      </c>
      <c r="D7" s="17">
        <v>24</v>
      </c>
      <c r="E7" s="17">
        <v>7550</v>
      </c>
      <c r="F7" s="17">
        <v>8000</v>
      </c>
      <c r="G7" s="17">
        <v>8000</v>
      </c>
      <c r="H7" s="37"/>
      <c r="I7" s="16">
        <f t="shared" ref="I7:I9" si="0">AVERAGE(E7:G7)</f>
        <v>7850</v>
      </c>
      <c r="J7" s="27">
        <f t="shared" ref="J7:J9" si="1">SQRT(((SUM((POWER(F7-I7,2)),(POWER(E7-I7,2)),(POWER(G7-I7,2)))/(3-1))))</f>
        <v>259.8076211353316</v>
      </c>
      <c r="K7" s="16">
        <f t="shared" ref="K7:K9" si="2">J7/I7*100</f>
        <v>3.3096512246539054</v>
      </c>
      <c r="L7" s="16">
        <f t="shared" ref="L7:L9" si="3">((D7/3)*(SUM(E7:G7)))</f>
        <v>188400</v>
      </c>
      <c r="M7" s="16">
        <f t="shared" ref="M7:M9" si="4">L7/D7</f>
        <v>7850</v>
      </c>
      <c r="N7" s="16">
        <f>M7*D7</f>
        <v>188400</v>
      </c>
    </row>
    <row r="8" spans="1:15" ht="85.5" customHeight="1" x14ac:dyDescent="0.2">
      <c r="A8" s="24">
        <v>2</v>
      </c>
      <c r="B8" s="24" t="s">
        <v>25</v>
      </c>
      <c r="C8" s="24" t="s">
        <v>18</v>
      </c>
      <c r="D8" s="17">
        <v>24</v>
      </c>
      <c r="E8" s="17">
        <v>9900</v>
      </c>
      <c r="F8" s="17">
        <v>9500</v>
      </c>
      <c r="G8" s="17">
        <v>10000</v>
      </c>
      <c r="H8" s="37"/>
      <c r="I8" s="16">
        <f t="shared" si="0"/>
        <v>9800</v>
      </c>
      <c r="J8" s="27">
        <f t="shared" si="1"/>
        <v>264.57513110645908</v>
      </c>
      <c r="K8" s="16">
        <f t="shared" si="2"/>
        <v>2.6997462357801947</v>
      </c>
      <c r="L8" s="16">
        <f t="shared" si="3"/>
        <v>235200</v>
      </c>
      <c r="M8" s="16">
        <f t="shared" si="4"/>
        <v>9800</v>
      </c>
      <c r="N8" s="16">
        <f t="shared" ref="N8:N9" si="5">M8*D8</f>
        <v>235200</v>
      </c>
    </row>
    <row r="9" spans="1:15" ht="84" customHeight="1" thickBot="1" x14ac:dyDescent="0.25">
      <c r="A9" s="24">
        <v>3</v>
      </c>
      <c r="B9" s="24" t="s">
        <v>26</v>
      </c>
      <c r="C9" s="24" t="s">
        <v>18</v>
      </c>
      <c r="D9" s="17">
        <v>8</v>
      </c>
      <c r="E9" s="38">
        <v>22500</v>
      </c>
      <c r="F9" s="17">
        <v>22000</v>
      </c>
      <c r="G9" s="17">
        <v>20000</v>
      </c>
      <c r="H9" s="37"/>
      <c r="I9" s="16">
        <f t="shared" si="0"/>
        <v>21500</v>
      </c>
      <c r="J9" s="27">
        <f t="shared" si="1"/>
        <v>1322.8756555322952</v>
      </c>
      <c r="K9" s="16">
        <f t="shared" si="2"/>
        <v>6.1529100257316056</v>
      </c>
      <c r="L9" s="16">
        <f t="shared" si="3"/>
        <v>172000</v>
      </c>
      <c r="M9" s="16">
        <f t="shared" si="4"/>
        <v>21500</v>
      </c>
      <c r="N9" s="16">
        <f t="shared" si="5"/>
        <v>172000</v>
      </c>
    </row>
    <row r="10" spans="1:15" s="3" customFormat="1" ht="20.100000000000001" customHeight="1" thickBot="1" x14ac:dyDescent="0.3">
      <c r="A10" s="28"/>
      <c r="B10" s="29"/>
      <c r="C10" s="28"/>
      <c r="D10" s="28"/>
      <c r="E10" s="30"/>
      <c r="F10" s="30"/>
      <c r="G10" s="30"/>
      <c r="H10" s="31"/>
      <c r="I10" s="32"/>
      <c r="J10" s="33"/>
      <c r="K10" s="33"/>
      <c r="L10" s="32"/>
      <c r="M10" s="32"/>
      <c r="N10" s="34">
        <f>SUM(N7:N9)</f>
        <v>595600</v>
      </c>
      <c r="O10" s="18"/>
    </row>
    <row r="11" spans="1:15" s="19" customFormat="1" ht="15.75" x14ac:dyDescent="0.25">
      <c r="B11" s="22"/>
      <c r="C11" s="22"/>
      <c r="D11" s="22"/>
      <c r="E11" s="22"/>
      <c r="F11" s="22"/>
      <c r="G11" s="22"/>
      <c r="H11" s="22"/>
      <c r="J11" s="22"/>
      <c r="K11" s="22"/>
      <c r="L11" s="22" t="s">
        <v>9</v>
      </c>
      <c r="M11" s="22"/>
      <c r="N11" s="23"/>
    </row>
    <row r="12" spans="1:15" s="4" customFormat="1" ht="36.75" customHeight="1" x14ac:dyDescent="0.25">
      <c r="A12" s="44" t="s">
        <v>23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5" s="4" customFormat="1" ht="17.25" customHeight="1" x14ac:dyDescent="0.25">
      <c r="A13" s="43"/>
      <c r="B13" s="43"/>
      <c r="C13" s="35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spans="1:15" s="19" customFormat="1" ht="15.75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</row>
    <row r="15" spans="1:15" ht="45" customHeight="1" x14ac:dyDescent="0.2">
      <c r="A15" s="42" t="s">
        <v>12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5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0" customFormat="1" ht="15.75" x14ac:dyDescent="0.25">
      <c r="A18" s="6"/>
      <c r="B18" s="6"/>
      <c r="C18" s="6"/>
      <c r="D18" s="7"/>
      <c r="E18" s="8"/>
      <c r="F18" s="9"/>
      <c r="G18" s="9"/>
    </row>
    <row r="19" spans="1:14" s="12" customFormat="1" ht="18.75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4" s="12" customFormat="1" ht="18.75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4" s="1" customFormat="1" ht="18.75" x14ac:dyDescent="0.3">
      <c r="A21" s="11"/>
      <c r="B21" s="11"/>
      <c r="C21" s="11"/>
      <c r="D21" s="13"/>
      <c r="E21" s="13"/>
      <c r="F21" s="13"/>
      <c r="G21" s="13"/>
      <c r="H21" s="13"/>
      <c r="I21" s="13"/>
      <c r="J21" s="13"/>
      <c r="N21" s="14"/>
    </row>
  </sheetData>
  <mergeCells count="14">
    <mergeCell ref="A1:N1"/>
    <mergeCell ref="A2:N2"/>
    <mergeCell ref="A5:A6"/>
    <mergeCell ref="B5:B6"/>
    <mergeCell ref="C5:C6"/>
    <mergeCell ref="D5:D6"/>
    <mergeCell ref="E5:G5"/>
    <mergeCell ref="H5:H6"/>
    <mergeCell ref="B4:N4"/>
    <mergeCell ref="I5:K5"/>
    <mergeCell ref="L5:N5"/>
    <mergeCell ref="A15:N15"/>
    <mergeCell ref="A13:B13"/>
    <mergeCell ref="A12:N12"/>
  </mergeCells>
  <pageMargins left="0.19685039370078741" right="0.19685039370078741" top="1.1811023622047245" bottom="0.39370078740157483" header="0.23622047244094491" footer="0.23622047244094491"/>
  <pageSetup paperSize="9" scale="7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АУКЦИОН</vt:lpstr>
      <vt:lpstr>АУКЦИОН!Заголовки_для_печати</vt:lpstr>
      <vt:lpstr>АУКЦИОН!Область_печати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Гаврилова Н.А</dc:creator>
  <cp:lastModifiedBy>Поденная Ольга Андреевна</cp:lastModifiedBy>
  <cp:lastPrinted>2025-04-16T09:39:40Z</cp:lastPrinted>
  <dcterms:created xsi:type="dcterms:W3CDTF">2022-03-03T07:31:44Z</dcterms:created>
  <dcterms:modified xsi:type="dcterms:W3CDTF">2026-07-28T15:37:18Z</dcterms:modified>
</cp:coreProperties>
</file>