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SheetTabs="0" xWindow="0" yWindow="0" windowWidth="28800" windowHeight="12030"/>
  </bookViews>
  <sheets>
    <sheet name="обоснование" sheetId="2" r:id="rId1"/>
  </sheets>
  <definedNames>
    <definedName name="_xlnm._FilterDatabase" localSheetId="0" hidden="1">обоснование!$J$1:$J$89</definedName>
    <definedName name="_xlnm.Print_Area" localSheetId="0">обоснование!$A$1:$N$89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2" l="1"/>
  <c r="H17" i="2" l="1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16" i="2"/>
  <c r="H15" i="2"/>
  <c r="H14" i="2"/>
  <c r="H13" i="2"/>
  <c r="I50" i="2" l="1"/>
  <c r="J50" i="2" s="1"/>
  <c r="K51" i="2"/>
  <c r="L51" i="2" s="1"/>
  <c r="M51" i="2" s="1"/>
  <c r="N51" i="2" s="1"/>
  <c r="K53" i="2"/>
  <c r="L53" i="2" s="1"/>
  <c r="M53" i="2" s="1"/>
  <c r="N53" i="2" s="1"/>
  <c r="K56" i="2"/>
  <c r="L56" i="2" s="1"/>
  <c r="M56" i="2" s="1"/>
  <c r="N56" i="2" s="1"/>
  <c r="K57" i="2"/>
  <c r="L57" i="2" s="1"/>
  <c r="M57" i="2" s="1"/>
  <c r="N57" i="2" s="1"/>
  <c r="I58" i="2"/>
  <c r="J58" i="2" s="1"/>
  <c r="I59" i="2"/>
  <c r="J59" i="2" s="1"/>
  <c r="I61" i="2"/>
  <c r="J61" i="2" s="1"/>
  <c r="I62" i="2"/>
  <c r="J62" i="2" s="1"/>
  <c r="K63" i="2"/>
  <c r="L63" i="2" s="1"/>
  <c r="M63" i="2" s="1"/>
  <c r="N63" i="2" s="1"/>
  <c r="K65" i="2"/>
  <c r="L65" i="2" s="1"/>
  <c r="M65" i="2" s="1"/>
  <c r="N65" i="2" s="1"/>
  <c r="K66" i="2"/>
  <c r="L66" i="2" s="1"/>
  <c r="M66" i="2" s="1"/>
  <c r="N66" i="2" s="1"/>
  <c r="K67" i="2"/>
  <c r="L67" i="2" s="1"/>
  <c r="M67" i="2" s="1"/>
  <c r="N67" i="2" s="1"/>
  <c r="K68" i="2"/>
  <c r="L68" i="2" s="1"/>
  <c r="M68" i="2" s="1"/>
  <c r="N68" i="2" s="1"/>
  <c r="I69" i="2"/>
  <c r="J69" i="2" s="1"/>
  <c r="I70" i="2"/>
  <c r="J70" i="2" s="1"/>
  <c r="K71" i="2"/>
  <c r="L71" i="2" s="1"/>
  <c r="M71" i="2" s="1"/>
  <c r="N71" i="2" s="1"/>
  <c r="I73" i="2"/>
  <c r="J73" i="2" s="1"/>
  <c r="K74" i="2"/>
  <c r="L74" i="2" s="1"/>
  <c r="M74" i="2" s="1"/>
  <c r="N74" i="2" s="1"/>
  <c r="K79" i="2"/>
  <c r="L79" i="2" s="1"/>
  <c r="M79" i="2" s="1"/>
  <c r="N79" i="2" s="1"/>
  <c r="K80" i="2"/>
  <c r="L80" i="2" s="1"/>
  <c r="M80" i="2" s="1"/>
  <c r="N80" i="2" s="1"/>
  <c r="I81" i="2"/>
  <c r="J81" i="2" s="1"/>
  <c r="I82" i="2"/>
  <c r="J82" i="2" s="1"/>
  <c r="K83" i="2"/>
  <c r="L83" i="2" s="1"/>
  <c r="M83" i="2" s="1"/>
  <c r="N83" i="2" s="1"/>
  <c r="K78" i="2"/>
  <c r="L78" i="2" s="1"/>
  <c r="M78" i="2" s="1"/>
  <c r="N78" i="2" s="1"/>
  <c r="K77" i="2"/>
  <c r="L77" i="2" s="1"/>
  <c r="M77" i="2" s="1"/>
  <c r="N77" i="2" s="1"/>
  <c r="K76" i="2"/>
  <c r="L76" i="2" s="1"/>
  <c r="M76" i="2" s="1"/>
  <c r="N76" i="2" s="1"/>
  <c r="K75" i="2"/>
  <c r="L75" i="2" s="1"/>
  <c r="M75" i="2" s="1"/>
  <c r="N75" i="2" s="1"/>
  <c r="K72" i="2"/>
  <c r="L72" i="2" s="1"/>
  <c r="M72" i="2" s="1"/>
  <c r="N72" i="2" s="1"/>
  <c r="K64" i="2"/>
  <c r="L64" i="2" s="1"/>
  <c r="M64" i="2" s="1"/>
  <c r="N64" i="2" s="1"/>
  <c r="K60" i="2"/>
  <c r="L60" i="2" s="1"/>
  <c r="M60" i="2" s="1"/>
  <c r="N60" i="2" s="1"/>
  <c r="K55" i="2"/>
  <c r="L55" i="2" s="1"/>
  <c r="M55" i="2" s="1"/>
  <c r="N55" i="2" s="1"/>
  <c r="K54" i="2"/>
  <c r="L54" i="2" s="1"/>
  <c r="M54" i="2" s="1"/>
  <c r="N54" i="2" s="1"/>
  <c r="K52" i="2"/>
  <c r="L52" i="2" s="1"/>
  <c r="M52" i="2" s="1"/>
  <c r="N52" i="2" s="1"/>
  <c r="K49" i="2"/>
  <c r="L49" i="2" s="1"/>
  <c r="M49" i="2" s="1"/>
  <c r="N49" i="2" s="1"/>
  <c r="K48" i="2"/>
  <c r="L48" i="2" s="1"/>
  <c r="M48" i="2" s="1"/>
  <c r="N48" i="2" s="1"/>
  <c r="I83" i="2" l="1"/>
  <c r="J83" i="2" s="1"/>
  <c r="I64" i="2"/>
  <c r="J64" i="2" s="1"/>
  <c r="I74" i="2"/>
  <c r="J74" i="2" s="1"/>
  <c r="I48" i="2"/>
  <c r="J48" i="2" s="1"/>
  <c r="I75" i="2"/>
  <c r="J75" i="2" s="1"/>
  <c r="I60" i="2"/>
  <c r="J60" i="2" s="1"/>
  <c r="I51" i="2"/>
  <c r="J51" i="2" s="1"/>
  <c r="K61" i="2"/>
  <c r="L61" i="2" s="1"/>
  <c r="M61" i="2" s="1"/>
  <c r="N61" i="2" s="1"/>
  <c r="K70" i="2"/>
  <c r="L70" i="2" s="1"/>
  <c r="M70" i="2" s="1"/>
  <c r="N70" i="2" s="1"/>
  <c r="K62" i="2"/>
  <c r="L62" i="2" s="1"/>
  <c r="M62" i="2" s="1"/>
  <c r="N62" i="2" s="1"/>
  <c r="K50" i="2"/>
  <c r="L50" i="2" s="1"/>
  <c r="M50" i="2" s="1"/>
  <c r="N50" i="2" s="1"/>
  <c r="K59" i="2"/>
  <c r="L59" i="2" s="1"/>
  <c r="M59" i="2" s="1"/>
  <c r="N59" i="2" s="1"/>
  <c r="I72" i="2"/>
  <c r="J72" i="2" s="1"/>
  <c r="K73" i="2"/>
  <c r="L73" i="2" s="1"/>
  <c r="M73" i="2" s="1"/>
  <c r="N73" i="2" s="1"/>
  <c r="K82" i="2"/>
  <c r="L82" i="2" s="1"/>
  <c r="M82" i="2" s="1"/>
  <c r="N82" i="2" s="1"/>
  <c r="I52" i="2"/>
  <c r="J52" i="2" s="1"/>
  <c r="I49" i="2"/>
  <c r="J49" i="2" s="1"/>
  <c r="I63" i="2"/>
  <c r="J63" i="2" s="1"/>
  <c r="I71" i="2"/>
  <c r="J71" i="2" s="1"/>
  <c r="I53" i="2"/>
  <c r="J53" i="2" s="1"/>
  <c r="I65" i="2"/>
  <c r="J65" i="2" s="1"/>
  <c r="I76" i="2"/>
  <c r="J76" i="2" s="1"/>
  <c r="K69" i="2"/>
  <c r="L69" i="2" s="1"/>
  <c r="M69" i="2" s="1"/>
  <c r="N69" i="2" s="1"/>
  <c r="I55" i="2"/>
  <c r="J55" i="2" s="1"/>
  <c r="I66" i="2"/>
  <c r="J66" i="2" s="1"/>
  <c r="I78" i="2"/>
  <c r="J78" i="2" s="1"/>
  <c r="K58" i="2"/>
  <c r="L58" i="2" s="1"/>
  <c r="M58" i="2" s="1"/>
  <c r="N58" i="2" s="1"/>
  <c r="K81" i="2"/>
  <c r="L81" i="2" s="1"/>
  <c r="M81" i="2" s="1"/>
  <c r="N81" i="2" s="1"/>
  <c r="I57" i="2"/>
  <c r="J57" i="2" s="1"/>
  <c r="I68" i="2"/>
  <c r="J68" i="2" s="1"/>
  <c r="I80" i="2"/>
  <c r="J80" i="2" s="1"/>
  <c r="I54" i="2"/>
  <c r="J54" i="2" s="1"/>
  <c r="I77" i="2"/>
  <c r="J77" i="2" s="1"/>
  <c r="I56" i="2"/>
  <c r="J56" i="2" s="1"/>
  <c r="I67" i="2"/>
  <c r="J67" i="2" s="1"/>
  <c r="I79" i="2"/>
  <c r="J79" i="2" s="1"/>
  <c r="K14" i="2"/>
  <c r="L14" i="2" s="1"/>
  <c r="M14" i="2" s="1"/>
  <c r="N14" i="2" s="1"/>
  <c r="I15" i="2"/>
  <c r="J15" i="2" s="1"/>
  <c r="I16" i="2"/>
  <c r="J16" i="2" s="1"/>
  <c r="I17" i="2"/>
  <c r="J17" i="2" s="1"/>
  <c r="I18" i="2"/>
  <c r="J18" i="2" s="1"/>
  <c r="K19" i="2"/>
  <c r="L19" i="2" s="1"/>
  <c r="M19" i="2" s="1"/>
  <c r="N19" i="2" s="1"/>
  <c r="I20" i="2"/>
  <c r="J20" i="2" s="1"/>
  <c r="I21" i="2"/>
  <c r="J21" i="2" s="1"/>
  <c r="I22" i="2"/>
  <c r="J22" i="2" s="1"/>
  <c r="K23" i="2"/>
  <c r="L23" i="2" s="1"/>
  <c r="M23" i="2" s="1"/>
  <c r="N23" i="2" s="1"/>
  <c r="I24" i="2"/>
  <c r="J24" i="2" s="1"/>
  <c r="K25" i="2"/>
  <c r="L25" i="2" s="1"/>
  <c r="M25" i="2" s="1"/>
  <c r="N25" i="2" s="1"/>
  <c r="K26" i="2"/>
  <c r="L26" i="2" s="1"/>
  <c r="M26" i="2" s="1"/>
  <c r="N26" i="2" s="1"/>
  <c r="K27" i="2"/>
  <c r="L27" i="2" s="1"/>
  <c r="M27" i="2" s="1"/>
  <c r="N27" i="2" s="1"/>
  <c r="I28" i="2"/>
  <c r="J28" i="2" s="1"/>
  <c r="K29" i="2"/>
  <c r="L29" i="2" s="1"/>
  <c r="M29" i="2" s="1"/>
  <c r="N29" i="2" s="1"/>
  <c r="I30" i="2"/>
  <c r="J30" i="2" s="1"/>
  <c r="K31" i="2"/>
  <c r="L31" i="2" s="1"/>
  <c r="M31" i="2" s="1"/>
  <c r="N31" i="2" s="1"/>
  <c r="I32" i="2"/>
  <c r="J32" i="2" s="1"/>
  <c r="I33" i="2"/>
  <c r="J33" i="2" s="1"/>
  <c r="I34" i="2"/>
  <c r="J34" i="2" s="1"/>
  <c r="K35" i="2"/>
  <c r="L35" i="2" s="1"/>
  <c r="M35" i="2" s="1"/>
  <c r="N35" i="2" s="1"/>
  <c r="I36" i="2"/>
  <c r="J36" i="2" s="1"/>
  <c r="I37" i="2"/>
  <c r="J37" i="2" s="1"/>
  <c r="K38" i="2"/>
  <c r="L38" i="2" s="1"/>
  <c r="M38" i="2" s="1"/>
  <c r="N38" i="2" s="1"/>
  <c r="K39" i="2"/>
  <c r="L39" i="2" s="1"/>
  <c r="M39" i="2" s="1"/>
  <c r="N39" i="2" s="1"/>
  <c r="I40" i="2"/>
  <c r="J40" i="2" s="1"/>
  <c r="K41" i="2"/>
  <c r="L41" i="2" s="1"/>
  <c r="M41" i="2" s="1"/>
  <c r="N41" i="2" s="1"/>
  <c r="I42" i="2"/>
  <c r="J42" i="2" s="1"/>
  <c r="K43" i="2"/>
  <c r="L43" i="2" s="1"/>
  <c r="M43" i="2" s="1"/>
  <c r="N43" i="2" s="1"/>
  <c r="K44" i="2"/>
  <c r="L44" i="2" s="1"/>
  <c r="M44" i="2" s="1"/>
  <c r="N44" i="2" s="1"/>
  <c r="I45" i="2"/>
  <c r="J45" i="2" s="1"/>
  <c r="I46" i="2"/>
  <c r="J46" i="2" s="1"/>
  <c r="K47" i="2"/>
  <c r="L47" i="2" s="1"/>
  <c r="M47" i="2" s="1"/>
  <c r="N47" i="2" s="1"/>
  <c r="K37" i="2" l="1"/>
  <c r="L37" i="2" s="1"/>
  <c r="M37" i="2" s="1"/>
  <c r="N37" i="2" s="1"/>
  <c r="I35" i="2"/>
  <c r="J35" i="2" s="1"/>
  <c r="K24" i="2"/>
  <c r="L24" i="2" s="1"/>
  <c r="M24" i="2" s="1"/>
  <c r="N24" i="2" s="1"/>
  <c r="K36" i="2"/>
  <c r="L36" i="2" s="1"/>
  <c r="M36" i="2" s="1"/>
  <c r="N36" i="2" s="1"/>
  <c r="K15" i="2"/>
  <c r="L15" i="2" s="1"/>
  <c r="M15" i="2" s="1"/>
  <c r="N15" i="2" s="1"/>
  <c r="I47" i="2"/>
  <c r="J47" i="2" s="1"/>
  <c r="I44" i="2"/>
  <c r="J44" i="2" s="1"/>
  <c r="I43" i="2"/>
  <c r="J43" i="2" s="1"/>
  <c r="K42" i="2"/>
  <c r="L42" i="2" s="1"/>
  <c r="M42" i="2" s="1"/>
  <c r="N42" i="2" s="1"/>
  <c r="I39" i="2"/>
  <c r="J39" i="2" s="1"/>
  <c r="I38" i="2"/>
  <c r="J38" i="2" s="1"/>
  <c r="K32" i="2"/>
  <c r="L32" i="2" s="1"/>
  <c r="M32" i="2" s="1"/>
  <c r="N32" i="2" s="1"/>
  <c r="I31" i="2"/>
  <c r="J31" i="2" s="1"/>
  <c r="K30" i="2"/>
  <c r="L30" i="2" s="1"/>
  <c r="M30" i="2" s="1"/>
  <c r="N30" i="2" s="1"/>
  <c r="I27" i="2"/>
  <c r="J27" i="2" s="1"/>
  <c r="I26" i="2"/>
  <c r="J26" i="2" s="1"/>
  <c r="I25" i="2"/>
  <c r="J25" i="2" s="1"/>
  <c r="I23" i="2"/>
  <c r="J23" i="2" s="1"/>
  <c r="K20" i="2"/>
  <c r="L20" i="2" s="1"/>
  <c r="M20" i="2" s="1"/>
  <c r="N20" i="2" s="1"/>
  <c r="I19" i="2"/>
  <c r="J19" i="2" s="1"/>
  <c r="I14" i="2"/>
  <c r="J14" i="2" s="1"/>
  <c r="K17" i="2"/>
  <c r="L17" i="2" s="1"/>
  <c r="M17" i="2" s="1"/>
  <c r="N17" i="2" s="1"/>
  <c r="K46" i="2"/>
  <c r="L46" i="2" s="1"/>
  <c r="M46" i="2" s="1"/>
  <c r="N46" i="2" s="1"/>
  <c r="K34" i="2"/>
  <c r="L34" i="2" s="1"/>
  <c r="M34" i="2" s="1"/>
  <c r="N34" i="2" s="1"/>
  <c r="K22" i="2"/>
  <c r="L22" i="2" s="1"/>
  <c r="M22" i="2" s="1"/>
  <c r="N22" i="2" s="1"/>
  <c r="I41" i="2"/>
  <c r="J41" i="2" s="1"/>
  <c r="I29" i="2"/>
  <c r="J29" i="2" s="1"/>
  <c r="K18" i="2"/>
  <c r="L18" i="2" s="1"/>
  <c r="M18" i="2" s="1"/>
  <c r="N18" i="2" s="1"/>
  <c r="K40" i="2"/>
  <c r="L40" i="2" s="1"/>
  <c r="M40" i="2" s="1"/>
  <c r="N40" i="2" s="1"/>
  <c r="K28" i="2"/>
  <c r="L28" i="2" s="1"/>
  <c r="M28" i="2" s="1"/>
  <c r="N28" i="2" s="1"/>
  <c r="K16" i="2"/>
  <c r="L16" i="2" s="1"/>
  <c r="M16" i="2" s="1"/>
  <c r="N16" i="2" s="1"/>
  <c r="K21" i="2"/>
  <c r="L21" i="2" s="1"/>
  <c r="M21" i="2" s="1"/>
  <c r="N21" i="2" s="1"/>
  <c r="K45" i="2"/>
  <c r="L45" i="2" s="1"/>
  <c r="M45" i="2" s="1"/>
  <c r="N45" i="2" s="1"/>
  <c r="K33" i="2"/>
  <c r="L33" i="2" s="1"/>
  <c r="M33" i="2" s="1"/>
  <c r="N33" i="2" s="1"/>
  <c r="I12" i="2"/>
  <c r="J12" i="2" s="1"/>
  <c r="K13" i="2"/>
  <c r="L13" i="2" s="1"/>
  <c r="M13" i="2" s="1"/>
  <c r="N13" i="2" s="1"/>
  <c r="I13" i="2" l="1"/>
  <c r="J13" i="2" s="1"/>
  <c r="K12" i="2"/>
  <c r="L12" i="2" s="1"/>
  <c r="M12" i="2" s="1"/>
  <c r="N12" i="2" s="1"/>
  <c r="N85" i="2" s="1"/>
  <c r="F6" i="2" l="1"/>
</calcChain>
</file>

<file path=xl/sharedStrings.xml><?xml version="1.0" encoding="utf-8"?>
<sst xmlns="http://schemas.openxmlformats.org/spreadsheetml/2006/main" count="172" uniqueCount="104">
  <si>
    <t>№ п/п</t>
  </si>
  <si>
    <t>Наименование предмета контракта</t>
  </si>
  <si>
    <t>Ценовое  предложение (руб./ед.изм.)</t>
  </si>
  <si>
    <t>Цена за единицу изм. (руб.)</t>
  </si>
  <si>
    <t xml:space="preserve">Используемый метод определения НМЦК с обоснованием:                                                                                            </t>
  </si>
  <si>
    <t xml:space="preserve">НМЦК (руб.)                     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</si>
  <si>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</si>
  <si>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</si>
  <si>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Единица измерения</t>
  </si>
  <si>
    <t xml:space="preserve">Средняя арифметическая цена за единицу     </t>
  </si>
  <si>
    <t>Количество</t>
  </si>
  <si>
    <t>Расчет начальной (максимальной) цены контракта методом сопоставимых рыночных цен (анализа рынка)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</si>
  <si>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</si>
  <si>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</si>
  <si>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t>В результате проведенного расчета Н(М)ЦК контракта составила:</t>
  </si>
  <si>
    <t>*Примечание: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</si>
  <si>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кг</t>
  </si>
  <si>
    <t xml:space="preserve">Метод сопоставимых рыночных цен (анализа рынка) 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</si>
  <si>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 информации Заказчика в реестре российской промышленной продукции отсутствует товар с характеристиками, соответствующими потребности Заказчика (подпункт "г" пункта 7 постановления от 23.12.2024 г. № 1875).</t>
  </si>
  <si>
    <t xml:space="preserve"> - В соответствии с пп. «г» пункта 7 постановления Правительства РФ от 23 декабря 2024 г. № 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(далее – Постановление № 1875) особенности определения НМЦК, предусмотренные подпунктом «в» пункта 7 Постановления № 1875, не применяются, в связи с отсутствием в реестре российской промышленной продукции товара с характеристиками, соответствующими потребности Заказчика.</t>
  </si>
  <si>
    <t>Обоснование начальной (максимальной) цены контракта по закупке "Химические реактивы"</t>
  </si>
  <si>
    <t>Аммиак водный х.ч ГОСТ 3760-79 (0,9 кг/уп)</t>
  </si>
  <si>
    <t>Аммоний уксуснокислый (чда) уп/0,5 кг ГОСТ 3117-78</t>
  </si>
  <si>
    <t>Аммоний хлористый х.ч ГОСТ 3773-72</t>
  </si>
  <si>
    <t>Ацетилацетон ч.д.а ГОСТ 10259-78</t>
  </si>
  <si>
    <t>Бутилацетат (хч) (Экос-1) ГОСТ 22300-76</t>
  </si>
  <si>
    <t>Гексан для хроматографи 1 сорт нормализованный (осч) Криохром ТУ 2631-001-54260861-2013</t>
  </si>
  <si>
    <t>Глицерин (чда) (Экос-1)</t>
  </si>
  <si>
    <t>Известь хлорная ГОСТ Р 54562-2011(фасовка 1,5 кг)</t>
  </si>
  <si>
    <t>Йод кристаллический (чда) ГОСТ 4159-79</t>
  </si>
  <si>
    <t>Калий гидроокись (чда) ГОСТ 24363-80</t>
  </si>
  <si>
    <t>Калий роданистый (чда) ГОСТ 4139-75(0,3 кг/ уп)</t>
  </si>
  <si>
    <t>Кальций хлористый безводный (чда) ТУ 6-09-4711-814</t>
  </si>
  <si>
    <t>Железоаммонийные квасцы (чда) ТУ 6-09-5359-88 (0,3 кг/уп)</t>
  </si>
  <si>
    <t>Азотная кислота 65% (хч) ГОСТ 4461-77</t>
  </si>
  <si>
    <t>Серная кислота (хч) ГОСТ 4204-77, (1.8 кг/уп)</t>
  </si>
  <si>
    <t>Сульфаминовая кислота х.ч ТУ 6-09-2437-79</t>
  </si>
  <si>
    <t>Соляная кислота х.ч. ГОСТ 3118-77</t>
  </si>
  <si>
    <t>Уксусная кислота ледяная х.ч ГОСТ 61-75</t>
  </si>
  <si>
    <t>Щавелевая кислота 2-водный (хч), имп</t>
  </si>
  <si>
    <t>Натрий азотистокислый (хч) ГОСТ 4197-74</t>
  </si>
  <si>
    <t>Натрий гидроокись (хч) ГОСТ 4328-77(0,5 кг/ уп)</t>
  </si>
  <si>
    <t>Натрий сернистокислый (чда) ГОСТ 195-77(0,2  кг/уп)</t>
  </si>
  <si>
    <t>Натрий сернокислый б/вод. (ч) ГОСТ 4166-76</t>
  </si>
  <si>
    <t>Натрий углекислый б/в (хч) ГОСТ 83-79</t>
  </si>
  <si>
    <t>Перекись водорода (осч 33-4) (1 л/уп)</t>
  </si>
  <si>
    <t>Ртуть азотнокислая (II) 1-водная (хч) ГОСТ 4520-78 (0,05 кг/уп)</t>
  </si>
  <si>
    <t>Хлороформ (хч) (Экос-1) ТУ 2631-001-29483781-2004</t>
  </si>
  <si>
    <t>Хром (VI) оксид (чда)ГОСТ 3776-78</t>
  </si>
  <si>
    <t>Стандарт-титры для рН-метрии 2 разряда, рН-1,65 (ТУ 2642-072-56278322-2009)</t>
  </si>
  <si>
    <t>Стандарт-титры для рН-метрии 3 разряда рН-4,01 (ТУ 2642-004-33813273-20)</t>
  </si>
  <si>
    <t>Стандарт-титры для рН-метрии 2 разряда, рН-6,86 (ТУ 2642-072-56278322-2009)</t>
  </si>
  <si>
    <t>Стандарт-титры для рН-метрии 2 разряда, рН-9,18</t>
  </si>
  <si>
    <t>Натрий вольфрамовокислый 2-вод. (чда) ГОСТ 18289-78</t>
  </si>
  <si>
    <t>Калий углекислый (хч) (0,1 кг/уп)</t>
  </si>
  <si>
    <t>Ртуть (II) йодид (чда) ТУ 2624-006-48438881-2007</t>
  </si>
  <si>
    <t>Пентоксид ванадия хч ТУ 6-09-4093-78 (0,1 кг/уп)</t>
  </si>
  <si>
    <t>N,N-Диметил-п-фенилендиамин солянокислый (чда)  ТУ 6-09-1903-77 (0,01 кг/ уп)</t>
  </si>
  <si>
    <t>Кальций азотнокислый 4-водный (чда) ГОСТ 4142-77</t>
  </si>
  <si>
    <t>Калий сернокислый кислый (ч) (Бисульфит калия) (0,3 кг/уп)</t>
  </si>
  <si>
    <t>Тиоацетамид чда ТУ 6-09-4000-75 (0,01 кг/уп)</t>
  </si>
  <si>
    <t>Сажа черная (углерод технический мар. П-514) (тех)</t>
  </si>
  <si>
    <t>Натрий углекислый 10-водный (хч)</t>
  </si>
  <si>
    <t>Натрий углекислый кислый  хч ГОСТ 4201-79</t>
  </si>
  <si>
    <t>Калий бромистый (чда) ГОСТ 4180-74</t>
  </si>
  <si>
    <t>Калий бромноватокислый (чда)</t>
  </si>
  <si>
    <t>Натрий сернистокислый пиро чда ТУ 6-09-4327-78 (0,1 кг/уп)</t>
  </si>
  <si>
    <t>Калий лимоннокислый 3-зам. 1-вод. (чда) ТУ 6-09-5046-82</t>
  </si>
  <si>
    <t>Лантан азотнокислый 6-водный (хч) (0,01 кг/уп)</t>
  </si>
  <si>
    <t>Нафтиламин-1 (имп) ч ТУ 6-09-07-1703-90</t>
  </si>
  <si>
    <t>N-(1-Нафтил)-этилендиамин дигидрохлорид (ч) (0,01 кг/уп)</t>
  </si>
  <si>
    <t>Дифенилкарбазид (чда) ГОСТ 5859-78</t>
  </si>
  <si>
    <t>Кальций хлористый безводный (тех) ГОСТ 450-77 (0,5 кг/уп)</t>
  </si>
  <si>
    <t>Пентан (чда) (Экос-1) ТУ 6-09-3661-74</t>
  </si>
  <si>
    <t>Толуол (хч) (Экос-1) ГОСТ 5789-78</t>
  </si>
  <si>
    <t>Изооктан (осч) ТУ 6-09-921-76</t>
  </si>
  <si>
    <t>Гептан-н эталонный ГОСТ 25828-83</t>
  </si>
  <si>
    <t>Октан ТУ 6-09-3748-74</t>
  </si>
  <si>
    <t>Метилен хлористый (хч) (1.3_кг/уп)</t>
  </si>
  <si>
    <t>Ацетонитрил для хроматографии 0 сорт (осч)</t>
  </si>
  <si>
    <t>Гексан (ч) (Экос-1) ТУ 6-09-3375-78</t>
  </si>
  <si>
    <t>Диметилсульфоксид (хч) ТУ 6-09-3818-89</t>
  </si>
  <si>
    <t>Этилбензол для хроматогр. (3мл/уп)</t>
  </si>
  <si>
    <t>Метилен хлористый ТУ 6-09-2662-77 (3мл/уп)  ТУ 6-09-2662-77</t>
  </si>
  <si>
    <t>ХЛОРТОЛУОЛ-2 для хроматографии (3мл/ампул)</t>
  </si>
  <si>
    <t>Триэтаноламин (ч) ТУ 6-09-10-643-76</t>
  </si>
  <si>
    <t>Ацетон (чда) ГОСТ 2603/79</t>
  </si>
  <si>
    <t>СТХ Гексадекан для хроматографии (3мл)</t>
  </si>
  <si>
    <t>Барий хлористый 0,1Н (уп/5шт)</t>
  </si>
  <si>
    <t>Натрий гидроокись 0,1Н (уп. -10шт)</t>
  </si>
  <si>
    <t>Йод 0.1н (ТУ 2642-001-33813273-97) (коробка на 10 ампул)</t>
  </si>
  <si>
    <t>Серная кислота 0.1н (ТУ 2642-001-33813273-97)  (коробка на 10 ампул)</t>
  </si>
  <si>
    <t>Натрий серноватистокислый 0,1Н (уп.-10шт)</t>
  </si>
  <si>
    <t>бут</t>
  </si>
  <si>
    <t>уп</t>
  </si>
  <si>
    <t>ампул</t>
  </si>
  <si>
    <t>Дата подготовки обоснования НМЦК: 17.09.2026</t>
  </si>
  <si>
    <r>
      <t xml:space="preserve">Среднее квадратичное отклонение определяется по формуле: 
</t>
    </r>
    <r>
      <rPr>
        <sz val="8"/>
        <rFont val="Times New Roman"/>
        <family val="1"/>
        <charset val="204"/>
      </rPr>
      <t>где:
цi - цена единицы товара, работы, услуги, представленная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  <r>
      <rPr>
        <sz val="9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
</t>
    </r>
  </si>
  <si>
    <r>
      <t xml:space="preserve">Расчет Н(М)ЦК по формуле:
</t>
    </r>
    <r>
      <rPr>
        <sz val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ц</t>
    </r>
    <r>
      <rPr>
        <vertAlign val="subscript"/>
        <sz val="8"/>
        <rFont val="Times New Roman"/>
        <family val="1"/>
        <charset val="204"/>
      </rPr>
      <t xml:space="preserve">i </t>
    </r>
    <r>
      <rPr>
        <sz val="8"/>
        <rFont val="Times New Roman"/>
        <family val="1"/>
        <charset val="204"/>
      </rPr>
      <t>- цена единицы товара, работы, услуги, представленная в источнике с номером i</t>
    </r>
  </si>
  <si>
    <r>
      <t xml:space="preserve">Коэффициент вариации цен V (%) (не должен превышать 33%) определяется по формуле:
 </t>
    </r>
    <r>
      <rPr>
        <sz val="8"/>
        <rFont val="Times New Roman"/>
        <family val="1"/>
        <charset val="204"/>
      </rPr>
      <t>где:
V - коэффициент вариации; σ- среднее квадратичное отклонение; 
&lt;ц&gt; - средняя арифметическая величина цены единицы товара, работы, услуги</t>
    </r>
    <r>
      <rPr>
        <sz val="9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
</t>
    </r>
  </si>
  <si>
    <t xml:space="preserve">                                                                                           
Главный специалист                                              
________________/ Аветисян О.В. /                                                                                        
(подпись/расшифровка подписи)</t>
  </si>
  <si>
    <t xml:space="preserve">Цена единицы продукции, указанная в источнике №1, (руб.), вх. № 103/2608 от 17.09.2026 г. </t>
  </si>
  <si>
    <t xml:space="preserve">Цена единицы продукции, указанная в источнике №2, (руб.), вх. № 103/2610 от 17.09.2026 г. </t>
  </si>
  <si>
    <t xml:space="preserve">Цена единицы продукции, указанная в источнике №3, (руб.), вх. № 103/2609 от 17.09.2026 г.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</si>
</sst>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bscript"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487680</xdr:colOff>
      <xdr:row>87</xdr:row>
      <xdr:rowOff>91440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12480" y="7612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175260</xdr:colOff>
      <xdr:row>10</xdr:row>
      <xdr:rowOff>640080</xdr:rowOff>
    </xdr:from>
    <xdr:ext cx="1231298" cy="4192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0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v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den>
                    </m:f>
                    <m:r>
                      <a:rPr lang="ru-RU" sz="1000" b="0" i="0">
                        <a:latin typeface="Cambria Math" panose="02040503050406030204" pitchFamily="18" charset="0"/>
                      </a:rPr>
                      <m:t>∗</m:t>
                    </m:r>
                    <m:nary>
                      <m:naryPr>
                        <m:chr m:val="∑"/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sty m:val="p"/>
                            <m:brk m:alnAt="23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000" b="0" i="0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sup>
                      <m:e>
                        <m:sSub>
                          <m:sSubPr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000" b="0" i="0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 panose="02040503050406030204" pitchFamily="18" charset="0"/>
                              </a:rPr>
                              <m:t>i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0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000" b="0" i="0">
                  <a:latin typeface="Cambria Math" panose="02040503050406030204" pitchFamily="18" charset="0"/>
                </a:rPr>
                <a:t>〖НМЦК〗^рын=</a:t>
              </a:r>
              <a:r>
                <a:rPr lang="en-US" sz="1000" b="0" i="0">
                  <a:latin typeface="Cambria Math" panose="02040503050406030204" pitchFamily="18" charset="0"/>
                </a:rPr>
                <a:t>v</a:t>
              </a:r>
              <a:r>
                <a:rPr lang="ru-RU" sz="1000" b="0" i="0">
                  <a:latin typeface="Cambria Math" panose="02040503050406030204" pitchFamily="18" charset="0"/>
                </a:rPr>
                <a:t>/</a:t>
              </a:r>
              <a:r>
                <a:rPr lang="en-US" sz="1000" b="0" i="0">
                  <a:latin typeface="Cambria Math" panose="02040503050406030204" pitchFamily="18" charset="0"/>
                </a:rPr>
                <a:t>n</a:t>
              </a:r>
              <a:r>
                <a:rPr lang="ru-RU" sz="1000" b="0" i="0">
                  <a:latin typeface="Cambria Math" panose="02040503050406030204" pitchFamily="18" charset="0"/>
                </a:rPr>
                <a:t>∗∑</a:t>
              </a:r>
              <a:r>
                <a:rPr lang="en-US" sz="1000" b="0" i="0">
                  <a:latin typeface="Cambria Math" panose="02040503050406030204" pitchFamily="18" charset="0"/>
                </a:rPr>
                <a:t>_</a:t>
              </a:r>
              <a:r>
                <a:rPr lang="ru-RU" sz="1000" b="0" i="0">
                  <a:latin typeface="Cambria Math" panose="02040503050406030204" pitchFamily="18" charset="0"/>
                </a:rPr>
                <a:t>(</a:t>
              </a:r>
              <a:r>
                <a:rPr lang="en-US" sz="1000" b="0" i="0">
                  <a:latin typeface="Cambria Math" panose="02040503050406030204" pitchFamily="18" charset="0"/>
                </a:rPr>
                <a:t>i=1</a:t>
              </a:r>
              <a:r>
                <a:rPr lang="ru-RU" sz="1000" b="0" i="0">
                  <a:latin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</a:rPr>
                <a:t>^n▒</a:t>
              </a:r>
              <a:r>
                <a:rPr lang="ru-RU" sz="1000" b="0" i="0">
                  <a:latin typeface="Cambria Math" panose="02040503050406030204" pitchFamily="18" charset="0"/>
                </a:rPr>
                <a:t>ц_</a:t>
              </a:r>
              <a:r>
                <a:rPr lang="en-US" sz="1000" b="0" i="0">
                  <a:latin typeface="Cambria Math" panose="02040503050406030204" pitchFamily="18" charset="0"/>
                </a:rPr>
                <a:t>i </a:t>
              </a:r>
              <a:endParaRPr lang="ru-RU" sz="1000" i="0"/>
            </a:p>
          </xdr:txBody>
        </xdr:sp>
      </mc:Fallback>
    </mc:AlternateContent>
    <xdr:clientData/>
  </xdr:oneCellAnchor>
  <xdr:twoCellAnchor>
    <xdr:from>
      <xdr:col>8</xdr:col>
      <xdr:colOff>22860</xdr:colOff>
      <xdr:row>10</xdr:row>
      <xdr:rowOff>600950</xdr:rowOff>
    </xdr:from>
    <xdr:to>
      <xdr:col>8</xdr:col>
      <xdr:colOff>1577340</xdr:colOff>
      <xdr:row>10</xdr:row>
      <xdr:rowOff>1219200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5492990"/>
          <a:ext cx="1554480" cy="61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53340</xdr:colOff>
      <xdr:row>10</xdr:row>
      <xdr:rowOff>1021080</xdr:rowOff>
    </xdr:from>
    <xdr:to>
      <xdr:col>9</xdr:col>
      <xdr:colOff>998220</xdr:colOff>
      <xdr:row>10</xdr:row>
      <xdr:rowOff>1371600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4930140"/>
          <a:ext cx="9448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487680</xdr:colOff>
      <xdr:row>87</xdr:row>
      <xdr:rowOff>91440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02830" y="194652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487680</xdr:colOff>
      <xdr:row>86</xdr:row>
      <xdr:rowOff>91440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402830" y="193033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487680</xdr:colOff>
      <xdr:row>87</xdr:row>
      <xdr:rowOff>91440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402830" y="194652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95"/>
  <sheetViews>
    <sheetView tabSelected="1" topLeftCell="A34" zoomScaleNormal="100" zoomScaleSheetLayoutView="93" workbookViewId="0">
      <selection activeCell="A5" sqref="A5:E5"/>
    </sheetView>
  </sheetViews>
  <sheetFormatPr defaultColWidth="3.140625" defaultRowHeight="12.75" x14ac:dyDescent="0.25"/>
  <cols>
    <col min="1" max="1" width="19.28515625" style="1" customWidth="1"/>
    <col min="2" max="2" width="22.42578125" style="1" customWidth="1"/>
    <col min="3" max="3" width="10.85546875" style="2" customWidth="1"/>
    <col min="4" max="4" width="13.85546875" style="3" customWidth="1"/>
    <col min="5" max="7" width="15.140625" style="28" customWidth="1"/>
    <col min="8" max="8" width="15.7109375" style="2" customWidth="1"/>
    <col min="9" max="9" width="24.140625" style="2" customWidth="1"/>
    <col min="10" max="10" width="16.140625" style="2" customWidth="1"/>
    <col min="11" max="11" width="22.5703125" style="1" customWidth="1"/>
    <col min="12" max="13" width="14" style="1" customWidth="1"/>
    <col min="14" max="14" width="16.85546875" style="1" customWidth="1"/>
    <col min="15" max="15" width="37.5703125" style="9" customWidth="1"/>
    <col min="16" max="16" width="14.28515625" style="8" customWidth="1"/>
    <col min="17" max="18" width="9.140625" style="8" customWidth="1"/>
    <col min="19" max="94" width="9.140625" style="9" customWidth="1"/>
    <col min="95" max="256" width="9.140625" style="1" customWidth="1"/>
    <col min="257" max="257" width="3.140625" style="1"/>
    <col min="258" max="258" width="3.5703125" style="1" customWidth="1"/>
    <col min="259" max="259" width="24.5703125" style="1" customWidth="1"/>
    <col min="260" max="260" width="4" style="1" customWidth="1"/>
    <col min="261" max="261" width="4.42578125" style="1" customWidth="1"/>
    <col min="262" max="262" width="8.5703125" style="1" customWidth="1"/>
    <col min="263" max="263" width="8.7109375" style="1" customWidth="1"/>
    <col min="264" max="264" width="9.140625" style="1" customWidth="1"/>
    <col min="265" max="265" width="10.28515625" style="1" customWidth="1"/>
    <col min="266" max="266" width="12.42578125" style="1" customWidth="1"/>
    <col min="267" max="267" width="13.7109375" style="1" customWidth="1"/>
    <col min="268" max="268" width="22.7109375" style="1" customWidth="1"/>
    <col min="269" max="269" width="8.42578125" style="1" customWidth="1"/>
    <col min="270" max="270" width="7.85546875" style="1" customWidth="1"/>
    <col min="271" max="271" width="9.42578125" style="1" customWidth="1"/>
    <col min="272" max="272" width="14.28515625" style="1" customWidth="1"/>
    <col min="273" max="512" width="9.140625" style="1" customWidth="1"/>
    <col min="513" max="513" width="3.140625" style="1"/>
    <col min="514" max="514" width="3.5703125" style="1" customWidth="1"/>
    <col min="515" max="515" width="24.5703125" style="1" customWidth="1"/>
    <col min="516" max="516" width="4" style="1" customWidth="1"/>
    <col min="517" max="517" width="4.42578125" style="1" customWidth="1"/>
    <col min="518" max="518" width="8.5703125" style="1" customWidth="1"/>
    <col min="519" max="519" width="8.7109375" style="1" customWidth="1"/>
    <col min="520" max="520" width="9.140625" style="1" customWidth="1"/>
    <col min="521" max="521" width="10.28515625" style="1" customWidth="1"/>
    <col min="522" max="522" width="12.42578125" style="1" customWidth="1"/>
    <col min="523" max="523" width="13.7109375" style="1" customWidth="1"/>
    <col min="524" max="524" width="22.7109375" style="1" customWidth="1"/>
    <col min="525" max="525" width="8.42578125" style="1" customWidth="1"/>
    <col min="526" max="526" width="7.85546875" style="1" customWidth="1"/>
    <col min="527" max="527" width="9.42578125" style="1" customWidth="1"/>
    <col min="528" max="528" width="14.28515625" style="1" customWidth="1"/>
    <col min="529" max="768" width="9.140625" style="1" customWidth="1"/>
    <col min="769" max="769" width="3.140625" style="1"/>
    <col min="770" max="770" width="3.5703125" style="1" customWidth="1"/>
    <col min="771" max="771" width="24.5703125" style="1" customWidth="1"/>
    <col min="772" max="772" width="4" style="1" customWidth="1"/>
    <col min="773" max="773" width="4.42578125" style="1" customWidth="1"/>
    <col min="774" max="774" width="8.5703125" style="1" customWidth="1"/>
    <col min="775" max="775" width="8.7109375" style="1" customWidth="1"/>
    <col min="776" max="776" width="9.140625" style="1" customWidth="1"/>
    <col min="777" max="777" width="10.28515625" style="1" customWidth="1"/>
    <col min="778" max="778" width="12.42578125" style="1" customWidth="1"/>
    <col min="779" max="779" width="13.7109375" style="1" customWidth="1"/>
    <col min="780" max="780" width="22.7109375" style="1" customWidth="1"/>
    <col min="781" max="781" width="8.42578125" style="1" customWidth="1"/>
    <col min="782" max="782" width="7.85546875" style="1" customWidth="1"/>
    <col min="783" max="783" width="9.42578125" style="1" customWidth="1"/>
    <col min="784" max="784" width="14.28515625" style="1" customWidth="1"/>
    <col min="785" max="1024" width="9.140625" style="1" customWidth="1"/>
    <col min="1025" max="1025" width="3.140625" style="1"/>
    <col min="1026" max="1026" width="3.5703125" style="1" customWidth="1"/>
    <col min="1027" max="1027" width="24.5703125" style="1" customWidth="1"/>
    <col min="1028" max="1028" width="4" style="1" customWidth="1"/>
    <col min="1029" max="1029" width="4.42578125" style="1" customWidth="1"/>
    <col min="1030" max="1030" width="8.5703125" style="1" customWidth="1"/>
    <col min="1031" max="1031" width="8.7109375" style="1" customWidth="1"/>
    <col min="1032" max="1032" width="9.140625" style="1" customWidth="1"/>
    <col min="1033" max="1033" width="10.28515625" style="1" customWidth="1"/>
    <col min="1034" max="1034" width="12.42578125" style="1" customWidth="1"/>
    <col min="1035" max="1035" width="13.7109375" style="1" customWidth="1"/>
    <col min="1036" max="1036" width="22.7109375" style="1" customWidth="1"/>
    <col min="1037" max="1037" width="8.42578125" style="1" customWidth="1"/>
    <col min="1038" max="1038" width="7.85546875" style="1" customWidth="1"/>
    <col min="1039" max="1039" width="9.42578125" style="1" customWidth="1"/>
    <col min="1040" max="1040" width="14.28515625" style="1" customWidth="1"/>
    <col min="1041" max="1280" width="9.140625" style="1" customWidth="1"/>
    <col min="1281" max="1281" width="3.140625" style="1"/>
    <col min="1282" max="1282" width="3.5703125" style="1" customWidth="1"/>
    <col min="1283" max="1283" width="24.5703125" style="1" customWidth="1"/>
    <col min="1284" max="1284" width="4" style="1" customWidth="1"/>
    <col min="1285" max="1285" width="4.42578125" style="1" customWidth="1"/>
    <col min="1286" max="1286" width="8.5703125" style="1" customWidth="1"/>
    <col min="1287" max="1287" width="8.7109375" style="1" customWidth="1"/>
    <col min="1288" max="1288" width="9.140625" style="1" customWidth="1"/>
    <col min="1289" max="1289" width="10.28515625" style="1" customWidth="1"/>
    <col min="1290" max="1290" width="12.42578125" style="1" customWidth="1"/>
    <col min="1291" max="1291" width="13.7109375" style="1" customWidth="1"/>
    <col min="1292" max="1292" width="22.7109375" style="1" customWidth="1"/>
    <col min="1293" max="1293" width="8.42578125" style="1" customWidth="1"/>
    <col min="1294" max="1294" width="7.85546875" style="1" customWidth="1"/>
    <col min="1295" max="1295" width="9.42578125" style="1" customWidth="1"/>
    <col min="1296" max="1296" width="14.28515625" style="1" customWidth="1"/>
    <col min="1297" max="1536" width="9.140625" style="1" customWidth="1"/>
    <col min="1537" max="1537" width="3.140625" style="1"/>
    <col min="1538" max="1538" width="3.5703125" style="1" customWidth="1"/>
    <col min="1539" max="1539" width="24.5703125" style="1" customWidth="1"/>
    <col min="1540" max="1540" width="4" style="1" customWidth="1"/>
    <col min="1541" max="1541" width="4.42578125" style="1" customWidth="1"/>
    <col min="1542" max="1542" width="8.5703125" style="1" customWidth="1"/>
    <col min="1543" max="1543" width="8.7109375" style="1" customWidth="1"/>
    <col min="1544" max="1544" width="9.140625" style="1" customWidth="1"/>
    <col min="1545" max="1545" width="10.28515625" style="1" customWidth="1"/>
    <col min="1546" max="1546" width="12.42578125" style="1" customWidth="1"/>
    <col min="1547" max="1547" width="13.7109375" style="1" customWidth="1"/>
    <col min="1548" max="1548" width="22.7109375" style="1" customWidth="1"/>
    <col min="1549" max="1549" width="8.42578125" style="1" customWidth="1"/>
    <col min="1550" max="1550" width="7.85546875" style="1" customWidth="1"/>
    <col min="1551" max="1551" width="9.42578125" style="1" customWidth="1"/>
    <col min="1552" max="1552" width="14.28515625" style="1" customWidth="1"/>
    <col min="1553" max="1792" width="9.140625" style="1" customWidth="1"/>
    <col min="1793" max="1793" width="3.140625" style="1"/>
    <col min="1794" max="1794" width="3.5703125" style="1" customWidth="1"/>
    <col min="1795" max="1795" width="24.5703125" style="1" customWidth="1"/>
    <col min="1796" max="1796" width="4" style="1" customWidth="1"/>
    <col min="1797" max="1797" width="4.42578125" style="1" customWidth="1"/>
    <col min="1798" max="1798" width="8.5703125" style="1" customWidth="1"/>
    <col min="1799" max="1799" width="8.7109375" style="1" customWidth="1"/>
    <col min="1800" max="1800" width="9.140625" style="1" customWidth="1"/>
    <col min="1801" max="1801" width="10.28515625" style="1" customWidth="1"/>
    <col min="1802" max="1802" width="12.42578125" style="1" customWidth="1"/>
    <col min="1803" max="1803" width="13.7109375" style="1" customWidth="1"/>
    <col min="1804" max="1804" width="22.7109375" style="1" customWidth="1"/>
    <col min="1805" max="1805" width="8.42578125" style="1" customWidth="1"/>
    <col min="1806" max="1806" width="7.85546875" style="1" customWidth="1"/>
    <col min="1807" max="1807" width="9.42578125" style="1" customWidth="1"/>
    <col min="1808" max="1808" width="14.28515625" style="1" customWidth="1"/>
    <col min="1809" max="2048" width="9.140625" style="1" customWidth="1"/>
    <col min="2049" max="2049" width="3.140625" style="1"/>
    <col min="2050" max="2050" width="3.5703125" style="1" customWidth="1"/>
    <col min="2051" max="2051" width="24.5703125" style="1" customWidth="1"/>
    <col min="2052" max="2052" width="4" style="1" customWidth="1"/>
    <col min="2053" max="2053" width="4.42578125" style="1" customWidth="1"/>
    <col min="2054" max="2054" width="8.5703125" style="1" customWidth="1"/>
    <col min="2055" max="2055" width="8.7109375" style="1" customWidth="1"/>
    <col min="2056" max="2056" width="9.140625" style="1" customWidth="1"/>
    <col min="2057" max="2057" width="10.28515625" style="1" customWidth="1"/>
    <col min="2058" max="2058" width="12.42578125" style="1" customWidth="1"/>
    <col min="2059" max="2059" width="13.7109375" style="1" customWidth="1"/>
    <col min="2060" max="2060" width="22.7109375" style="1" customWidth="1"/>
    <col min="2061" max="2061" width="8.42578125" style="1" customWidth="1"/>
    <col min="2062" max="2062" width="7.85546875" style="1" customWidth="1"/>
    <col min="2063" max="2063" width="9.42578125" style="1" customWidth="1"/>
    <col min="2064" max="2064" width="14.28515625" style="1" customWidth="1"/>
    <col min="2065" max="2304" width="9.140625" style="1" customWidth="1"/>
    <col min="2305" max="2305" width="3.140625" style="1"/>
    <col min="2306" max="2306" width="3.5703125" style="1" customWidth="1"/>
    <col min="2307" max="2307" width="24.5703125" style="1" customWidth="1"/>
    <col min="2308" max="2308" width="4" style="1" customWidth="1"/>
    <col min="2309" max="2309" width="4.42578125" style="1" customWidth="1"/>
    <col min="2310" max="2310" width="8.5703125" style="1" customWidth="1"/>
    <col min="2311" max="2311" width="8.7109375" style="1" customWidth="1"/>
    <col min="2312" max="2312" width="9.140625" style="1" customWidth="1"/>
    <col min="2313" max="2313" width="10.28515625" style="1" customWidth="1"/>
    <col min="2314" max="2314" width="12.42578125" style="1" customWidth="1"/>
    <col min="2315" max="2315" width="13.7109375" style="1" customWidth="1"/>
    <col min="2316" max="2316" width="22.7109375" style="1" customWidth="1"/>
    <col min="2317" max="2317" width="8.42578125" style="1" customWidth="1"/>
    <col min="2318" max="2318" width="7.85546875" style="1" customWidth="1"/>
    <col min="2319" max="2319" width="9.42578125" style="1" customWidth="1"/>
    <col min="2320" max="2320" width="14.28515625" style="1" customWidth="1"/>
    <col min="2321" max="2560" width="9.140625" style="1" customWidth="1"/>
    <col min="2561" max="2561" width="3.140625" style="1"/>
    <col min="2562" max="2562" width="3.5703125" style="1" customWidth="1"/>
    <col min="2563" max="2563" width="24.5703125" style="1" customWidth="1"/>
    <col min="2564" max="2564" width="4" style="1" customWidth="1"/>
    <col min="2565" max="2565" width="4.42578125" style="1" customWidth="1"/>
    <col min="2566" max="2566" width="8.5703125" style="1" customWidth="1"/>
    <col min="2567" max="2567" width="8.7109375" style="1" customWidth="1"/>
    <col min="2568" max="2568" width="9.140625" style="1" customWidth="1"/>
    <col min="2569" max="2569" width="10.28515625" style="1" customWidth="1"/>
    <col min="2570" max="2570" width="12.42578125" style="1" customWidth="1"/>
    <col min="2571" max="2571" width="13.7109375" style="1" customWidth="1"/>
    <col min="2572" max="2572" width="22.7109375" style="1" customWidth="1"/>
    <col min="2573" max="2573" width="8.42578125" style="1" customWidth="1"/>
    <col min="2574" max="2574" width="7.85546875" style="1" customWidth="1"/>
    <col min="2575" max="2575" width="9.42578125" style="1" customWidth="1"/>
    <col min="2576" max="2576" width="14.28515625" style="1" customWidth="1"/>
    <col min="2577" max="2816" width="9.140625" style="1" customWidth="1"/>
    <col min="2817" max="2817" width="3.140625" style="1"/>
    <col min="2818" max="2818" width="3.5703125" style="1" customWidth="1"/>
    <col min="2819" max="2819" width="24.5703125" style="1" customWidth="1"/>
    <col min="2820" max="2820" width="4" style="1" customWidth="1"/>
    <col min="2821" max="2821" width="4.42578125" style="1" customWidth="1"/>
    <col min="2822" max="2822" width="8.5703125" style="1" customWidth="1"/>
    <col min="2823" max="2823" width="8.7109375" style="1" customWidth="1"/>
    <col min="2824" max="2824" width="9.140625" style="1" customWidth="1"/>
    <col min="2825" max="2825" width="10.28515625" style="1" customWidth="1"/>
    <col min="2826" max="2826" width="12.42578125" style="1" customWidth="1"/>
    <col min="2827" max="2827" width="13.7109375" style="1" customWidth="1"/>
    <col min="2828" max="2828" width="22.7109375" style="1" customWidth="1"/>
    <col min="2829" max="2829" width="8.42578125" style="1" customWidth="1"/>
    <col min="2830" max="2830" width="7.85546875" style="1" customWidth="1"/>
    <col min="2831" max="2831" width="9.42578125" style="1" customWidth="1"/>
    <col min="2832" max="2832" width="14.28515625" style="1" customWidth="1"/>
    <col min="2833" max="3072" width="9.140625" style="1" customWidth="1"/>
    <col min="3073" max="3073" width="3.140625" style="1"/>
    <col min="3074" max="3074" width="3.5703125" style="1" customWidth="1"/>
    <col min="3075" max="3075" width="24.5703125" style="1" customWidth="1"/>
    <col min="3076" max="3076" width="4" style="1" customWidth="1"/>
    <col min="3077" max="3077" width="4.42578125" style="1" customWidth="1"/>
    <col min="3078" max="3078" width="8.5703125" style="1" customWidth="1"/>
    <col min="3079" max="3079" width="8.7109375" style="1" customWidth="1"/>
    <col min="3080" max="3080" width="9.140625" style="1" customWidth="1"/>
    <col min="3081" max="3081" width="10.28515625" style="1" customWidth="1"/>
    <col min="3082" max="3082" width="12.42578125" style="1" customWidth="1"/>
    <col min="3083" max="3083" width="13.7109375" style="1" customWidth="1"/>
    <col min="3084" max="3084" width="22.7109375" style="1" customWidth="1"/>
    <col min="3085" max="3085" width="8.42578125" style="1" customWidth="1"/>
    <col min="3086" max="3086" width="7.85546875" style="1" customWidth="1"/>
    <col min="3087" max="3087" width="9.42578125" style="1" customWidth="1"/>
    <col min="3088" max="3088" width="14.28515625" style="1" customWidth="1"/>
    <col min="3089" max="3328" width="9.140625" style="1" customWidth="1"/>
    <col min="3329" max="3329" width="3.140625" style="1"/>
    <col min="3330" max="3330" width="3.5703125" style="1" customWidth="1"/>
    <col min="3331" max="3331" width="24.5703125" style="1" customWidth="1"/>
    <col min="3332" max="3332" width="4" style="1" customWidth="1"/>
    <col min="3333" max="3333" width="4.42578125" style="1" customWidth="1"/>
    <col min="3334" max="3334" width="8.5703125" style="1" customWidth="1"/>
    <col min="3335" max="3335" width="8.7109375" style="1" customWidth="1"/>
    <col min="3336" max="3336" width="9.140625" style="1" customWidth="1"/>
    <col min="3337" max="3337" width="10.28515625" style="1" customWidth="1"/>
    <col min="3338" max="3338" width="12.42578125" style="1" customWidth="1"/>
    <col min="3339" max="3339" width="13.7109375" style="1" customWidth="1"/>
    <col min="3340" max="3340" width="22.7109375" style="1" customWidth="1"/>
    <col min="3341" max="3341" width="8.42578125" style="1" customWidth="1"/>
    <col min="3342" max="3342" width="7.85546875" style="1" customWidth="1"/>
    <col min="3343" max="3343" width="9.42578125" style="1" customWidth="1"/>
    <col min="3344" max="3344" width="14.28515625" style="1" customWidth="1"/>
    <col min="3345" max="3584" width="9.140625" style="1" customWidth="1"/>
    <col min="3585" max="3585" width="3.140625" style="1"/>
    <col min="3586" max="3586" width="3.5703125" style="1" customWidth="1"/>
    <col min="3587" max="3587" width="24.5703125" style="1" customWidth="1"/>
    <col min="3588" max="3588" width="4" style="1" customWidth="1"/>
    <col min="3589" max="3589" width="4.42578125" style="1" customWidth="1"/>
    <col min="3590" max="3590" width="8.5703125" style="1" customWidth="1"/>
    <col min="3591" max="3591" width="8.7109375" style="1" customWidth="1"/>
    <col min="3592" max="3592" width="9.140625" style="1" customWidth="1"/>
    <col min="3593" max="3593" width="10.28515625" style="1" customWidth="1"/>
    <col min="3594" max="3594" width="12.42578125" style="1" customWidth="1"/>
    <col min="3595" max="3595" width="13.7109375" style="1" customWidth="1"/>
    <col min="3596" max="3596" width="22.7109375" style="1" customWidth="1"/>
    <col min="3597" max="3597" width="8.42578125" style="1" customWidth="1"/>
    <col min="3598" max="3598" width="7.85546875" style="1" customWidth="1"/>
    <col min="3599" max="3599" width="9.42578125" style="1" customWidth="1"/>
    <col min="3600" max="3600" width="14.28515625" style="1" customWidth="1"/>
    <col min="3601" max="3840" width="9.140625" style="1" customWidth="1"/>
    <col min="3841" max="3841" width="3.140625" style="1"/>
    <col min="3842" max="3842" width="3.5703125" style="1" customWidth="1"/>
    <col min="3843" max="3843" width="24.5703125" style="1" customWidth="1"/>
    <col min="3844" max="3844" width="4" style="1" customWidth="1"/>
    <col min="3845" max="3845" width="4.42578125" style="1" customWidth="1"/>
    <col min="3846" max="3846" width="8.5703125" style="1" customWidth="1"/>
    <col min="3847" max="3847" width="8.7109375" style="1" customWidth="1"/>
    <col min="3848" max="3848" width="9.140625" style="1" customWidth="1"/>
    <col min="3849" max="3849" width="10.28515625" style="1" customWidth="1"/>
    <col min="3850" max="3850" width="12.42578125" style="1" customWidth="1"/>
    <col min="3851" max="3851" width="13.7109375" style="1" customWidth="1"/>
    <col min="3852" max="3852" width="22.7109375" style="1" customWidth="1"/>
    <col min="3853" max="3853" width="8.42578125" style="1" customWidth="1"/>
    <col min="3854" max="3854" width="7.85546875" style="1" customWidth="1"/>
    <col min="3855" max="3855" width="9.42578125" style="1" customWidth="1"/>
    <col min="3856" max="3856" width="14.28515625" style="1" customWidth="1"/>
    <col min="3857" max="4096" width="9.140625" style="1" customWidth="1"/>
    <col min="4097" max="4097" width="3.140625" style="1"/>
    <col min="4098" max="4098" width="3.5703125" style="1" customWidth="1"/>
    <col min="4099" max="4099" width="24.5703125" style="1" customWidth="1"/>
    <col min="4100" max="4100" width="4" style="1" customWidth="1"/>
    <col min="4101" max="4101" width="4.42578125" style="1" customWidth="1"/>
    <col min="4102" max="4102" width="8.5703125" style="1" customWidth="1"/>
    <col min="4103" max="4103" width="8.7109375" style="1" customWidth="1"/>
    <col min="4104" max="4104" width="9.140625" style="1" customWidth="1"/>
    <col min="4105" max="4105" width="10.28515625" style="1" customWidth="1"/>
    <col min="4106" max="4106" width="12.42578125" style="1" customWidth="1"/>
    <col min="4107" max="4107" width="13.7109375" style="1" customWidth="1"/>
    <col min="4108" max="4108" width="22.7109375" style="1" customWidth="1"/>
    <col min="4109" max="4109" width="8.42578125" style="1" customWidth="1"/>
    <col min="4110" max="4110" width="7.85546875" style="1" customWidth="1"/>
    <col min="4111" max="4111" width="9.42578125" style="1" customWidth="1"/>
    <col min="4112" max="4112" width="14.28515625" style="1" customWidth="1"/>
    <col min="4113" max="4352" width="9.140625" style="1" customWidth="1"/>
    <col min="4353" max="4353" width="3.140625" style="1"/>
    <col min="4354" max="4354" width="3.5703125" style="1" customWidth="1"/>
    <col min="4355" max="4355" width="24.5703125" style="1" customWidth="1"/>
    <col min="4356" max="4356" width="4" style="1" customWidth="1"/>
    <col min="4357" max="4357" width="4.42578125" style="1" customWidth="1"/>
    <col min="4358" max="4358" width="8.5703125" style="1" customWidth="1"/>
    <col min="4359" max="4359" width="8.7109375" style="1" customWidth="1"/>
    <col min="4360" max="4360" width="9.140625" style="1" customWidth="1"/>
    <col min="4361" max="4361" width="10.28515625" style="1" customWidth="1"/>
    <col min="4362" max="4362" width="12.42578125" style="1" customWidth="1"/>
    <col min="4363" max="4363" width="13.7109375" style="1" customWidth="1"/>
    <col min="4364" max="4364" width="22.7109375" style="1" customWidth="1"/>
    <col min="4365" max="4365" width="8.42578125" style="1" customWidth="1"/>
    <col min="4366" max="4366" width="7.85546875" style="1" customWidth="1"/>
    <col min="4367" max="4367" width="9.42578125" style="1" customWidth="1"/>
    <col min="4368" max="4368" width="14.28515625" style="1" customWidth="1"/>
    <col min="4369" max="4608" width="9.140625" style="1" customWidth="1"/>
    <col min="4609" max="4609" width="3.140625" style="1"/>
    <col min="4610" max="4610" width="3.5703125" style="1" customWidth="1"/>
    <col min="4611" max="4611" width="24.5703125" style="1" customWidth="1"/>
    <col min="4612" max="4612" width="4" style="1" customWidth="1"/>
    <col min="4613" max="4613" width="4.42578125" style="1" customWidth="1"/>
    <col min="4614" max="4614" width="8.5703125" style="1" customWidth="1"/>
    <col min="4615" max="4615" width="8.7109375" style="1" customWidth="1"/>
    <col min="4616" max="4616" width="9.140625" style="1" customWidth="1"/>
    <col min="4617" max="4617" width="10.28515625" style="1" customWidth="1"/>
    <col min="4618" max="4618" width="12.42578125" style="1" customWidth="1"/>
    <col min="4619" max="4619" width="13.7109375" style="1" customWidth="1"/>
    <col min="4620" max="4620" width="22.7109375" style="1" customWidth="1"/>
    <col min="4621" max="4621" width="8.42578125" style="1" customWidth="1"/>
    <col min="4622" max="4622" width="7.85546875" style="1" customWidth="1"/>
    <col min="4623" max="4623" width="9.42578125" style="1" customWidth="1"/>
    <col min="4624" max="4624" width="14.28515625" style="1" customWidth="1"/>
    <col min="4625" max="4864" width="9.140625" style="1" customWidth="1"/>
    <col min="4865" max="4865" width="3.140625" style="1"/>
    <col min="4866" max="4866" width="3.5703125" style="1" customWidth="1"/>
    <col min="4867" max="4867" width="24.5703125" style="1" customWidth="1"/>
    <col min="4868" max="4868" width="4" style="1" customWidth="1"/>
    <col min="4869" max="4869" width="4.42578125" style="1" customWidth="1"/>
    <col min="4870" max="4870" width="8.5703125" style="1" customWidth="1"/>
    <col min="4871" max="4871" width="8.7109375" style="1" customWidth="1"/>
    <col min="4872" max="4872" width="9.140625" style="1" customWidth="1"/>
    <col min="4873" max="4873" width="10.28515625" style="1" customWidth="1"/>
    <col min="4874" max="4874" width="12.42578125" style="1" customWidth="1"/>
    <col min="4875" max="4875" width="13.7109375" style="1" customWidth="1"/>
    <col min="4876" max="4876" width="22.7109375" style="1" customWidth="1"/>
    <col min="4877" max="4877" width="8.42578125" style="1" customWidth="1"/>
    <col min="4878" max="4878" width="7.85546875" style="1" customWidth="1"/>
    <col min="4879" max="4879" width="9.42578125" style="1" customWidth="1"/>
    <col min="4880" max="4880" width="14.28515625" style="1" customWidth="1"/>
    <col min="4881" max="5120" width="9.140625" style="1" customWidth="1"/>
    <col min="5121" max="5121" width="3.140625" style="1"/>
    <col min="5122" max="5122" width="3.5703125" style="1" customWidth="1"/>
    <col min="5123" max="5123" width="24.5703125" style="1" customWidth="1"/>
    <col min="5124" max="5124" width="4" style="1" customWidth="1"/>
    <col min="5125" max="5125" width="4.42578125" style="1" customWidth="1"/>
    <col min="5126" max="5126" width="8.5703125" style="1" customWidth="1"/>
    <col min="5127" max="5127" width="8.7109375" style="1" customWidth="1"/>
    <col min="5128" max="5128" width="9.140625" style="1" customWidth="1"/>
    <col min="5129" max="5129" width="10.28515625" style="1" customWidth="1"/>
    <col min="5130" max="5130" width="12.42578125" style="1" customWidth="1"/>
    <col min="5131" max="5131" width="13.7109375" style="1" customWidth="1"/>
    <col min="5132" max="5132" width="22.7109375" style="1" customWidth="1"/>
    <col min="5133" max="5133" width="8.42578125" style="1" customWidth="1"/>
    <col min="5134" max="5134" width="7.85546875" style="1" customWidth="1"/>
    <col min="5135" max="5135" width="9.42578125" style="1" customWidth="1"/>
    <col min="5136" max="5136" width="14.28515625" style="1" customWidth="1"/>
    <col min="5137" max="5376" width="9.140625" style="1" customWidth="1"/>
    <col min="5377" max="5377" width="3.140625" style="1"/>
    <col min="5378" max="5378" width="3.5703125" style="1" customWidth="1"/>
    <col min="5379" max="5379" width="24.5703125" style="1" customWidth="1"/>
    <col min="5380" max="5380" width="4" style="1" customWidth="1"/>
    <col min="5381" max="5381" width="4.42578125" style="1" customWidth="1"/>
    <col min="5382" max="5382" width="8.5703125" style="1" customWidth="1"/>
    <col min="5383" max="5383" width="8.7109375" style="1" customWidth="1"/>
    <col min="5384" max="5384" width="9.140625" style="1" customWidth="1"/>
    <col min="5385" max="5385" width="10.28515625" style="1" customWidth="1"/>
    <col min="5386" max="5386" width="12.42578125" style="1" customWidth="1"/>
    <col min="5387" max="5387" width="13.7109375" style="1" customWidth="1"/>
    <col min="5388" max="5388" width="22.7109375" style="1" customWidth="1"/>
    <col min="5389" max="5389" width="8.42578125" style="1" customWidth="1"/>
    <col min="5390" max="5390" width="7.85546875" style="1" customWidth="1"/>
    <col min="5391" max="5391" width="9.42578125" style="1" customWidth="1"/>
    <col min="5392" max="5392" width="14.28515625" style="1" customWidth="1"/>
    <col min="5393" max="5632" width="9.140625" style="1" customWidth="1"/>
    <col min="5633" max="5633" width="3.140625" style="1"/>
    <col min="5634" max="5634" width="3.5703125" style="1" customWidth="1"/>
    <col min="5635" max="5635" width="24.5703125" style="1" customWidth="1"/>
    <col min="5636" max="5636" width="4" style="1" customWidth="1"/>
    <col min="5637" max="5637" width="4.42578125" style="1" customWidth="1"/>
    <col min="5638" max="5638" width="8.5703125" style="1" customWidth="1"/>
    <col min="5639" max="5639" width="8.7109375" style="1" customWidth="1"/>
    <col min="5640" max="5640" width="9.140625" style="1" customWidth="1"/>
    <col min="5641" max="5641" width="10.28515625" style="1" customWidth="1"/>
    <col min="5642" max="5642" width="12.42578125" style="1" customWidth="1"/>
    <col min="5643" max="5643" width="13.7109375" style="1" customWidth="1"/>
    <col min="5644" max="5644" width="22.7109375" style="1" customWidth="1"/>
    <col min="5645" max="5645" width="8.42578125" style="1" customWidth="1"/>
    <col min="5646" max="5646" width="7.85546875" style="1" customWidth="1"/>
    <col min="5647" max="5647" width="9.42578125" style="1" customWidth="1"/>
    <col min="5648" max="5648" width="14.28515625" style="1" customWidth="1"/>
    <col min="5649" max="5888" width="9.140625" style="1" customWidth="1"/>
    <col min="5889" max="5889" width="3.140625" style="1"/>
    <col min="5890" max="5890" width="3.5703125" style="1" customWidth="1"/>
    <col min="5891" max="5891" width="24.5703125" style="1" customWidth="1"/>
    <col min="5892" max="5892" width="4" style="1" customWidth="1"/>
    <col min="5893" max="5893" width="4.42578125" style="1" customWidth="1"/>
    <col min="5894" max="5894" width="8.5703125" style="1" customWidth="1"/>
    <col min="5895" max="5895" width="8.7109375" style="1" customWidth="1"/>
    <col min="5896" max="5896" width="9.140625" style="1" customWidth="1"/>
    <col min="5897" max="5897" width="10.28515625" style="1" customWidth="1"/>
    <col min="5898" max="5898" width="12.42578125" style="1" customWidth="1"/>
    <col min="5899" max="5899" width="13.7109375" style="1" customWidth="1"/>
    <col min="5900" max="5900" width="22.7109375" style="1" customWidth="1"/>
    <col min="5901" max="5901" width="8.42578125" style="1" customWidth="1"/>
    <col min="5902" max="5902" width="7.85546875" style="1" customWidth="1"/>
    <col min="5903" max="5903" width="9.42578125" style="1" customWidth="1"/>
    <col min="5904" max="5904" width="14.28515625" style="1" customWidth="1"/>
    <col min="5905" max="6144" width="9.140625" style="1" customWidth="1"/>
    <col min="6145" max="6145" width="3.140625" style="1"/>
    <col min="6146" max="6146" width="3.5703125" style="1" customWidth="1"/>
    <col min="6147" max="6147" width="24.5703125" style="1" customWidth="1"/>
    <col min="6148" max="6148" width="4" style="1" customWidth="1"/>
    <col min="6149" max="6149" width="4.42578125" style="1" customWidth="1"/>
    <col min="6150" max="6150" width="8.5703125" style="1" customWidth="1"/>
    <col min="6151" max="6151" width="8.7109375" style="1" customWidth="1"/>
    <col min="6152" max="6152" width="9.140625" style="1" customWidth="1"/>
    <col min="6153" max="6153" width="10.28515625" style="1" customWidth="1"/>
    <col min="6154" max="6154" width="12.42578125" style="1" customWidth="1"/>
    <col min="6155" max="6155" width="13.7109375" style="1" customWidth="1"/>
    <col min="6156" max="6156" width="22.7109375" style="1" customWidth="1"/>
    <col min="6157" max="6157" width="8.42578125" style="1" customWidth="1"/>
    <col min="6158" max="6158" width="7.85546875" style="1" customWidth="1"/>
    <col min="6159" max="6159" width="9.42578125" style="1" customWidth="1"/>
    <col min="6160" max="6160" width="14.28515625" style="1" customWidth="1"/>
    <col min="6161" max="6400" width="9.140625" style="1" customWidth="1"/>
    <col min="6401" max="6401" width="3.140625" style="1"/>
    <col min="6402" max="6402" width="3.5703125" style="1" customWidth="1"/>
    <col min="6403" max="6403" width="24.5703125" style="1" customWidth="1"/>
    <col min="6404" max="6404" width="4" style="1" customWidth="1"/>
    <col min="6405" max="6405" width="4.42578125" style="1" customWidth="1"/>
    <col min="6406" max="6406" width="8.5703125" style="1" customWidth="1"/>
    <col min="6407" max="6407" width="8.7109375" style="1" customWidth="1"/>
    <col min="6408" max="6408" width="9.140625" style="1" customWidth="1"/>
    <col min="6409" max="6409" width="10.28515625" style="1" customWidth="1"/>
    <col min="6410" max="6410" width="12.42578125" style="1" customWidth="1"/>
    <col min="6411" max="6411" width="13.7109375" style="1" customWidth="1"/>
    <col min="6412" max="6412" width="22.7109375" style="1" customWidth="1"/>
    <col min="6413" max="6413" width="8.42578125" style="1" customWidth="1"/>
    <col min="6414" max="6414" width="7.85546875" style="1" customWidth="1"/>
    <col min="6415" max="6415" width="9.42578125" style="1" customWidth="1"/>
    <col min="6416" max="6416" width="14.28515625" style="1" customWidth="1"/>
    <col min="6417" max="6656" width="9.140625" style="1" customWidth="1"/>
    <col min="6657" max="6657" width="3.140625" style="1"/>
    <col min="6658" max="6658" width="3.5703125" style="1" customWidth="1"/>
    <col min="6659" max="6659" width="24.5703125" style="1" customWidth="1"/>
    <col min="6660" max="6660" width="4" style="1" customWidth="1"/>
    <col min="6661" max="6661" width="4.42578125" style="1" customWidth="1"/>
    <col min="6662" max="6662" width="8.5703125" style="1" customWidth="1"/>
    <col min="6663" max="6663" width="8.7109375" style="1" customWidth="1"/>
    <col min="6664" max="6664" width="9.140625" style="1" customWidth="1"/>
    <col min="6665" max="6665" width="10.28515625" style="1" customWidth="1"/>
    <col min="6666" max="6666" width="12.42578125" style="1" customWidth="1"/>
    <col min="6667" max="6667" width="13.7109375" style="1" customWidth="1"/>
    <col min="6668" max="6668" width="22.7109375" style="1" customWidth="1"/>
    <col min="6669" max="6669" width="8.42578125" style="1" customWidth="1"/>
    <col min="6670" max="6670" width="7.85546875" style="1" customWidth="1"/>
    <col min="6671" max="6671" width="9.42578125" style="1" customWidth="1"/>
    <col min="6672" max="6672" width="14.28515625" style="1" customWidth="1"/>
    <col min="6673" max="6912" width="9.140625" style="1" customWidth="1"/>
    <col min="6913" max="6913" width="3.140625" style="1"/>
    <col min="6914" max="6914" width="3.5703125" style="1" customWidth="1"/>
    <col min="6915" max="6915" width="24.5703125" style="1" customWidth="1"/>
    <col min="6916" max="6916" width="4" style="1" customWidth="1"/>
    <col min="6917" max="6917" width="4.42578125" style="1" customWidth="1"/>
    <col min="6918" max="6918" width="8.5703125" style="1" customWidth="1"/>
    <col min="6919" max="6919" width="8.7109375" style="1" customWidth="1"/>
    <col min="6920" max="6920" width="9.140625" style="1" customWidth="1"/>
    <col min="6921" max="6921" width="10.28515625" style="1" customWidth="1"/>
    <col min="6922" max="6922" width="12.42578125" style="1" customWidth="1"/>
    <col min="6923" max="6923" width="13.7109375" style="1" customWidth="1"/>
    <col min="6924" max="6924" width="22.7109375" style="1" customWidth="1"/>
    <col min="6925" max="6925" width="8.42578125" style="1" customWidth="1"/>
    <col min="6926" max="6926" width="7.85546875" style="1" customWidth="1"/>
    <col min="6927" max="6927" width="9.42578125" style="1" customWidth="1"/>
    <col min="6928" max="6928" width="14.28515625" style="1" customWidth="1"/>
    <col min="6929" max="7168" width="9.140625" style="1" customWidth="1"/>
    <col min="7169" max="7169" width="3.140625" style="1"/>
    <col min="7170" max="7170" width="3.5703125" style="1" customWidth="1"/>
    <col min="7171" max="7171" width="24.5703125" style="1" customWidth="1"/>
    <col min="7172" max="7172" width="4" style="1" customWidth="1"/>
    <col min="7173" max="7173" width="4.42578125" style="1" customWidth="1"/>
    <col min="7174" max="7174" width="8.5703125" style="1" customWidth="1"/>
    <col min="7175" max="7175" width="8.7109375" style="1" customWidth="1"/>
    <col min="7176" max="7176" width="9.140625" style="1" customWidth="1"/>
    <col min="7177" max="7177" width="10.28515625" style="1" customWidth="1"/>
    <col min="7178" max="7178" width="12.42578125" style="1" customWidth="1"/>
    <col min="7179" max="7179" width="13.7109375" style="1" customWidth="1"/>
    <col min="7180" max="7180" width="22.7109375" style="1" customWidth="1"/>
    <col min="7181" max="7181" width="8.42578125" style="1" customWidth="1"/>
    <col min="7182" max="7182" width="7.85546875" style="1" customWidth="1"/>
    <col min="7183" max="7183" width="9.42578125" style="1" customWidth="1"/>
    <col min="7184" max="7184" width="14.28515625" style="1" customWidth="1"/>
    <col min="7185" max="7424" width="9.140625" style="1" customWidth="1"/>
    <col min="7425" max="7425" width="3.140625" style="1"/>
    <col min="7426" max="7426" width="3.5703125" style="1" customWidth="1"/>
    <col min="7427" max="7427" width="24.5703125" style="1" customWidth="1"/>
    <col min="7428" max="7428" width="4" style="1" customWidth="1"/>
    <col min="7429" max="7429" width="4.42578125" style="1" customWidth="1"/>
    <col min="7430" max="7430" width="8.5703125" style="1" customWidth="1"/>
    <col min="7431" max="7431" width="8.7109375" style="1" customWidth="1"/>
    <col min="7432" max="7432" width="9.140625" style="1" customWidth="1"/>
    <col min="7433" max="7433" width="10.28515625" style="1" customWidth="1"/>
    <col min="7434" max="7434" width="12.42578125" style="1" customWidth="1"/>
    <col min="7435" max="7435" width="13.7109375" style="1" customWidth="1"/>
    <col min="7436" max="7436" width="22.7109375" style="1" customWidth="1"/>
    <col min="7437" max="7437" width="8.42578125" style="1" customWidth="1"/>
    <col min="7438" max="7438" width="7.85546875" style="1" customWidth="1"/>
    <col min="7439" max="7439" width="9.42578125" style="1" customWidth="1"/>
    <col min="7440" max="7440" width="14.28515625" style="1" customWidth="1"/>
    <col min="7441" max="7680" width="9.140625" style="1" customWidth="1"/>
    <col min="7681" max="7681" width="3.140625" style="1"/>
    <col min="7682" max="7682" width="3.5703125" style="1" customWidth="1"/>
    <col min="7683" max="7683" width="24.5703125" style="1" customWidth="1"/>
    <col min="7684" max="7684" width="4" style="1" customWidth="1"/>
    <col min="7685" max="7685" width="4.42578125" style="1" customWidth="1"/>
    <col min="7686" max="7686" width="8.5703125" style="1" customWidth="1"/>
    <col min="7687" max="7687" width="8.7109375" style="1" customWidth="1"/>
    <col min="7688" max="7688" width="9.140625" style="1" customWidth="1"/>
    <col min="7689" max="7689" width="10.28515625" style="1" customWidth="1"/>
    <col min="7690" max="7690" width="12.42578125" style="1" customWidth="1"/>
    <col min="7691" max="7691" width="13.7109375" style="1" customWidth="1"/>
    <col min="7692" max="7692" width="22.7109375" style="1" customWidth="1"/>
    <col min="7693" max="7693" width="8.42578125" style="1" customWidth="1"/>
    <col min="7694" max="7694" width="7.85546875" style="1" customWidth="1"/>
    <col min="7695" max="7695" width="9.42578125" style="1" customWidth="1"/>
    <col min="7696" max="7696" width="14.28515625" style="1" customWidth="1"/>
    <col min="7697" max="7936" width="9.140625" style="1" customWidth="1"/>
    <col min="7937" max="7937" width="3.140625" style="1"/>
    <col min="7938" max="7938" width="3.5703125" style="1" customWidth="1"/>
    <col min="7939" max="7939" width="24.5703125" style="1" customWidth="1"/>
    <col min="7940" max="7940" width="4" style="1" customWidth="1"/>
    <col min="7941" max="7941" width="4.42578125" style="1" customWidth="1"/>
    <col min="7942" max="7942" width="8.5703125" style="1" customWidth="1"/>
    <col min="7943" max="7943" width="8.7109375" style="1" customWidth="1"/>
    <col min="7944" max="7944" width="9.140625" style="1" customWidth="1"/>
    <col min="7945" max="7945" width="10.28515625" style="1" customWidth="1"/>
    <col min="7946" max="7946" width="12.42578125" style="1" customWidth="1"/>
    <col min="7947" max="7947" width="13.7109375" style="1" customWidth="1"/>
    <col min="7948" max="7948" width="22.7109375" style="1" customWidth="1"/>
    <col min="7949" max="7949" width="8.42578125" style="1" customWidth="1"/>
    <col min="7950" max="7950" width="7.85546875" style="1" customWidth="1"/>
    <col min="7951" max="7951" width="9.42578125" style="1" customWidth="1"/>
    <col min="7952" max="7952" width="14.28515625" style="1" customWidth="1"/>
    <col min="7953" max="8192" width="9.140625" style="1" customWidth="1"/>
    <col min="8193" max="8193" width="3.140625" style="1"/>
    <col min="8194" max="8194" width="3.5703125" style="1" customWidth="1"/>
    <col min="8195" max="8195" width="24.5703125" style="1" customWidth="1"/>
    <col min="8196" max="8196" width="4" style="1" customWidth="1"/>
    <col min="8197" max="8197" width="4.42578125" style="1" customWidth="1"/>
    <col min="8198" max="8198" width="8.5703125" style="1" customWidth="1"/>
    <col min="8199" max="8199" width="8.7109375" style="1" customWidth="1"/>
    <col min="8200" max="8200" width="9.140625" style="1" customWidth="1"/>
    <col min="8201" max="8201" width="10.28515625" style="1" customWidth="1"/>
    <col min="8202" max="8202" width="12.42578125" style="1" customWidth="1"/>
    <col min="8203" max="8203" width="13.7109375" style="1" customWidth="1"/>
    <col min="8204" max="8204" width="22.7109375" style="1" customWidth="1"/>
    <col min="8205" max="8205" width="8.42578125" style="1" customWidth="1"/>
    <col min="8206" max="8206" width="7.85546875" style="1" customWidth="1"/>
    <col min="8207" max="8207" width="9.42578125" style="1" customWidth="1"/>
    <col min="8208" max="8208" width="14.28515625" style="1" customWidth="1"/>
    <col min="8209" max="8448" width="9.140625" style="1" customWidth="1"/>
    <col min="8449" max="8449" width="3.140625" style="1"/>
    <col min="8450" max="8450" width="3.5703125" style="1" customWidth="1"/>
    <col min="8451" max="8451" width="24.5703125" style="1" customWidth="1"/>
    <col min="8452" max="8452" width="4" style="1" customWidth="1"/>
    <col min="8453" max="8453" width="4.42578125" style="1" customWidth="1"/>
    <col min="8454" max="8454" width="8.5703125" style="1" customWidth="1"/>
    <col min="8455" max="8455" width="8.7109375" style="1" customWidth="1"/>
    <col min="8456" max="8456" width="9.140625" style="1" customWidth="1"/>
    <col min="8457" max="8457" width="10.28515625" style="1" customWidth="1"/>
    <col min="8458" max="8458" width="12.42578125" style="1" customWidth="1"/>
    <col min="8459" max="8459" width="13.7109375" style="1" customWidth="1"/>
    <col min="8460" max="8460" width="22.7109375" style="1" customWidth="1"/>
    <col min="8461" max="8461" width="8.42578125" style="1" customWidth="1"/>
    <col min="8462" max="8462" width="7.85546875" style="1" customWidth="1"/>
    <col min="8463" max="8463" width="9.42578125" style="1" customWidth="1"/>
    <col min="8464" max="8464" width="14.28515625" style="1" customWidth="1"/>
    <col min="8465" max="8704" width="9.140625" style="1" customWidth="1"/>
    <col min="8705" max="8705" width="3.140625" style="1"/>
    <col min="8706" max="8706" width="3.5703125" style="1" customWidth="1"/>
    <col min="8707" max="8707" width="24.5703125" style="1" customWidth="1"/>
    <col min="8708" max="8708" width="4" style="1" customWidth="1"/>
    <col min="8709" max="8709" width="4.42578125" style="1" customWidth="1"/>
    <col min="8710" max="8710" width="8.5703125" style="1" customWidth="1"/>
    <col min="8711" max="8711" width="8.7109375" style="1" customWidth="1"/>
    <col min="8712" max="8712" width="9.140625" style="1" customWidth="1"/>
    <col min="8713" max="8713" width="10.28515625" style="1" customWidth="1"/>
    <col min="8714" max="8714" width="12.42578125" style="1" customWidth="1"/>
    <col min="8715" max="8715" width="13.7109375" style="1" customWidth="1"/>
    <col min="8716" max="8716" width="22.7109375" style="1" customWidth="1"/>
    <col min="8717" max="8717" width="8.42578125" style="1" customWidth="1"/>
    <col min="8718" max="8718" width="7.85546875" style="1" customWidth="1"/>
    <col min="8719" max="8719" width="9.42578125" style="1" customWidth="1"/>
    <col min="8720" max="8720" width="14.28515625" style="1" customWidth="1"/>
    <col min="8721" max="8960" width="9.140625" style="1" customWidth="1"/>
    <col min="8961" max="8961" width="3.140625" style="1"/>
    <col min="8962" max="8962" width="3.5703125" style="1" customWidth="1"/>
    <col min="8963" max="8963" width="24.5703125" style="1" customWidth="1"/>
    <col min="8964" max="8964" width="4" style="1" customWidth="1"/>
    <col min="8965" max="8965" width="4.42578125" style="1" customWidth="1"/>
    <col min="8966" max="8966" width="8.5703125" style="1" customWidth="1"/>
    <col min="8967" max="8967" width="8.7109375" style="1" customWidth="1"/>
    <col min="8968" max="8968" width="9.140625" style="1" customWidth="1"/>
    <col min="8969" max="8969" width="10.28515625" style="1" customWidth="1"/>
    <col min="8970" max="8970" width="12.42578125" style="1" customWidth="1"/>
    <col min="8971" max="8971" width="13.7109375" style="1" customWidth="1"/>
    <col min="8972" max="8972" width="22.7109375" style="1" customWidth="1"/>
    <col min="8973" max="8973" width="8.42578125" style="1" customWidth="1"/>
    <col min="8974" max="8974" width="7.85546875" style="1" customWidth="1"/>
    <col min="8975" max="8975" width="9.42578125" style="1" customWidth="1"/>
    <col min="8976" max="8976" width="14.28515625" style="1" customWidth="1"/>
    <col min="8977" max="9216" width="9.140625" style="1" customWidth="1"/>
    <col min="9217" max="9217" width="3.140625" style="1"/>
    <col min="9218" max="9218" width="3.5703125" style="1" customWidth="1"/>
    <col min="9219" max="9219" width="24.5703125" style="1" customWidth="1"/>
    <col min="9220" max="9220" width="4" style="1" customWidth="1"/>
    <col min="9221" max="9221" width="4.42578125" style="1" customWidth="1"/>
    <col min="9222" max="9222" width="8.5703125" style="1" customWidth="1"/>
    <col min="9223" max="9223" width="8.7109375" style="1" customWidth="1"/>
    <col min="9224" max="9224" width="9.140625" style="1" customWidth="1"/>
    <col min="9225" max="9225" width="10.28515625" style="1" customWidth="1"/>
    <col min="9226" max="9226" width="12.42578125" style="1" customWidth="1"/>
    <col min="9227" max="9227" width="13.7109375" style="1" customWidth="1"/>
    <col min="9228" max="9228" width="22.7109375" style="1" customWidth="1"/>
    <col min="9229" max="9229" width="8.42578125" style="1" customWidth="1"/>
    <col min="9230" max="9230" width="7.85546875" style="1" customWidth="1"/>
    <col min="9231" max="9231" width="9.42578125" style="1" customWidth="1"/>
    <col min="9232" max="9232" width="14.28515625" style="1" customWidth="1"/>
    <col min="9233" max="9472" width="9.140625" style="1" customWidth="1"/>
    <col min="9473" max="9473" width="3.140625" style="1"/>
    <col min="9474" max="9474" width="3.5703125" style="1" customWidth="1"/>
    <col min="9475" max="9475" width="24.5703125" style="1" customWidth="1"/>
    <col min="9476" max="9476" width="4" style="1" customWidth="1"/>
    <col min="9477" max="9477" width="4.42578125" style="1" customWidth="1"/>
    <col min="9478" max="9478" width="8.5703125" style="1" customWidth="1"/>
    <col min="9479" max="9479" width="8.7109375" style="1" customWidth="1"/>
    <col min="9480" max="9480" width="9.140625" style="1" customWidth="1"/>
    <col min="9481" max="9481" width="10.28515625" style="1" customWidth="1"/>
    <col min="9482" max="9482" width="12.42578125" style="1" customWidth="1"/>
    <col min="9483" max="9483" width="13.7109375" style="1" customWidth="1"/>
    <col min="9484" max="9484" width="22.7109375" style="1" customWidth="1"/>
    <col min="9485" max="9485" width="8.42578125" style="1" customWidth="1"/>
    <col min="9486" max="9486" width="7.85546875" style="1" customWidth="1"/>
    <col min="9487" max="9487" width="9.42578125" style="1" customWidth="1"/>
    <col min="9488" max="9488" width="14.28515625" style="1" customWidth="1"/>
    <col min="9489" max="9728" width="9.140625" style="1" customWidth="1"/>
    <col min="9729" max="9729" width="3.140625" style="1"/>
    <col min="9730" max="9730" width="3.5703125" style="1" customWidth="1"/>
    <col min="9731" max="9731" width="24.5703125" style="1" customWidth="1"/>
    <col min="9732" max="9732" width="4" style="1" customWidth="1"/>
    <col min="9733" max="9733" width="4.42578125" style="1" customWidth="1"/>
    <col min="9734" max="9734" width="8.5703125" style="1" customWidth="1"/>
    <col min="9735" max="9735" width="8.7109375" style="1" customWidth="1"/>
    <col min="9736" max="9736" width="9.140625" style="1" customWidth="1"/>
    <col min="9737" max="9737" width="10.28515625" style="1" customWidth="1"/>
    <col min="9738" max="9738" width="12.42578125" style="1" customWidth="1"/>
    <col min="9739" max="9739" width="13.7109375" style="1" customWidth="1"/>
    <col min="9740" max="9740" width="22.7109375" style="1" customWidth="1"/>
    <col min="9741" max="9741" width="8.42578125" style="1" customWidth="1"/>
    <col min="9742" max="9742" width="7.85546875" style="1" customWidth="1"/>
    <col min="9743" max="9743" width="9.42578125" style="1" customWidth="1"/>
    <col min="9744" max="9744" width="14.28515625" style="1" customWidth="1"/>
    <col min="9745" max="9984" width="9.140625" style="1" customWidth="1"/>
    <col min="9985" max="9985" width="3.140625" style="1"/>
    <col min="9986" max="9986" width="3.5703125" style="1" customWidth="1"/>
    <col min="9987" max="9987" width="24.5703125" style="1" customWidth="1"/>
    <col min="9988" max="9988" width="4" style="1" customWidth="1"/>
    <col min="9989" max="9989" width="4.42578125" style="1" customWidth="1"/>
    <col min="9990" max="9990" width="8.5703125" style="1" customWidth="1"/>
    <col min="9991" max="9991" width="8.7109375" style="1" customWidth="1"/>
    <col min="9992" max="9992" width="9.140625" style="1" customWidth="1"/>
    <col min="9993" max="9993" width="10.28515625" style="1" customWidth="1"/>
    <col min="9994" max="9994" width="12.42578125" style="1" customWidth="1"/>
    <col min="9995" max="9995" width="13.7109375" style="1" customWidth="1"/>
    <col min="9996" max="9996" width="22.7109375" style="1" customWidth="1"/>
    <col min="9997" max="9997" width="8.42578125" style="1" customWidth="1"/>
    <col min="9998" max="9998" width="7.85546875" style="1" customWidth="1"/>
    <col min="9999" max="9999" width="9.42578125" style="1" customWidth="1"/>
    <col min="10000" max="10000" width="14.28515625" style="1" customWidth="1"/>
    <col min="10001" max="10240" width="9.140625" style="1" customWidth="1"/>
    <col min="10241" max="10241" width="3.140625" style="1"/>
    <col min="10242" max="10242" width="3.5703125" style="1" customWidth="1"/>
    <col min="10243" max="10243" width="24.5703125" style="1" customWidth="1"/>
    <col min="10244" max="10244" width="4" style="1" customWidth="1"/>
    <col min="10245" max="10245" width="4.42578125" style="1" customWidth="1"/>
    <col min="10246" max="10246" width="8.5703125" style="1" customWidth="1"/>
    <col min="10247" max="10247" width="8.7109375" style="1" customWidth="1"/>
    <col min="10248" max="10248" width="9.140625" style="1" customWidth="1"/>
    <col min="10249" max="10249" width="10.28515625" style="1" customWidth="1"/>
    <col min="10250" max="10250" width="12.42578125" style="1" customWidth="1"/>
    <col min="10251" max="10251" width="13.7109375" style="1" customWidth="1"/>
    <col min="10252" max="10252" width="22.7109375" style="1" customWidth="1"/>
    <col min="10253" max="10253" width="8.42578125" style="1" customWidth="1"/>
    <col min="10254" max="10254" width="7.85546875" style="1" customWidth="1"/>
    <col min="10255" max="10255" width="9.42578125" style="1" customWidth="1"/>
    <col min="10256" max="10256" width="14.28515625" style="1" customWidth="1"/>
    <col min="10257" max="10496" width="9.140625" style="1" customWidth="1"/>
    <col min="10497" max="10497" width="3.140625" style="1"/>
    <col min="10498" max="10498" width="3.5703125" style="1" customWidth="1"/>
    <col min="10499" max="10499" width="24.5703125" style="1" customWidth="1"/>
    <col min="10500" max="10500" width="4" style="1" customWidth="1"/>
    <col min="10501" max="10501" width="4.42578125" style="1" customWidth="1"/>
    <col min="10502" max="10502" width="8.5703125" style="1" customWidth="1"/>
    <col min="10503" max="10503" width="8.7109375" style="1" customWidth="1"/>
    <col min="10504" max="10504" width="9.140625" style="1" customWidth="1"/>
    <col min="10505" max="10505" width="10.28515625" style="1" customWidth="1"/>
    <col min="10506" max="10506" width="12.42578125" style="1" customWidth="1"/>
    <col min="10507" max="10507" width="13.7109375" style="1" customWidth="1"/>
    <col min="10508" max="10508" width="22.7109375" style="1" customWidth="1"/>
    <col min="10509" max="10509" width="8.42578125" style="1" customWidth="1"/>
    <col min="10510" max="10510" width="7.85546875" style="1" customWidth="1"/>
    <col min="10511" max="10511" width="9.42578125" style="1" customWidth="1"/>
    <col min="10512" max="10512" width="14.28515625" style="1" customWidth="1"/>
    <col min="10513" max="10752" width="9.140625" style="1" customWidth="1"/>
    <col min="10753" max="10753" width="3.140625" style="1"/>
    <col min="10754" max="10754" width="3.5703125" style="1" customWidth="1"/>
    <col min="10755" max="10755" width="24.5703125" style="1" customWidth="1"/>
    <col min="10756" max="10756" width="4" style="1" customWidth="1"/>
    <col min="10757" max="10757" width="4.42578125" style="1" customWidth="1"/>
    <col min="10758" max="10758" width="8.5703125" style="1" customWidth="1"/>
    <col min="10759" max="10759" width="8.7109375" style="1" customWidth="1"/>
    <col min="10760" max="10760" width="9.140625" style="1" customWidth="1"/>
    <col min="10761" max="10761" width="10.28515625" style="1" customWidth="1"/>
    <col min="10762" max="10762" width="12.42578125" style="1" customWidth="1"/>
    <col min="10763" max="10763" width="13.7109375" style="1" customWidth="1"/>
    <col min="10764" max="10764" width="22.7109375" style="1" customWidth="1"/>
    <col min="10765" max="10765" width="8.42578125" style="1" customWidth="1"/>
    <col min="10766" max="10766" width="7.85546875" style="1" customWidth="1"/>
    <col min="10767" max="10767" width="9.42578125" style="1" customWidth="1"/>
    <col min="10768" max="10768" width="14.28515625" style="1" customWidth="1"/>
    <col min="10769" max="11008" width="9.140625" style="1" customWidth="1"/>
    <col min="11009" max="11009" width="3.140625" style="1"/>
    <col min="11010" max="11010" width="3.5703125" style="1" customWidth="1"/>
    <col min="11011" max="11011" width="24.5703125" style="1" customWidth="1"/>
    <col min="11012" max="11012" width="4" style="1" customWidth="1"/>
    <col min="11013" max="11013" width="4.42578125" style="1" customWidth="1"/>
    <col min="11014" max="11014" width="8.5703125" style="1" customWidth="1"/>
    <col min="11015" max="11015" width="8.7109375" style="1" customWidth="1"/>
    <col min="11016" max="11016" width="9.140625" style="1" customWidth="1"/>
    <col min="11017" max="11017" width="10.28515625" style="1" customWidth="1"/>
    <col min="11018" max="11018" width="12.42578125" style="1" customWidth="1"/>
    <col min="11019" max="11019" width="13.7109375" style="1" customWidth="1"/>
    <col min="11020" max="11020" width="22.7109375" style="1" customWidth="1"/>
    <col min="11021" max="11021" width="8.42578125" style="1" customWidth="1"/>
    <col min="11022" max="11022" width="7.85546875" style="1" customWidth="1"/>
    <col min="11023" max="11023" width="9.42578125" style="1" customWidth="1"/>
    <col min="11024" max="11024" width="14.28515625" style="1" customWidth="1"/>
    <col min="11025" max="11264" width="9.140625" style="1" customWidth="1"/>
    <col min="11265" max="11265" width="3.140625" style="1"/>
    <col min="11266" max="11266" width="3.5703125" style="1" customWidth="1"/>
    <col min="11267" max="11267" width="24.5703125" style="1" customWidth="1"/>
    <col min="11268" max="11268" width="4" style="1" customWidth="1"/>
    <col min="11269" max="11269" width="4.42578125" style="1" customWidth="1"/>
    <col min="11270" max="11270" width="8.5703125" style="1" customWidth="1"/>
    <col min="11271" max="11271" width="8.7109375" style="1" customWidth="1"/>
    <col min="11272" max="11272" width="9.140625" style="1" customWidth="1"/>
    <col min="11273" max="11273" width="10.28515625" style="1" customWidth="1"/>
    <col min="11274" max="11274" width="12.42578125" style="1" customWidth="1"/>
    <col min="11275" max="11275" width="13.7109375" style="1" customWidth="1"/>
    <col min="11276" max="11276" width="22.7109375" style="1" customWidth="1"/>
    <col min="11277" max="11277" width="8.42578125" style="1" customWidth="1"/>
    <col min="11278" max="11278" width="7.85546875" style="1" customWidth="1"/>
    <col min="11279" max="11279" width="9.42578125" style="1" customWidth="1"/>
    <col min="11280" max="11280" width="14.28515625" style="1" customWidth="1"/>
    <col min="11281" max="11520" width="9.140625" style="1" customWidth="1"/>
    <col min="11521" max="11521" width="3.140625" style="1"/>
    <col min="11522" max="11522" width="3.5703125" style="1" customWidth="1"/>
    <col min="11523" max="11523" width="24.5703125" style="1" customWidth="1"/>
    <col min="11524" max="11524" width="4" style="1" customWidth="1"/>
    <col min="11525" max="11525" width="4.42578125" style="1" customWidth="1"/>
    <col min="11526" max="11526" width="8.5703125" style="1" customWidth="1"/>
    <col min="11527" max="11527" width="8.7109375" style="1" customWidth="1"/>
    <col min="11528" max="11528" width="9.140625" style="1" customWidth="1"/>
    <col min="11529" max="11529" width="10.28515625" style="1" customWidth="1"/>
    <col min="11530" max="11530" width="12.42578125" style="1" customWidth="1"/>
    <col min="11531" max="11531" width="13.7109375" style="1" customWidth="1"/>
    <col min="11532" max="11532" width="22.7109375" style="1" customWidth="1"/>
    <col min="11533" max="11533" width="8.42578125" style="1" customWidth="1"/>
    <col min="11534" max="11534" width="7.85546875" style="1" customWidth="1"/>
    <col min="11535" max="11535" width="9.42578125" style="1" customWidth="1"/>
    <col min="11536" max="11536" width="14.28515625" style="1" customWidth="1"/>
    <col min="11537" max="11776" width="9.140625" style="1" customWidth="1"/>
    <col min="11777" max="11777" width="3.140625" style="1"/>
    <col min="11778" max="11778" width="3.5703125" style="1" customWidth="1"/>
    <col min="11779" max="11779" width="24.5703125" style="1" customWidth="1"/>
    <col min="11780" max="11780" width="4" style="1" customWidth="1"/>
    <col min="11781" max="11781" width="4.42578125" style="1" customWidth="1"/>
    <col min="11782" max="11782" width="8.5703125" style="1" customWidth="1"/>
    <col min="11783" max="11783" width="8.7109375" style="1" customWidth="1"/>
    <col min="11784" max="11784" width="9.140625" style="1" customWidth="1"/>
    <col min="11785" max="11785" width="10.28515625" style="1" customWidth="1"/>
    <col min="11786" max="11786" width="12.42578125" style="1" customWidth="1"/>
    <col min="11787" max="11787" width="13.7109375" style="1" customWidth="1"/>
    <col min="11788" max="11788" width="22.7109375" style="1" customWidth="1"/>
    <col min="11789" max="11789" width="8.42578125" style="1" customWidth="1"/>
    <col min="11790" max="11790" width="7.85546875" style="1" customWidth="1"/>
    <col min="11791" max="11791" width="9.42578125" style="1" customWidth="1"/>
    <col min="11792" max="11792" width="14.28515625" style="1" customWidth="1"/>
    <col min="11793" max="12032" width="9.140625" style="1" customWidth="1"/>
    <col min="12033" max="12033" width="3.140625" style="1"/>
    <col min="12034" max="12034" width="3.5703125" style="1" customWidth="1"/>
    <col min="12035" max="12035" width="24.5703125" style="1" customWidth="1"/>
    <col min="12036" max="12036" width="4" style="1" customWidth="1"/>
    <col min="12037" max="12037" width="4.42578125" style="1" customWidth="1"/>
    <col min="12038" max="12038" width="8.5703125" style="1" customWidth="1"/>
    <col min="12039" max="12039" width="8.7109375" style="1" customWidth="1"/>
    <col min="12040" max="12040" width="9.140625" style="1" customWidth="1"/>
    <col min="12041" max="12041" width="10.28515625" style="1" customWidth="1"/>
    <col min="12042" max="12042" width="12.42578125" style="1" customWidth="1"/>
    <col min="12043" max="12043" width="13.7109375" style="1" customWidth="1"/>
    <col min="12044" max="12044" width="22.7109375" style="1" customWidth="1"/>
    <col min="12045" max="12045" width="8.42578125" style="1" customWidth="1"/>
    <col min="12046" max="12046" width="7.85546875" style="1" customWidth="1"/>
    <col min="12047" max="12047" width="9.42578125" style="1" customWidth="1"/>
    <col min="12048" max="12048" width="14.28515625" style="1" customWidth="1"/>
    <col min="12049" max="12288" width="9.140625" style="1" customWidth="1"/>
    <col min="12289" max="12289" width="3.140625" style="1"/>
    <col min="12290" max="12290" width="3.5703125" style="1" customWidth="1"/>
    <col min="12291" max="12291" width="24.5703125" style="1" customWidth="1"/>
    <col min="12292" max="12292" width="4" style="1" customWidth="1"/>
    <col min="12293" max="12293" width="4.42578125" style="1" customWidth="1"/>
    <col min="12294" max="12294" width="8.5703125" style="1" customWidth="1"/>
    <col min="12295" max="12295" width="8.7109375" style="1" customWidth="1"/>
    <col min="12296" max="12296" width="9.140625" style="1" customWidth="1"/>
    <col min="12297" max="12297" width="10.28515625" style="1" customWidth="1"/>
    <col min="12298" max="12298" width="12.42578125" style="1" customWidth="1"/>
    <col min="12299" max="12299" width="13.7109375" style="1" customWidth="1"/>
    <col min="12300" max="12300" width="22.7109375" style="1" customWidth="1"/>
    <col min="12301" max="12301" width="8.42578125" style="1" customWidth="1"/>
    <col min="12302" max="12302" width="7.85546875" style="1" customWidth="1"/>
    <col min="12303" max="12303" width="9.42578125" style="1" customWidth="1"/>
    <col min="12304" max="12304" width="14.28515625" style="1" customWidth="1"/>
    <col min="12305" max="12544" width="9.140625" style="1" customWidth="1"/>
    <col min="12545" max="12545" width="3.140625" style="1"/>
    <col min="12546" max="12546" width="3.5703125" style="1" customWidth="1"/>
    <col min="12547" max="12547" width="24.5703125" style="1" customWidth="1"/>
    <col min="12548" max="12548" width="4" style="1" customWidth="1"/>
    <col min="12549" max="12549" width="4.42578125" style="1" customWidth="1"/>
    <col min="12550" max="12550" width="8.5703125" style="1" customWidth="1"/>
    <col min="12551" max="12551" width="8.7109375" style="1" customWidth="1"/>
    <col min="12552" max="12552" width="9.140625" style="1" customWidth="1"/>
    <col min="12553" max="12553" width="10.28515625" style="1" customWidth="1"/>
    <col min="12554" max="12554" width="12.42578125" style="1" customWidth="1"/>
    <col min="12555" max="12555" width="13.7109375" style="1" customWidth="1"/>
    <col min="12556" max="12556" width="22.7109375" style="1" customWidth="1"/>
    <col min="12557" max="12557" width="8.42578125" style="1" customWidth="1"/>
    <col min="12558" max="12558" width="7.85546875" style="1" customWidth="1"/>
    <col min="12559" max="12559" width="9.42578125" style="1" customWidth="1"/>
    <col min="12560" max="12560" width="14.28515625" style="1" customWidth="1"/>
    <col min="12561" max="12800" width="9.140625" style="1" customWidth="1"/>
    <col min="12801" max="12801" width="3.140625" style="1"/>
    <col min="12802" max="12802" width="3.5703125" style="1" customWidth="1"/>
    <col min="12803" max="12803" width="24.5703125" style="1" customWidth="1"/>
    <col min="12804" max="12804" width="4" style="1" customWidth="1"/>
    <col min="12805" max="12805" width="4.42578125" style="1" customWidth="1"/>
    <col min="12806" max="12806" width="8.5703125" style="1" customWidth="1"/>
    <col min="12807" max="12807" width="8.7109375" style="1" customWidth="1"/>
    <col min="12808" max="12808" width="9.140625" style="1" customWidth="1"/>
    <col min="12809" max="12809" width="10.28515625" style="1" customWidth="1"/>
    <col min="12810" max="12810" width="12.42578125" style="1" customWidth="1"/>
    <col min="12811" max="12811" width="13.7109375" style="1" customWidth="1"/>
    <col min="12812" max="12812" width="22.7109375" style="1" customWidth="1"/>
    <col min="12813" max="12813" width="8.42578125" style="1" customWidth="1"/>
    <col min="12814" max="12814" width="7.85546875" style="1" customWidth="1"/>
    <col min="12815" max="12815" width="9.42578125" style="1" customWidth="1"/>
    <col min="12816" max="12816" width="14.28515625" style="1" customWidth="1"/>
    <col min="12817" max="13056" width="9.140625" style="1" customWidth="1"/>
    <col min="13057" max="13057" width="3.140625" style="1"/>
    <col min="13058" max="13058" width="3.5703125" style="1" customWidth="1"/>
    <col min="13059" max="13059" width="24.5703125" style="1" customWidth="1"/>
    <col min="13060" max="13060" width="4" style="1" customWidth="1"/>
    <col min="13061" max="13061" width="4.42578125" style="1" customWidth="1"/>
    <col min="13062" max="13062" width="8.5703125" style="1" customWidth="1"/>
    <col min="13063" max="13063" width="8.7109375" style="1" customWidth="1"/>
    <col min="13064" max="13064" width="9.140625" style="1" customWidth="1"/>
    <col min="13065" max="13065" width="10.28515625" style="1" customWidth="1"/>
    <col min="13066" max="13066" width="12.42578125" style="1" customWidth="1"/>
    <col min="13067" max="13067" width="13.7109375" style="1" customWidth="1"/>
    <col min="13068" max="13068" width="22.7109375" style="1" customWidth="1"/>
    <col min="13069" max="13069" width="8.42578125" style="1" customWidth="1"/>
    <col min="13070" max="13070" width="7.85546875" style="1" customWidth="1"/>
    <col min="13071" max="13071" width="9.42578125" style="1" customWidth="1"/>
    <col min="13072" max="13072" width="14.28515625" style="1" customWidth="1"/>
    <col min="13073" max="13312" width="9.140625" style="1" customWidth="1"/>
    <col min="13313" max="13313" width="3.140625" style="1"/>
    <col min="13314" max="13314" width="3.5703125" style="1" customWidth="1"/>
    <col min="13315" max="13315" width="24.5703125" style="1" customWidth="1"/>
    <col min="13316" max="13316" width="4" style="1" customWidth="1"/>
    <col min="13317" max="13317" width="4.42578125" style="1" customWidth="1"/>
    <col min="13318" max="13318" width="8.5703125" style="1" customWidth="1"/>
    <col min="13319" max="13319" width="8.7109375" style="1" customWidth="1"/>
    <col min="13320" max="13320" width="9.140625" style="1" customWidth="1"/>
    <col min="13321" max="13321" width="10.28515625" style="1" customWidth="1"/>
    <col min="13322" max="13322" width="12.42578125" style="1" customWidth="1"/>
    <col min="13323" max="13323" width="13.7109375" style="1" customWidth="1"/>
    <col min="13324" max="13324" width="22.7109375" style="1" customWidth="1"/>
    <col min="13325" max="13325" width="8.42578125" style="1" customWidth="1"/>
    <col min="13326" max="13326" width="7.85546875" style="1" customWidth="1"/>
    <col min="13327" max="13327" width="9.42578125" style="1" customWidth="1"/>
    <col min="13328" max="13328" width="14.28515625" style="1" customWidth="1"/>
    <col min="13329" max="13568" width="9.140625" style="1" customWidth="1"/>
    <col min="13569" max="13569" width="3.140625" style="1"/>
    <col min="13570" max="13570" width="3.5703125" style="1" customWidth="1"/>
    <col min="13571" max="13571" width="24.5703125" style="1" customWidth="1"/>
    <col min="13572" max="13572" width="4" style="1" customWidth="1"/>
    <col min="13573" max="13573" width="4.42578125" style="1" customWidth="1"/>
    <col min="13574" max="13574" width="8.5703125" style="1" customWidth="1"/>
    <col min="13575" max="13575" width="8.7109375" style="1" customWidth="1"/>
    <col min="13576" max="13576" width="9.140625" style="1" customWidth="1"/>
    <col min="13577" max="13577" width="10.28515625" style="1" customWidth="1"/>
    <col min="13578" max="13578" width="12.42578125" style="1" customWidth="1"/>
    <col min="13579" max="13579" width="13.7109375" style="1" customWidth="1"/>
    <col min="13580" max="13580" width="22.7109375" style="1" customWidth="1"/>
    <col min="13581" max="13581" width="8.42578125" style="1" customWidth="1"/>
    <col min="13582" max="13582" width="7.85546875" style="1" customWidth="1"/>
    <col min="13583" max="13583" width="9.42578125" style="1" customWidth="1"/>
    <col min="13584" max="13584" width="14.28515625" style="1" customWidth="1"/>
    <col min="13585" max="13824" width="9.140625" style="1" customWidth="1"/>
    <col min="13825" max="13825" width="3.140625" style="1"/>
    <col min="13826" max="13826" width="3.5703125" style="1" customWidth="1"/>
    <col min="13827" max="13827" width="24.5703125" style="1" customWidth="1"/>
    <col min="13828" max="13828" width="4" style="1" customWidth="1"/>
    <col min="13829" max="13829" width="4.42578125" style="1" customWidth="1"/>
    <col min="13830" max="13830" width="8.5703125" style="1" customWidth="1"/>
    <col min="13831" max="13831" width="8.7109375" style="1" customWidth="1"/>
    <col min="13832" max="13832" width="9.140625" style="1" customWidth="1"/>
    <col min="13833" max="13833" width="10.28515625" style="1" customWidth="1"/>
    <col min="13834" max="13834" width="12.42578125" style="1" customWidth="1"/>
    <col min="13835" max="13835" width="13.7109375" style="1" customWidth="1"/>
    <col min="13836" max="13836" width="22.7109375" style="1" customWidth="1"/>
    <col min="13837" max="13837" width="8.42578125" style="1" customWidth="1"/>
    <col min="13838" max="13838" width="7.85546875" style="1" customWidth="1"/>
    <col min="13839" max="13839" width="9.42578125" style="1" customWidth="1"/>
    <col min="13840" max="13840" width="14.28515625" style="1" customWidth="1"/>
    <col min="13841" max="14080" width="9.140625" style="1" customWidth="1"/>
    <col min="14081" max="14081" width="3.140625" style="1"/>
    <col min="14082" max="14082" width="3.5703125" style="1" customWidth="1"/>
    <col min="14083" max="14083" width="24.5703125" style="1" customWidth="1"/>
    <col min="14084" max="14084" width="4" style="1" customWidth="1"/>
    <col min="14085" max="14085" width="4.42578125" style="1" customWidth="1"/>
    <col min="14086" max="14086" width="8.5703125" style="1" customWidth="1"/>
    <col min="14087" max="14087" width="8.7109375" style="1" customWidth="1"/>
    <col min="14088" max="14088" width="9.140625" style="1" customWidth="1"/>
    <col min="14089" max="14089" width="10.28515625" style="1" customWidth="1"/>
    <col min="14090" max="14090" width="12.42578125" style="1" customWidth="1"/>
    <col min="14091" max="14091" width="13.7109375" style="1" customWidth="1"/>
    <col min="14092" max="14092" width="22.7109375" style="1" customWidth="1"/>
    <col min="14093" max="14093" width="8.42578125" style="1" customWidth="1"/>
    <col min="14094" max="14094" width="7.85546875" style="1" customWidth="1"/>
    <col min="14095" max="14095" width="9.42578125" style="1" customWidth="1"/>
    <col min="14096" max="14096" width="14.28515625" style="1" customWidth="1"/>
    <col min="14097" max="14336" width="9.140625" style="1" customWidth="1"/>
    <col min="14337" max="14337" width="3.140625" style="1"/>
    <col min="14338" max="14338" width="3.5703125" style="1" customWidth="1"/>
    <col min="14339" max="14339" width="24.5703125" style="1" customWidth="1"/>
    <col min="14340" max="14340" width="4" style="1" customWidth="1"/>
    <col min="14341" max="14341" width="4.42578125" style="1" customWidth="1"/>
    <col min="14342" max="14342" width="8.5703125" style="1" customWidth="1"/>
    <col min="14343" max="14343" width="8.7109375" style="1" customWidth="1"/>
    <col min="14344" max="14344" width="9.140625" style="1" customWidth="1"/>
    <col min="14345" max="14345" width="10.28515625" style="1" customWidth="1"/>
    <col min="14346" max="14346" width="12.42578125" style="1" customWidth="1"/>
    <col min="14347" max="14347" width="13.7109375" style="1" customWidth="1"/>
    <col min="14348" max="14348" width="22.7109375" style="1" customWidth="1"/>
    <col min="14349" max="14349" width="8.42578125" style="1" customWidth="1"/>
    <col min="14350" max="14350" width="7.85546875" style="1" customWidth="1"/>
    <col min="14351" max="14351" width="9.42578125" style="1" customWidth="1"/>
    <col min="14352" max="14352" width="14.28515625" style="1" customWidth="1"/>
    <col min="14353" max="14592" width="9.140625" style="1" customWidth="1"/>
    <col min="14593" max="14593" width="3.140625" style="1"/>
    <col min="14594" max="14594" width="3.5703125" style="1" customWidth="1"/>
    <col min="14595" max="14595" width="24.5703125" style="1" customWidth="1"/>
    <col min="14596" max="14596" width="4" style="1" customWidth="1"/>
    <col min="14597" max="14597" width="4.42578125" style="1" customWidth="1"/>
    <col min="14598" max="14598" width="8.5703125" style="1" customWidth="1"/>
    <col min="14599" max="14599" width="8.7109375" style="1" customWidth="1"/>
    <col min="14600" max="14600" width="9.140625" style="1" customWidth="1"/>
    <col min="14601" max="14601" width="10.28515625" style="1" customWidth="1"/>
    <col min="14602" max="14602" width="12.42578125" style="1" customWidth="1"/>
    <col min="14603" max="14603" width="13.7109375" style="1" customWidth="1"/>
    <col min="14604" max="14604" width="22.7109375" style="1" customWidth="1"/>
    <col min="14605" max="14605" width="8.42578125" style="1" customWidth="1"/>
    <col min="14606" max="14606" width="7.85546875" style="1" customWidth="1"/>
    <col min="14607" max="14607" width="9.42578125" style="1" customWidth="1"/>
    <col min="14608" max="14608" width="14.28515625" style="1" customWidth="1"/>
    <col min="14609" max="14848" width="9.140625" style="1" customWidth="1"/>
    <col min="14849" max="14849" width="3.140625" style="1"/>
    <col min="14850" max="14850" width="3.5703125" style="1" customWidth="1"/>
    <col min="14851" max="14851" width="24.5703125" style="1" customWidth="1"/>
    <col min="14852" max="14852" width="4" style="1" customWidth="1"/>
    <col min="14853" max="14853" width="4.42578125" style="1" customWidth="1"/>
    <col min="14854" max="14854" width="8.5703125" style="1" customWidth="1"/>
    <col min="14855" max="14855" width="8.7109375" style="1" customWidth="1"/>
    <col min="14856" max="14856" width="9.140625" style="1" customWidth="1"/>
    <col min="14857" max="14857" width="10.28515625" style="1" customWidth="1"/>
    <col min="14858" max="14858" width="12.42578125" style="1" customWidth="1"/>
    <col min="14859" max="14859" width="13.7109375" style="1" customWidth="1"/>
    <col min="14860" max="14860" width="22.7109375" style="1" customWidth="1"/>
    <col min="14861" max="14861" width="8.42578125" style="1" customWidth="1"/>
    <col min="14862" max="14862" width="7.85546875" style="1" customWidth="1"/>
    <col min="14863" max="14863" width="9.42578125" style="1" customWidth="1"/>
    <col min="14864" max="14864" width="14.28515625" style="1" customWidth="1"/>
    <col min="14865" max="15104" width="9.140625" style="1" customWidth="1"/>
    <col min="15105" max="15105" width="3.140625" style="1"/>
    <col min="15106" max="15106" width="3.5703125" style="1" customWidth="1"/>
    <col min="15107" max="15107" width="24.5703125" style="1" customWidth="1"/>
    <col min="15108" max="15108" width="4" style="1" customWidth="1"/>
    <col min="15109" max="15109" width="4.42578125" style="1" customWidth="1"/>
    <col min="15110" max="15110" width="8.5703125" style="1" customWidth="1"/>
    <col min="15111" max="15111" width="8.7109375" style="1" customWidth="1"/>
    <col min="15112" max="15112" width="9.140625" style="1" customWidth="1"/>
    <col min="15113" max="15113" width="10.28515625" style="1" customWidth="1"/>
    <col min="15114" max="15114" width="12.42578125" style="1" customWidth="1"/>
    <col min="15115" max="15115" width="13.7109375" style="1" customWidth="1"/>
    <col min="15116" max="15116" width="22.7109375" style="1" customWidth="1"/>
    <col min="15117" max="15117" width="8.42578125" style="1" customWidth="1"/>
    <col min="15118" max="15118" width="7.85546875" style="1" customWidth="1"/>
    <col min="15119" max="15119" width="9.42578125" style="1" customWidth="1"/>
    <col min="15120" max="15120" width="14.28515625" style="1" customWidth="1"/>
    <col min="15121" max="15360" width="9.140625" style="1" customWidth="1"/>
    <col min="15361" max="15361" width="3.140625" style="1"/>
    <col min="15362" max="15362" width="3.5703125" style="1" customWidth="1"/>
    <col min="15363" max="15363" width="24.5703125" style="1" customWidth="1"/>
    <col min="15364" max="15364" width="4" style="1" customWidth="1"/>
    <col min="15365" max="15365" width="4.42578125" style="1" customWidth="1"/>
    <col min="15366" max="15366" width="8.5703125" style="1" customWidth="1"/>
    <col min="15367" max="15367" width="8.7109375" style="1" customWidth="1"/>
    <col min="15368" max="15368" width="9.140625" style="1" customWidth="1"/>
    <col min="15369" max="15369" width="10.28515625" style="1" customWidth="1"/>
    <col min="15370" max="15370" width="12.42578125" style="1" customWidth="1"/>
    <col min="15371" max="15371" width="13.7109375" style="1" customWidth="1"/>
    <col min="15372" max="15372" width="22.7109375" style="1" customWidth="1"/>
    <col min="15373" max="15373" width="8.42578125" style="1" customWidth="1"/>
    <col min="15374" max="15374" width="7.85546875" style="1" customWidth="1"/>
    <col min="15375" max="15375" width="9.42578125" style="1" customWidth="1"/>
    <col min="15376" max="15376" width="14.28515625" style="1" customWidth="1"/>
    <col min="15377" max="15616" width="9.140625" style="1" customWidth="1"/>
    <col min="15617" max="15617" width="3.140625" style="1"/>
    <col min="15618" max="15618" width="3.5703125" style="1" customWidth="1"/>
    <col min="15619" max="15619" width="24.5703125" style="1" customWidth="1"/>
    <col min="15620" max="15620" width="4" style="1" customWidth="1"/>
    <col min="15621" max="15621" width="4.42578125" style="1" customWidth="1"/>
    <col min="15622" max="15622" width="8.5703125" style="1" customWidth="1"/>
    <col min="15623" max="15623" width="8.7109375" style="1" customWidth="1"/>
    <col min="15624" max="15624" width="9.140625" style="1" customWidth="1"/>
    <col min="15625" max="15625" width="10.28515625" style="1" customWidth="1"/>
    <col min="15626" max="15626" width="12.42578125" style="1" customWidth="1"/>
    <col min="15627" max="15627" width="13.7109375" style="1" customWidth="1"/>
    <col min="15628" max="15628" width="22.7109375" style="1" customWidth="1"/>
    <col min="15629" max="15629" width="8.42578125" style="1" customWidth="1"/>
    <col min="15630" max="15630" width="7.85546875" style="1" customWidth="1"/>
    <col min="15631" max="15631" width="9.42578125" style="1" customWidth="1"/>
    <col min="15632" max="15632" width="14.28515625" style="1" customWidth="1"/>
    <col min="15633" max="15872" width="9.140625" style="1" customWidth="1"/>
    <col min="15873" max="15873" width="3.140625" style="1"/>
    <col min="15874" max="15874" width="3.5703125" style="1" customWidth="1"/>
    <col min="15875" max="15875" width="24.5703125" style="1" customWidth="1"/>
    <col min="15876" max="15876" width="4" style="1" customWidth="1"/>
    <col min="15877" max="15877" width="4.42578125" style="1" customWidth="1"/>
    <col min="15878" max="15878" width="8.5703125" style="1" customWidth="1"/>
    <col min="15879" max="15879" width="8.7109375" style="1" customWidth="1"/>
    <col min="15880" max="15880" width="9.140625" style="1" customWidth="1"/>
    <col min="15881" max="15881" width="10.28515625" style="1" customWidth="1"/>
    <col min="15882" max="15882" width="12.42578125" style="1" customWidth="1"/>
    <col min="15883" max="15883" width="13.7109375" style="1" customWidth="1"/>
    <col min="15884" max="15884" width="22.7109375" style="1" customWidth="1"/>
    <col min="15885" max="15885" width="8.42578125" style="1" customWidth="1"/>
    <col min="15886" max="15886" width="7.85546875" style="1" customWidth="1"/>
    <col min="15887" max="15887" width="9.42578125" style="1" customWidth="1"/>
    <col min="15888" max="15888" width="14.28515625" style="1" customWidth="1"/>
    <col min="15889" max="16128" width="9.140625" style="1" customWidth="1"/>
    <col min="16129" max="16129" width="3.140625" style="1"/>
    <col min="16130" max="16130" width="3.5703125" style="1" customWidth="1"/>
    <col min="16131" max="16131" width="24.5703125" style="1" customWidth="1"/>
    <col min="16132" max="16132" width="4" style="1" customWidth="1"/>
    <col min="16133" max="16133" width="4.42578125" style="1" customWidth="1"/>
    <col min="16134" max="16134" width="8.5703125" style="1" customWidth="1"/>
    <col min="16135" max="16135" width="8.7109375" style="1" customWidth="1"/>
    <col min="16136" max="16136" width="9.140625" style="1" customWidth="1"/>
    <col min="16137" max="16137" width="10.28515625" style="1" customWidth="1"/>
    <col min="16138" max="16138" width="12.42578125" style="1" customWidth="1"/>
    <col min="16139" max="16139" width="13.7109375" style="1" customWidth="1"/>
    <col min="16140" max="16140" width="22.7109375" style="1" customWidth="1"/>
    <col min="16141" max="16141" width="8.42578125" style="1" customWidth="1"/>
    <col min="16142" max="16142" width="7.85546875" style="1" customWidth="1"/>
    <col min="16143" max="16143" width="9.42578125" style="1" customWidth="1"/>
    <col min="16144" max="16144" width="14.28515625" style="1" customWidth="1"/>
    <col min="16145" max="16384" width="9.140625" style="1" customWidth="1"/>
  </cols>
  <sheetData>
    <row r="1" spans="1:94" s="53" customFormat="1" ht="13.15" customHeight="1" x14ac:dyDescent="0.25">
      <c r="A1" s="50"/>
      <c r="B1" s="50"/>
      <c r="C1" s="50"/>
      <c r="D1" s="51"/>
      <c r="E1" s="52"/>
      <c r="F1" s="52"/>
      <c r="G1" s="52"/>
      <c r="H1" s="50"/>
      <c r="I1" s="56"/>
      <c r="J1" s="56"/>
      <c r="K1" s="56"/>
      <c r="L1" s="56"/>
      <c r="M1" s="56"/>
      <c r="N1" s="56"/>
      <c r="O1" s="57"/>
      <c r="P1" s="58"/>
      <c r="Q1" s="58"/>
      <c r="R1" s="58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</row>
    <row r="2" spans="1:94" s="53" customFormat="1" ht="31.15" customHeight="1" x14ac:dyDescent="0.25">
      <c r="A2" s="50"/>
      <c r="B2" s="50"/>
      <c r="C2" s="50"/>
      <c r="D2" s="51"/>
      <c r="E2" s="52"/>
      <c r="F2" s="52"/>
      <c r="G2" s="52"/>
      <c r="H2" s="50"/>
      <c r="I2" s="56"/>
      <c r="J2" s="56"/>
      <c r="K2" s="56"/>
      <c r="L2" s="56"/>
      <c r="M2" s="56"/>
      <c r="N2" s="56"/>
      <c r="O2" s="57"/>
      <c r="P2" s="58"/>
      <c r="Q2" s="58"/>
      <c r="R2" s="58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</row>
    <row r="3" spans="1:94" s="53" customFormat="1" ht="14.45" customHeight="1" x14ac:dyDescent="0.25">
      <c r="A3" s="50"/>
      <c r="B3" s="50"/>
      <c r="C3" s="50"/>
      <c r="D3" s="51"/>
      <c r="E3" s="52"/>
      <c r="F3" s="52"/>
      <c r="G3" s="52"/>
      <c r="H3" s="50"/>
      <c r="I3" s="56"/>
      <c r="J3" s="56"/>
      <c r="K3" s="56"/>
      <c r="L3" s="56"/>
      <c r="M3" s="56"/>
      <c r="N3" s="56"/>
      <c r="O3" s="57"/>
      <c r="P3" s="58"/>
      <c r="Q3" s="58"/>
      <c r="R3" s="58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</row>
    <row r="4" spans="1:94" ht="34.15" customHeight="1" x14ac:dyDescent="0.25">
      <c r="A4" s="46" t="s">
        <v>20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0"/>
    </row>
    <row r="5" spans="1:94" ht="75.75" customHeight="1" x14ac:dyDescent="0.25">
      <c r="A5" s="45" t="s">
        <v>4</v>
      </c>
      <c r="B5" s="45"/>
      <c r="C5" s="45"/>
      <c r="D5" s="45"/>
      <c r="E5" s="45"/>
      <c r="F5" s="47" t="s">
        <v>17</v>
      </c>
      <c r="G5" s="47"/>
      <c r="H5" s="47"/>
      <c r="I5" s="47"/>
      <c r="J5" s="47"/>
      <c r="K5" s="47"/>
      <c r="L5" s="47"/>
      <c r="M5" s="47"/>
      <c r="N5" s="47"/>
      <c r="O5" s="11"/>
    </row>
    <row r="6" spans="1:94" ht="19.149999999999999" customHeight="1" x14ac:dyDescent="0.25">
      <c r="A6" s="45" t="s">
        <v>5</v>
      </c>
      <c r="B6" s="45"/>
      <c r="C6" s="45"/>
      <c r="D6" s="45"/>
      <c r="E6" s="45"/>
      <c r="F6" s="48">
        <f>N85</f>
        <v>168382.35</v>
      </c>
      <c r="G6" s="45"/>
      <c r="H6" s="45"/>
      <c r="I6" s="45"/>
      <c r="J6" s="45"/>
      <c r="K6" s="45"/>
      <c r="L6" s="45"/>
      <c r="M6" s="45"/>
      <c r="N6" s="45"/>
      <c r="O6" s="11"/>
    </row>
    <row r="7" spans="1:94" ht="23.45" customHeight="1" x14ac:dyDescent="0.25">
      <c r="A7" s="44" t="s">
        <v>96</v>
      </c>
      <c r="B7" s="44"/>
      <c r="C7" s="44"/>
      <c r="D7" s="44"/>
      <c r="E7" s="44"/>
      <c r="F7" s="46"/>
      <c r="G7" s="46"/>
      <c r="H7" s="46"/>
      <c r="I7" s="46"/>
      <c r="J7" s="46"/>
      <c r="K7" s="46"/>
      <c r="L7" s="46"/>
      <c r="M7" s="46"/>
      <c r="N7" s="46"/>
      <c r="O7" s="10"/>
    </row>
    <row r="8" spans="1:94" ht="60" customHeight="1" x14ac:dyDescent="0.25">
      <c r="A8" s="44" t="s">
        <v>100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11"/>
    </row>
    <row r="9" spans="1:94" ht="25.15" customHeight="1" x14ac:dyDescent="0.25">
      <c r="A9" s="32" t="s">
        <v>11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12"/>
    </row>
    <row r="10" spans="1:94" ht="27.6" customHeight="1" x14ac:dyDescent="0.25">
      <c r="A10" s="33" t="s">
        <v>0</v>
      </c>
      <c r="B10" s="33" t="s">
        <v>1</v>
      </c>
      <c r="C10" s="33" t="s">
        <v>8</v>
      </c>
      <c r="D10" s="35" t="s">
        <v>10</v>
      </c>
      <c r="E10" s="39" t="s">
        <v>2</v>
      </c>
      <c r="F10" s="39"/>
      <c r="G10" s="39"/>
      <c r="H10" s="40" t="s">
        <v>6</v>
      </c>
      <c r="I10" s="40"/>
      <c r="J10" s="40"/>
      <c r="K10" s="41" t="s">
        <v>7</v>
      </c>
      <c r="L10" s="42"/>
      <c r="M10" s="42"/>
      <c r="N10" s="43"/>
      <c r="O10" s="13"/>
    </row>
    <row r="11" spans="1:94" s="9" customFormat="1" ht="239.25" customHeight="1" x14ac:dyDescent="0.25">
      <c r="A11" s="34"/>
      <c r="B11" s="34"/>
      <c r="C11" s="34"/>
      <c r="D11" s="36"/>
      <c r="E11" s="5" t="s">
        <v>101</v>
      </c>
      <c r="F11" s="5" t="s">
        <v>102</v>
      </c>
      <c r="G11" s="5" t="s">
        <v>103</v>
      </c>
      <c r="H11" s="29" t="s">
        <v>9</v>
      </c>
      <c r="I11" s="30" t="s">
        <v>97</v>
      </c>
      <c r="J11" s="30" t="s">
        <v>99</v>
      </c>
      <c r="K11" s="27" t="s">
        <v>98</v>
      </c>
      <c r="L11" s="27" t="s">
        <v>3</v>
      </c>
      <c r="M11" s="27" t="s">
        <v>12</v>
      </c>
      <c r="N11" s="27" t="s">
        <v>13</v>
      </c>
      <c r="O11" s="12"/>
      <c r="P11" s="8"/>
      <c r="Q11" s="8"/>
      <c r="R11" s="8"/>
    </row>
    <row r="12" spans="1:94" ht="25.5" x14ac:dyDescent="0.25">
      <c r="A12" s="5">
        <v>1</v>
      </c>
      <c r="B12" s="15" t="s">
        <v>21</v>
      </c>
      <c r="C12" s="16" t="s">
        <v>93</v>
      </c>
      <c r="D12" s="17">
        <v>1</v>
      </c>
      <c r="E12" s="18">
        <v>375</v>
      </c>
      <c r="F12" s="18">
        <v>420</v>
      </c>
      <c r="G12" s="18">
        <v>445</v>
      </c>
      <c r="H12" s="14">
        <f>ROUND((AVERAGE(E12:G12)),3)</f>
        <v>413.33300000000003</v>
      </c>
      <c r="I12" s="7">
        <f t="shared" ref="I12:I43" si="0">SQRT(((SUM((POWER(G12-H12,2)),(POWER(F12-H12,2)),(POWER(E12-H12,2)))/(COLUMNS(E12:G12)-1))))</f>
        <v>35.472994425337141</v>
      </c>
      <c r="J12" s="7">
        <f t="shared" ref="J12:J13" si="1">I12/H12*100</f>
        <v>8.5821829917613979</v>
      </c>
      <c r="K12" s="6">
        <f t="shared" ref="K12:K43" si="2">H12*D12</f>
        <v>413.33300000000003</v>
      </c>
      <c r="L12" s="6">
        <f t="shared" ref="L12:L43" si="3">K12/D12</f>
        <v>413.33300000000003</v>
      </c>
      <c r="M12" s="6">
        <f t="shared" ref="M12:M13" si="4">ROUNDDOWN(L12,3)</f>
        <v>413.33300000000003</v>
      </c>
      <c r="N12" s="6">
        <f t="shared" ref="N12:N43" si="5">ROUND(M12*D12,2)</f>
        <v>413.33</v>
      </c>
      <c r="O12" s="12"/>
    </row>
    <row r="13" spans="1:94" ht="38.25" x14ac:dyDescent="0.25">
      <c r="A13" s="5">
        <v>2</v>
      </c>
      <c r="B13" s="15" t="s">
        <v>22</v>
      </c>
      <c r="C13" s="16" t="s">
        <v>16</v>
      </c>
      <c r="D13" s="17">
        <v>0.5</v>
      </c>
      <c r="E13" s="18">
        <v>1340</v>
      </c>
      <c r="F13" s="18">
        <v>1488</v>
      </c>
      <c r="G13" s="18">
        <v>1622</v>
      </c>
      <c r="H13" s="14">
        <f>ROUNDDOWN((AVERAGE(E13:G13)),2)</f>
        <v>1483.33</v>
      </c>
      <c r="I13" s="7">
        <f t="shared" si="0"/>
        <v>141.05790778967338</v>
      </c>
      <c r="J13" s="7">
        <f t="shared" si="1"/>
        <v>9.5095432432212252</v>
      </c>
      <c r="K13" s="6">
        <f t="shared" si="2"/>
        <v>741.66499999999996</v>
      </c>
      <c r="L13" s="6">
        <f t="shared" si="3"/>
        <v>1483.33</v>
      </c>
      <c r="M13" s="6">
        <f t="shared" si="4"/>
        <v>1483.33</v>
      </c>
      <c r="N13" s="6">
        <f t="shared" si="5"/>
        <v>741.67</v>
      </c>
      <c r="O13" s="12"/>
    </row>
    <row r="14" spans="1:94" ht="25.5" x14ac:dyDescent="0.25">
      <c r="A14" s="5">
        <v>3</v>
      </c>
      <c r="B14" s="15" t="s">
        <v>23</v>
      </c>
      <c r="C14" s="16" t="s">
        <v>16</v>
      </c>
      <c r="D14" s="17">
        <v>0.1</v>
      </c>
      <c r="E14" s="18">
        <v>1210</v>
      </c>
      <c r="F14" s="18">
        <v>1300</v>
      </c>
      <c r="G14" s="18">
        <v>1380</v>
      </c>
      <c r="H14" s="14">
        <f t="shared" ref="H14:H45" si="6">ROUND((AVERAGE(E14:G14)),2)</f>
        <v>1296.67</v>
      </c>
      <c r="I14" s="7">
        <f t="shared" si="0"/>
        <v>85.049005579136548</v>
      </c>
      <c r="J14" s="7">
        <f t="shared" ref="J14:J47" si="7">I14/H14*100</f>
        <v>6.5590324121894197</v>
      </c>
      <c r="K14" s="6">
        <f t="shared" si="2"/>
        <v>129.667</v>
      </c>
      <c r="L14" s="6">
        <f t="shared" si="3"/>
        <v>1296.6699999999998</v>
      </c>
      <c r="M14" s="6">
        <f t="shared" ref="M14:M47" si="8">ROUNDDOWN(L14,3)</f>
        <v>1296.67</v>
      </c>
      <c r="N14" s="6">
        <f t="shared" si="5"/>
        <v>129.66999999999999</v>
      </c>
      <c r="O14" s="12"/>
    </row>
    <row r="15" spans="1:94" ht="25.5" x14ac:dyDescent="0.25">
      <c r="A15" s="5">
        <v>4</v>
      </c>
      <c r="B15" s="15" t="s">
        <v>24</v>
      </c>
      <c r="C15" s="16" t="s">
        <v>93</v>
      </c>
      <c r="D15" s="17">
        <v>1</v>
      </c>
      <c r="E15" s="18">
        <v>5300</v>
      </c>
      <c r="F15" s="18">
        <v>5780</v>
      </c>
      <c r="G15" s="18">
        <v>6242</v>
      </c>
      <c r="H15" s="14">
        <f t="shared" si="6"/>
        <v>5774</v>
      </c>
      <c r="I15" s="7">
        <f t="shared" si="0"/>
        <v>471.0286615483181</v>
      </c>
      <c r="J15" s="7">
        <f t="shared" si="7"/>
        <v>8.1577530576431947</v>
      </c>
      <c r="K15" s="6">
        <f t="shared" si="2"/>
        <v>5774</v>
      </c>
      <c r="L15" s="6">
        <f t="shared" si="3"/>
        <v>5774</v>
      </c>
      <c r="M15" s="6">
        <f t="shared" si="8"/>
        <v>5774</v>
      </c>
      <c r="N15" s="6">
        <f t="shared" si="5"/>
        <v>5774</v>
      </c>
      <c r="O15" s="12"/>
    </row>
    <row r="16" spans="1:94" ht="25.5" x14ac:dyDescent="0.25">
      <c r="A16" s="5">
        <v>5</v>
      </c>
      <c r="B16" s="15" t="s">
        <v>25</v>
      </c>
      <c r="C16" s="16" t="s">
        <v>93</v>
      </c>
      <c r="D16" s="17">
        <v>1</v>
      </c>
      <c r="E16" s="18">
        <v>1265</v>
      </c>
      <c r="F16" s="18">
        <v>1355</v>
      </c>
      <c r="G16" s="18">
        <v>1477</v>
      </c>
      <c r="H16" s="14">
        <f t="shared" si="6"/>
        <v>1365.67</v>
      </c>
      <c r="I16" s="7">
        <f t="shared" si="0"/>
        <v>106.40175444982098</v>
      </c>
      <c r="J16" s="7">
        <f t="shared" si="7"/>
        <v>7.791176085717705</v>
      </c>
      <c r="K16" s="6">
        <f t="shared" si="2"/>
        <v>1365.67</v>
      </c>
      <c r="L16" s="6">
        <f t="shared" si="3"/>
        <v>1365.67</v>
      </c>
      <c r="M16" s="6">
        <f t="shared" si="8"/>
        <v>1365.67</v>
      </c>
      <c r="N16" s="6">
        <f t="shared" si="5"/>
        <v>1365.67</v>
      </c>
      <c r="O16" s="12"/>
    </row>
    <row r="17" spans="1:94" ht="51" x14ac:dyDescent="0.25">
      <c r="A17" s="5">
        <v>6</v>
      </c>
      <c r="B17" s="15" t="s">
        <v>26</v>
      </c>
      <c r="C17" s="16" t="s">
        <v>93</v>
      </c>
      <c r="D17" s="17">
        <v>2</v>
      </c>
      <c r="E17" s="18">
        <v>2800</v>
      </c>
      <c r="F17" s="18">
        <v>2998</v>
      </c>
      <c r="G17" s="18">
        <v>3268</v>
      </c>
      <c r="H17" s="14">
        <f t="shared" si="6"/>
        <v>3022</v>
      </c>
      <c r="I17" s="7">
        <f t="shared" si="0"/>
        <v>234.92126340542271</v>
      </c>
      <c r="J17" s="7">
        <f t="shared" si="7"/>
        <v>7.7737016348584609</v>
      </c>
      <c r="K17" s="6">
        <f t="shared" si="2"/>
        <v>6044</v>
      </c>
      <c r="L17" s="6">
        <f t="shared" si="3"/>
        <v>3022</v>
      </c>
      <c r="M17" s="6">
        <f t="shared" si="8"/>
        <v>3022</v>
      </c>
      <c r="N17" s="6">
        <f t="shared" si="5"/>
        <v>6044</v>
      </c>
      <c r="O17" s="12"/>
    </row>
    <row r="18" spans="1:94" x14ac:dyDescent="0.25">
      <c r="A18" s="5">
        <v>7</v>
      </c>
      <c r="B18" s="15" t="s">
        <v>27</v>
      </c>
      <c r="C18" s="16" t="s">
        <v>93</v>
      </c>
      <c r="D18" s="17">
        <v>1</v>
      </c>
      <c r="E18" s="18">
        <v>1606</v>
      </c>
      <c r="F18" s="18">
        <v>1790</v>
      </c>
      <c r="G18" s="18">
        <v>1933</v>
      </c>
      <c r="H18" s="14">
        <f t="shared" si="6"/>
        <v>1776.33</v>
      </c>
      <c r="I18" s="7">
        <f t="shared" si="0"/>
        <v>163.92782969953578</v>
      </c>
      <c r="J18" s="7">
        <f t="shared" si="7"/>
        <v>9.2284558443271116</v>
      </c>
      <c r="K18" s="6">
        <f t="shared" si="2"/>
        <v>1776.33</v>
      </c>
      <c r="L18" s="6">
        <f t="shared" si="3"/>
        <v>1776.33</v>
      </c>
      <c r="M18" s="6">
        <f t="shared" si="8"/>
        <v>1776.33</v>
      </c>
      <c r="N18" s="6">
        <f t="shared" si="5"/>
        <v>1776.33</v>
      </c>
      <c r="O18" s="12"/>
    </row>
    <row r="19" spans="1:94" ht="25.5" x14ac:dyDescent="0.25">
      <c r="A19" s="5">
        <v>8</v>
      </c>
      <c r="B19" s="15" t="s">
        <v>28</v>
      </c>
      <c r="C19" s="16" t="s">
        <v>16</v>
      </c>
      <c r="D19" s="17">
        <v>1.5</v>
      </c>
      <c r="E19" s="18">
        <v>260</v>
      </c>
      <c r="F19" s="18">
        <v>350</v>
      </c>
      <c r="G19" s="18">
        <v>380</v>
      </c>
      <c r="H19" s="14">
        <f t="shared" si="6"/>
        <v>330</v>
      </c>
      <c r="I19" s="7">
        <f t="shared" si="0"/>
        <v>62.44997998398398</v>
      </c>
      <c r="J19" s="7">
        <f t="shared" si="7"/>
        <v>18.924236358783027</v>
      </c>
      <c r="K19" s="6">
        <f t="shared" si="2"/>
        <v>495</v>
      </c>
      <c r="L19" s="6">
        <f t="shared" si="3"/>
        <v>330</v>
      </c>
      <c r="M19" s="6">
        <f t="shared" si="8"/>
        <v>330</v>
      </c>
      <c r="N19" s="6">
        <f t="shared" si="5"/>
        <v>495</v>
      </c>
      <c r="O19" s="12"/>
    </row>
    <row r="20" spans="1:94" ht="25.5" x14ac:dyDescent="0.25">
      <c r="A20" s="5">
        <v>9</v>
      </c>
      <c r="B20" s="15" t="s">
        <v>29</v>
      </c>
      <c r="C20" s="19" t="s">
        <v>16</v>
      </c>
      <c r="D20" s="20">
        <v>1</v>
      </c>
      <c r="E20" s="18">
        <v>1020</v>
      </c>
      <c r="F20" s="18">
        <v>1155</v>
      </c>
      <c r="G20" s="18">
        <v>1259</v>
      </c>
      <c r="H20" s="14">
        <f t="shared" si="6"/>
        <v>1144.67</v>
      </c>
      <c r="I20" s="7">
        <f t="shared" si="0"/>
        <v>119.83460831496049</v>
      </c>
      <c r="J20" s="7">
        <f t="shared" si="7"/>
        <v>10.468921900194857</v>
      </c>
      <c r="K20" s="6">
        <f t="shared" si="2"/>
        <v>1144.67</v>
      </c>
      <c r="L20" s="6">
        <f t="shared" si="3"/>
        <v>1144.67</v>
      </c>
      <c r="M20" s="6">
        <f t="shared" si="8"/>
        <v>1144.67</v>
      </c>
      <c r="N20" s="6">
        <f t="shared" si="5"/>
        <v>1144.67</v>
      </c>
      <c r="O20" s="12"/>
    </row>
    <row r="21" spans="1:94" ht="25.5" x14ac:dyDescent="0.25">
      <c r="A21" s="5">
        <v>10</v>
      </c>
      <c r="B21" s="15" t="s">
        <v>30</v>
      </c>
      <c r="C21" s="16" t="s">
        <v>16</v>
      </c>
      <c r="D21" s="17">
        <v>0.5</v>
      </c>
      <c r="E21" s="18">
        <v>1950</v>
      </c>
      <c r="F21" s="18">
        <v>2090</v>
      </c>
      <c r="G21" s="18">
        <v>2300</v>
      </c>
      <c r="H21" s="14">
        <f t="shared" si="6"/>
        <v>2113.33</v>
      </c>
      <c r="I21" s="7">
        <f t="shared" si="0"/>
        <v>176.16280353695555</v>
      </c>
      <c r="J21" s="7">
        <f t="shared" si="7"/>
        <v>8.3357924951122424</v>
      </c>
      <c r="K21" s="6">
        <f t="shared" si="2"/>
        <v>1056.665</v>
      </c>
      <c r="L21" s="6">
        <f t="shared" si="3"/>
        <v>2113.33</v>
      </c>
      <c r="M21" s="6">
        <f t="shared" si="8"/>
        <v>2113.33</v>
      </c>
      <c r="N21" s="6">
        <f t="shared" si="5"/>
        <v>1056.67</v>
      </c>
      <c r="O21" s="12"/>
    </row>
    <row r="22" spans="1:94" ht="25.5" x14ac:dyDescent="0.25">
      <c r="A22" s="5">
        <v>11</v>
      </c>
      <c r="B22" s="15" t="s">
        <v>31</v>
      </c>
      <c r="C22" s="16" t="s">
        <v>94</v>
      </c>
      <c r="D22" s="17">
        <v>1</v>
      </c>
      <c r="E22" s="18">
        <v>1535</v>
      </c>
      <c r="F22" s="18">
        <v>1635</v>
      </c>
      <c r="G22" s="18">
        <v>1749</v>
      </c>
      <c r="H22" s="14">
        <f t="shared" si="6"/>
        <v>1639.67</v>
      </c>
      <c r="I22" s="7">
        <f t="shared" si="0"/>
        <v>107.07629686349821</v>
      </c>
      <c r="J22" s="7">
        <f t="shared" si="7"/>
        <v>6.5303565268315102</v>
      </c>
      <c r="K22" s="6">
        <f t="shared" si="2"/>
        <v>1639.67</v>
      </c>
      <c r="L22" s="6">
        <f t="shared" si="3"/>
        <v>1639.67</v>
      </c>
      <c r="M22" s="6">
        <f t="shared" si="8"/>
        <v>1639.67</v>
      </c>
      <c r="N22" s="6">
        <f t="shared" si="5"/>
        <v>1639.67</v>
      </c>
      <c r="O22" s="12"/>
    </row>
    <row r="23" spans="1:94" ht="38.25" x14ac:dyDescent="0.25">
      <c r="A23" s="5">
        <v>12</v>
      </c>
      <c r="B23" s="15" t="s">
        <v>32</v>
      </c>
      <c r="C23" s="16" t="s">
        <v>16</v>
      </c>
      <c r="D23" s="17">
        <v>0.5</v>
      </c>
      <c r="E23" s="18">
        <v>1210</v>
      </c>
      <c r="F23" s="18">
        <v>1296</v>
      </c>
      <c r="G23" s="18">
        <v>1400</v>
      </c>
      <c r="H23" s="14">
        <f t="shared" si="6"/>
        <v>1302</v>
      </c>
      <c r="I23" s="7">
        <f t="shared" si="0"/>
        <v>95.141999138130373</v>
      </c>
      <c r="J23" s="7">
        <f t="shared" si="7"/>
        <v>7.3073732056935761</v>
      </c>
      <c r="K23" s="6">
        <f t="shared" si="2"/>
        <v>651</v>
      </c>
      <c r="L23" s="6">
        <f t="shared" si="3"/>
        <v>1302</v>
      </c>
      <c r="M23" s="6">
        <f t="shared" si="8"/>
        <v>1302</v>
      </c>
      <c r="N23" s="6">
        <f t="shared" si="5"/>
        <v>651</v>
      </c>
      <c r="O23" s="12"/>
    </row>
    <row r="24" spans="1:94" ht="38.25" x14ac:dyDescent="0.25">
      <c r="A24" s="5">
        <v>13</v>
      </c>
      <c r="B24" s="15" t="s">
        <v>33</v>
      </c>
      <c r="C24" s="16" t="s">
        <v>94</v>
      </c>
      <c r="D24" s="17">
        <v>1</v>
      </c>
      <c r="E24" s="18">
        <v>1415</v>
      </c>
      <c r="F24" s="18">
        <v>1530</v>
      </c>
      <c r="G24" s="18">
        <v>1668</v>
      </c>
      <c r="H24" s="14">
        <f t="shared" si="6"/>
        <v>1537.67</v>
      </c>
      <c r="I24" s="7">
        <f t="shared" si="0"/>
        <v>126.67412265336594</v>
      </c>
      <c r="J24" s="7">
        <f t="shared" si="7"/>
        <v>8.2380564525136037</v>
      </c>
      <c r="K24" s="6">
        <f t="shared" si="2"/>
        <v>1537.67</v>
      </c>
      <c r="L24" s="6">
        <f t="shared" si="3"/>
        <v>1537.67</v>
      </c>
      <c r="M24" s="6">
        <f t="shared" si="8"/>
        <v>1537.67</v>
      </c>
      <c r="N24" s="6">
        <f t="shared" si="5"/>
        <v>1537.67</v>
      </c>
      <c r="O24" s="12"/>
    </row>
    <row r="25" spans="1:94" ht="25.5" x14ac:dyDescent="0.25">
      <c r="A25" s="5">
        <v>14</v>
      </c>
      <c r="B25" s="15" t="s">
        <v>34</v>
      </c>
      <c r="C25" s="16" t="s">
        <v>93</v>
      </c>
      <c r="D25" s="17">
        <v>1</v>
      </c>
      <c r="E25" s="18">
        <v>1080</v>
      </c>
      <c r="F25" s="18">
        <v>1146</v>
      </c>
      <c r="G25" s="18">
        <v>1249</v>
      </c>
      <c r="H25" s="14">
        <f t="shared" si="6"/>
        <v>1158.33</v>
      </c>
      <c r="I25" s="7">
        <f t="shared" si="0"/>
        <v>85.172374335813828</v>
      </c>
      <c r="J25" s="7">
        <f t="shared" si="7"/>
        <v>7.3530318938311048</v>
      </c>
      <c r="K25" s="6">
        <f t="shared" si="2"/>
        <v>1158.33</v>
      </c>
      <c r="L25" s="6">
        <f t="shared" si="3"/>
        <v>1158.33</v>
      </c>
      <c r="M25" s="6">
        <f t="shared" si="8"/>
        <v>1158.33</v>
      </c>
      <c r="N25" s="6">
        <f t="shared" si="5"/>
        <v>1158.33</v>
      </c>
      <c r="O25" s="12"/>
    </row>
    <row r="26" spans="1:94" s="4" customFormat="1" ht="25.5" x14ac:dyDescent="0.25">
      <c r="A26" s="5">
        <v>15</v>
      </c>
      <c r="B26" s="15" t="s">
        <v>35</v>
      </c>
      <c r="C26" s="16" t="s">
        <v>93</v>
      </c>
      <c r="D26" s="17">
        <v>2</v>
      </c>
      <c r="E26" s="18">
        <v>925</v>
      </c>
      <c r="F26" s="18">
        <v>986</v>
      </c>
      <c r="G26" s="18">
        <v>1055</v>
      </c>
      <c r="H26" s="14">
        <f t="shared" si="6"/>
        <v>988.67</v>
      </c>
      <c r="I26" s="7">
        <f t="shared" si="0"/>
        <v>65.041012830367265</v>
      </c>
      <c r="J26" s="7">
        <f t="shared" si="7"/>
        <v>6.5786372429999158</v>
      </c>
      <c r="K26" s="6">
        <f t="shared" si="2"/>
        <v>1977.34</v>
      </c>
      <c r="L26" s="6">
        <f t="shared" si="3"/>
        <v>988.67</v>
      </c>
      <c r="M26" s="6">
        <f t="shared" si="8"/>
        <v>988.67</v>
      </c>
      <c r="N26" s="6">
        <f t="shared" si="5"/>
        <v>1977.34</v>
      </c>
      <c r="O26" s="12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</row>
    <row r="27" spans="1:94" ht="25.5" x14ac:dyDescent="0.25">
      <c r="A27" s="5">
        <v>16</v>
      </c>
      <c r="B27" s="15" t="s">
        <v>36</v>
      </c>
      <c r="C27" s="16" t="s">
        <v>16</v>
      </c>
      <c r="D27" s="17">
        <v>0.1</v>
      </c>
      <c r="E27" s="18">
        <v>6090</v>
      </c>
      <c r="F27" s="18">
        <v>6550</v>
      </c>
      <c r="G27" s="18">
        <v>7120</v>
      </c>
      <c r="H27" s="14">
        <f t="shared" si="6"/>
        <v>6586.67</v>
      </c>
      <c r="I27" s="7">
        <f t="shared" si="0"/>
        <v>515.97803572439011</v>
      </c>
      <c r="J27" s="7">
        <f t="shared" si="7"/>
        <v>7.8336706670349381</v>
      </c>
      <c r="K27" s="6">
        <f t="shared" si="2"/>
        <v>658.66700000000003</v>
      </c>
      <c r="L27" s="6">
        <f t="shared" si="3"/>
        <v>6586.67</v>
      </c>
      <c r="M27" s="6">
        <f t="shared" si="8"/>
        <v>6586.67</v>
      </c>
      <c r="N27" s="6">
        <f t="shared" si="5"/>
        <v>658.67</v>
      </c>
      <c r="O27" s="12"/>
    </row>
    <row r="28" spans="1:94" s="4" customFormat="1" ht="25.5" x14ac:dyDescent="0.25">
      <c r="A28" s="5">
        <v>17</v>
      </c>
      <c r="B28" s="15" t="s">
        <v>37</v>
      </c>
      <c r="C28" s="16" t="s">
        <v>93</v>
      </c>
      <c r="D28" s="17">
        <v>1</v>
      </c>
      <c r="E28" s="18">
        <v>576</v>
      </c>
      <c r="F28" s="18">
        <v>630</v>
      </c>
      <c r="G28" s="18">
        <v>680</v>
      </c>
      <c r="H28" s="14">
        <f t="shared" si="6"/>
        <v>628.66999999999996</v>
      </c>
      <c r="I28" s="7">
        <f t="shared" si="0"/>
        <v>52.012819092988991</v>
      </c>
      <c r="J28" s="7">
        <f t="shared" si="7"/>
        <v>8.2734692434805215</v>
      </c>
      <c r="K28" s="6">
        <f t="shared" si="2"/>
        <v>628.66999999999996</v>
      </c>
      <c r="L28" s="6">
        <f t="shared" si="3"/>
        <v>628.66999999999996</v>
      </c>
      <c r="M28" s="6">
        <f t="shared" si="8"/>
        <v>628.66999999999996</v>
      </c>
      <c r="N28" s="6">
        <f t="shared" si="5"/>
        <v>628.66999999999996</v>
      </c>
      <c r="O28" s="12"/>
      <c r="P28" s="8"/>
      <c r="Q28" s="8"/>
      <c r="R28" s="8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</row>
    <row r="29" spans="1:94" ht="25.5" x14ac:dyDescent="0.25">
      <c r="A29" s="5">
        <v>18</v>
      </c>
      <c r="B29" s="15" t="s">
        <v>38</v>
      </c>
      <c r="C29" s="16" t="s">
        <v>93</v>
      </c>
      <c r="D29" s="17">
        <v>1</v>
      </c>
      <c r="E29" s="18">
        <v>565</v>
      </c>
      <c r="F29" s="18">
        <v>622</v>
      </c>
      <c r="G29" s="18">
        <v>672</v>
      </c>
      <c r="H29" s="14">
        <f t="shared" si="6"/>
        <v>619.66999999999996</v>
      </c>
      <c r="I29" s="7">
        <f t="shared" si="0"/>
        <v>53.538148548488302</v>
      </c>
      <c r="J29" s="7">
        <f t="shared" si="7"/>
        <v>8.639783844383027</v>
      </c>
      <c r="K29" s="6">
        <f t="shared" si="2"/>
        <v>619.66999999999996</v>
      </c>
      <c r="L29" s="6">
        <f t="shared" si="3"/>
        <v>619.66999999999996</v>
      </c>
      <c r="M29" s="6">
        <f t="shared" si="8"/>
        <v>619.66999999999996</v>
      </c>
      <c r="N29" s="6">
        <f t="shared" si="5"/>
        <v>619.66999999999996</v>
      </c>
      <c r="O29" s="12"/>
    </row>
    <row r="30" spans="1:94" ht="25.5" x14ac:dyDescent="0.25">
      <c r="A30" s="5">
        <v>19</v>
      </c>
      <c r="B30" s="15" t="s">
        <v>39</v>
      </c>
      <c r="C30" s="16" t="s">
        <v>16</v>
      </c>
      <c r="D30" s="17">
        <v>0.1</v>
      </c>
      <c r="E30" s="18">
        <v>3030</v>
      </c>
      <c r="F30" s="18">
        <v>3300</v>
      </c>
      <c r="G30" s="18">
        <v>3620</v>
      </c>
      <c r="H30" s="14">
        <f t="shared" si="6"/>
        <v>3316.67</v>
      </c>
      <c r="I30" s="7">
        <f t="shared" si="0"/>
        <v>295.35289629526238</v>
      </c>
      <c r="J30" s="7">
        <f t="shared" si="7"/>
        <v>8.9051035012606743</v>
      </c>
      <c r="K30" s="6">
        <f t="shared" si="2"/>
        <v>331.66700000000003</v>
      </c>
      <c r="L30" s="6">
        <f t="shared" si="3"/>
        <v>3316.67</v>
      </c>
      <c r="M30" s="6">
        <f t="shared" si="8"/>
        <v>3316.67</v>
      </c>
      <c r="N30" s="6">
        <f t="shared" si="5"/>
        <v>331.67</v>
      </c>
      <c r="O30" s="12"/>
    </row>
    <row r="31" spans="1:94" ht="25.5" x14ac:dyDescent="0.25">
      <c r="A31" s="5">
        <v>20</v>
      </c>
      <c r="B31" s="15" t="s">
        <v>40</v>
      </c>
      <c r="C31" s="19" t="s">
        <v>16</v>
      </c>
      <c r="D31" s="17">
        <v>0.1</v>
      </c>
      <c r="E31" s="18">
        <v>1580</v>
      </c>
      <c r="F31" s="18">
        <v>1700</v>
      </c>
      <c r="G31" s="18">
        <v>1900</v>
      </c>
      <c r="H31" s="14">
        <f t="shared" si="6"/>
        <v>1726.67</v>
      </c>
      <c r="I31" s="7">
        <f t="shared" si="0"/>
        <v>161.65807542464435</v>
      </c>
      <c r="J31" s="7">
        <f t="shared" si="7"/>
        <v>9.3624187264876522</v>
      </c>
      <c r="K31" s="6">
        <f t="shared" si="2"/>
        <v>172.66700000000003</v>
      </c>
      <c r="L31" s="6">
        <f t="shared" si="3"/>
        <v>1726.6700000000003</v>
      </c>
      <c r="M31" s="6">
        <f t="shared" si="8"/>
        <v>1726.67</v>
      </c>
      <c r="N31" s="6">
        <f t="shared" si="5"/>
        <v>172.67</v>
      </c>
      <c r="O31" s="12"/>
    </row>
    <row r="32" spans="1:94" ht="25.5" x14ac:dyDescent="0.25">
      <c r="A32" s="5">
        <v>21</v>
      </c>
      <c r="B32" s="15" t="s">
        <v>41</v>
      </c>
      <c r="C32" s="16" t="s">
        <v>94</v>
      </c>
      <c r="D32" s="17">
        <v>1</v>
      </c>
      <c r="E32" s="18">
        <v>445</v>
      </c>
      <c r="F32" s="18">
        <v>490</v>
      </c>
      <c r="G32" s="18">
        <v>524</v>
      </c>
      <c r="H32" s="14">
        <f t="shared" si="6"/>
        <v>486.33</v>
      </c>
      <c r="I32" s="7">
        <f t="shared" si="0"/>
        <v>39.627431786579358</v>
      </c>
      <c r="J32" s="7">
        <f t="shared" si="7"/>
        <v>8.148259779692669</v>
      </c>
      <c r="K32" s="6">
        <f t="shared" si="2"/>
        <v>486.33</v>
      </c>
      <c r="L32" s="6">
        <f t="shared" si="3"/>
        <v>486.33</v>
      </c>
      <c r="M32" s="6">
        <f t="shared" si="8"/>
        <v>486.33</v>
      </c>
      <c r="N32" s="6">
        <f t="shared" si="5"/>
        <v>486.33</v>
      </c>
      <c r="O32" s="12"/>
    </row>
    <row r="33" spans="1:15" ht="38.25" x14ac:dyDescent="0.25">
      <c r="A33" s="5">
        <v>22</v>
      </c>
      <c r="B33" s="15" t="s">
        <v>42</v>
      </c>
      <c r="C33" s="16" t="s">
        <v>94</v>
      </c>
      <c r="D33" s="17">
        <v>1</v>
      </c>
      <c r="E33" s="18">
        <v>410</v>
      </c>
      <c r="F33" s="18">
        <v>440</v>
      </c>
      <c r="G33" s="18">
        <v>466</v>
      </c>
      <c r="H33" s="14">
        <f t="shared" si="6"/>
        <v>438.67</v>
      </c>
      <c r="I33" s="7">
        <f t="shared" si="0"/>
        <v>28.023799706677892</v>
      </c>
      <c r="J33" s="7">
        <f t="shared" si="7"/>
        <v>6.3883556447165049</v>
      </c>
      <c r="K33" s="6">
        <f t="shared" si="2"/>
        <v>438.67</v>
      </c>
      <c r="L33" s="6">
        <f t="shared" si="3"/>
        <v>438.67</v>
      </c>
      <c r="M33" s="6">
        <f t="shared" si="8"/>
        <v>438.67</v>
      </c>
      <c r="N33" s="6">
        <f t="shared" si="5"/>
        <v>438.67</v>
      </c>
      <c r="O33" s="12"/>
    </row>
    <row r="34" spans="1:15" ht="25.5" x14ac:dyDescent="0.25">
      <c r="A34" s="5">
        <v>23</v>
      </c>
      <c r="B34" s="15" t="s">
        <v>43</v>
      </c>
      <c r="C34" s="19" t="s">
        <v>16</v>
      </c>
      <c r="D34" s="20">
        <v>0.5</v>
      </c>
      <c r="E34" s="18">
        <v>332</v>
      </c>
      <c r="F34" s="18">
        <v>370</v>
      </c>
      <c r="G34" s="18">
        <v>392</v>
      </c>
      <c r="H34" s="14">
        <f t="shared" si="6"/>
        <v>364.67</v>
      </c>
      <c r="I34" s="7">
        <f t="shared" si="0"/>
        <v>30.353473442095552</v>
      </c>
      <c r="J34" s="7">
        <f t="shared" si="7"/>
        <v>8.3235455184401097</v>
      </c>
      <c r="K34" s="6">
        <f t="shared" si="2"/>
        <v>182.33500000000001</v>
      </c>
      <c r="L34" s="6">
        <f t="shared" si="3"/>
        <v>364.67</v>
      </c>
      <c r="M34" s="6">
        <f t="shared" si="8"/>
        <v>364.67</v>
      </c>
      <c r="N34" s="6">
        <f t="shared" si="5"/>
        <v>182.34</v>
      </c>
      <c r="O34" s="12"/>
    </row>
    <row r="35" spans="1:15" ht="25.5" x14ac:dyDescent="0.25">
      <c r="A35" s="5">
        <v>24</v>
      </c>
      <c r="B35" s="15" t="s">
        <v>44</v>
      </c>
      <c r="C35" s="19" t="s">
        <v>16</v>
      </c>
      <c r="D35" s="20">
        <v>0.5</v>
      </c>
      <c r="E35" s="18">
        <v>856</v>
      </c>
      <c r="F35" s="18">
        <v>936</v>
      </c>
      <c r="G35" s="18">
        <v>992</v>
      </c>
      <c r="H35" s="14">
        <f t="shared" si="6"/>
        <v>928</v>
      </c>
      <c r="I35" s="7">
        <f t="shared" si="0"/>
        <v>68.352029962540243</v>
      </c>
      <c r="J35" s="7">
        <f t="shared" si="7"/>
        <v>7.3655204701013197</v>
      </c>
      <c r="K35" s="6">
        <f t="shared" si="2"/>
        <v>464</v>
      </c>
      <c r="L35" s="6">
        <f t="shared" si="3"/>
        <v>928</v>
      </c>
      <c r="M35" s="6">
        <f t="shared" si="8"/>
        <v>928</v>
      </c>
      <c r="N35" s="6">
        <f t="shared" si="5"/>
        <v>464</v>
      </c>
      <c r="O35" s="12"/>
    </row>
    <row r="36" spans="1:15" ht="25.5" x14ac:dyDescent="0.25">
      <c r="A36" s="5">
        <v>25</v>
      </c>
      <c r="B36" s="15" t="s">
        <v>45</v>
      </c>
      <c r="C36" s="16" t="s">
        <v>93</v>
      </c>
      <c r="D36" s="17">
        <v>1</v>
      </c>
      <c r="E36" s="18">
        <v>1020</v>
      </c>
      <c r="F36" s="18">
        <v>1105</v>
      </c>
      <c r="G36" s="18">
        <v>1193</v>
      </c>
      <c r="H36" s="14">
        <f t="shared" si="6"/>
        <v>1106</v>
      </c>
      <c r="I36" s="7">
        <f t="shared" si="0"/>
        <v>86.504335151482437</v>
      </c>
      <c r="J36" s="7">
        <f t="shared" si="7"/>
        <v>7.8213684585427155</v>
      </c>
      <c r="K36" s="6">
        <f t="shared" si="2"/>
        <v>1106</v>
      </c>
      <c r="L36" s="6">
        <f t="shared" si="3"/>
        <v>1106</v>
      </c>
      <c r="M36" s="6">
        <f t="shared" si="8"/>
        <v>1106</v>
      </c>
      <c r="N36" s="6">
        <f t="shared" si="5"/>
        <v>1106</v>
      </c>
      <c r="O36" s="12"/>
    </row>
    <row r="37" spans="1:15" ht="28.5" customHeight="1" x14ac:dyDescent="0.25">
      <c r="A37" s="5">
        <v>26</v>
      </c>
      <c r="B37" s="15" t="s">
        <v>46</v>
      </c>
      <c r="C37" s="16" t="s">
        <v>94</v>
      </c>
      <c r="D37" s="17">
        <v>1</v>
      </c>
      <c r="E37" s="18">
        <v>3815</v>
      </c>
      <c r="F37" s="18">
        <v>4160</v>
      </c>
      <c r="G37" s="18">
        <v>4534</v>
      </c>
      <c r="H37" s="14">
        <f t="shared" si="6"/>
        <v>4169.67</v>
      </c>
      <c r="I37" s="7">
        <f t="shared" si="0"/>
        <v>359.59746015510177</v>
      </c>
      <c r="J37" s="7">
        <f t="shared" si="7"/>
        <v>8.6241227760254837</v>
      </c>
      <c r="K37" s="6">
        <f t="shared" si="2"/>
        <v>4169.67</v>
      </c>
      <c r="L37" s="6">
        <f t="shared" si="3"/>
        <v>4169.67</v>
      </c>
      <c r="M37" s="6">
        <f t="shared" si="8"/>
        <v>4169.67</v>
      </c>
      <c r="N37" s="6">
        <f t="shared" si="5"/>
        <v>4169.67</v>
      </c>
      <c r="O37" s="12"/>
    </row>
    <row r="38" spans="1:15" ht="25.5" x14ac:dyDescent="0.25">
      <c r="A38" s="5">
        <v>27</v>
      </c>
      <c r="B38" s="15" t="s">
        <v>47</v>
      </c>
      <c r="C38" s="16" t="s">
        <v>93</v>
      </c>
      <c r="D38" s="17">
        <v>1</v>
      </c>
      <c r="E38" s="18">
        <v>885</v>
      </c>
      <c r="F38" s="18">
        <v>956</v>
      </c>
      <c r="G38" s="18">
        <v>1013</v>
      </c>
      <c r="H38" s="14">
        <f t="shared" si="6"/>
        <v>951.33</v>
      </c>
      <c r="I38" s="7">
        <f t="shared" si="0"/>
        <v>64.127477340060707</v>
      </c>
      <c r="J38" s="7">
        <f t="shared" si="7"/>
        <v>6.7408236195705697</v>
      </c>
      <c r="K38" s="6">
        <f t="shared" si="2"/>
        <v>951.33</v>
      </c>
      <c r="L38" s="6">
        <f t="shared" si="3"/>
        <v>951.33</v>
      </c>
      <c r="M38" s="6">
        <f t="shared" si="8"/>
        <v>951.33</v>
      </c>
      <c r="N38" s="6">
        <f t="shared" si="5"/>
        <v>951.33</v>
      </c>
      <c r="O38" s="12"/>
    </row>
    <row r="39" spans="1:15" ht="25.5" x14ac:dyDescent="0.25">
      <c r="A39" s="5">
        <v>28</v>
      </c>
      <c r="B39" s="15" t="s">
        <v>48</v>
      </c>
      <c r="C39" s="16" t="s">
        <v>16</v>
      </c>
      <c r="D39" s="17">
        <v>0.05</v>
      </c>
      <c r="E39" s="18">
        <v>10920</v>
      </c>
      <c r="F39" s="18">
        <v>11800</v>
      </c>
      <c r="G39" s="18">
        <v>12600</v>
      </c>
      <c r="H39" s="14">
        <f t="shared" si="6"/>
        <v>11773.33</v>
      </c>
      <c r="I39" s="7">
        <f t="shared" si="0"/>
        <v>840.31740036131589</v>
      </c>
      <c r="J39" s="7">
        <f t="shared" si="7"/>
        <v>7.1374657837783868</v>
      </c>
      <c r="K39" s="6">
        <f t="shared" si="2"/>
        <v>588.66650000000004</v>
      </c>
      <c r="L39" s="6">
        <f t="shared" si="3"/>
        <v>11773.33</v>
      </c>
      <c r="M39" s="6">
        <f t="shared" si="8"/>
        <v>11773.33</v>
      </c>
      <c r="N39" s="6">
        <f t="shared" si="5"/>
        <v>588.66999999999996</v>
      </c>
      <c r="O39" s="12"/>
    </row>
    <row r="40" spans="1:15" ht="51" x14ac:dyDescent="0.25">
      <c r="A40" s="5">
        <v>29</v>
      </c>
      <c r="B40" s="15" t="s">
        <v>49</v>
      </c>
      <c r="C40" s="16" t="s">
        <v>94</v>
      </c>
      <c r="D40" s="17">
        <v>1</v>
      </c>
      <c r="E40" s="18">
        <v>5750</v>
      </c>
      <c r="F40" s="18">
        <v>6095</v>
      </c>
      <c r="G40" s="18">
        <v>6461</v>
      </c>
      <c r="H40" s="14">
        <f t="shared" si="6"/>
        <v>6102</v>
      </c>
      <c r="I40" s="7">
        <f t="shared" si="0"/>
        <v>355.55168400669965</v>
      </c>
      <c r="J40" s="7">
        <f t="shared" si="7"/>
        <v>5.8268057031579747</v>
      </c>
      <c r="K40" s="6">
        <f t="shared" si="2"/>
        <v>6102</v>
      </c>
      <c r="L40" s="6">
        <f t="shared" si="3"/>
        <v>6102</v>
      </c>
      <c r="M40" s="6">
        <f t="shared" si="8"/>
        <v>6102</v>
      </c>
      <c r="N40" s="6">
        <f t="shared" si="5"/>
        <v>6102</v>
      </c>
      <c r="O40" s="12"/>
    </row>
    <row r="41" spans="1:15" ht="38.25" x14ac:dyDescent="0.25">
      <c r="A41" s="5">
        <v>30</v>
      </c>
      <c r="B41" s="15" t="s">
        <v>50</v>
      </c>
      <c r="C41" s="16" t="s">
        <v>94</v>
      </c>
      <c r="D41" s="17">
        <v>1</v>
      </c>
      <c r="E41" s="18">
        <v>2198</v>
      </c>
      <c r="F41" s="18">
        <v>2396</v>
      </c>
      <c r="G41" s="18">
        <v>2564</v>
      </c>
      <c r="H41" s="14">
        <f t="shared" si="6"/>
        <v>2386</v>
      </c>
      <c r="I41" s="7">
        <f t="shared" si="0"/>
        <v>183.20480343047777</v>
      </c>
      <c r="J41" s="7">
        <f t="shared" si="7"/>
        <v>7.6783236978406446</v>
      </c>
      <c r="K41" s="6">
        <f t="shared" si="2"/>
        <v>2386</v>
      </c>
      <c r="L41" s="6">
        <f t="shared" si="3"/>
        <v>2386</v>
      </c>
      <c r="M41" s="6">
        <f t="shared" si="8"/>
        <v>2386</v>
      </c>
      <c r="N41" s="6">
        <f t="shared" si="5"/>
        <v>2386</v>
      </c>
      <c r="O41" s="12"/>
    </row>
    <row r="42" spans="1:15" ht="51" x14ac:dyDescent="0.25">
      <c r="A42" s="5">
        <v>31</v>
      </c>
      <c r="B42" s="15" t="s">
        <v>51</v>
      </c>
      <c r="C42" s="16" t="s">
        <v>94</v>
      </c>
      <c r="D42" s="17">
        <v>1</v>
      </c>
      <c r="E42" s="18">
        <v>5750</v>
      </c>
      <c r="F42" s="18">
        <v>6155</v>
      </c>
      <c r="G42" s="18">
        <v>6647</v>
      </c>
      <c r="H42" s="14">
        <f t="shared" si="6"/>
        <v>6184</v>
      </c>
      <c r="I42" s="7">
        <f t="shared" si="0"/>
        <v>449.202626884572</v>
      </c>
      <c r="J42" s="7">
        <f t="shared" si="7"/>
        <v>7.2639493351321471</v>
      </c>
      <c r="K42" s="6">
        <f t="shared" si="2"/>
        <v>6184</v>
      </c>
      <c r="L42" s="6">
        <f t="shared" si="3"/>
        <v>6184</v>
      </c>
      <c r="M42" s="6">
        <f t="shared" si="8"/>
        <v>6184</v>
      </c>
      <c r="N42" s="6">
        <f t="shared" si="5"/>
        <v>6184</v>
      </c>
      <c r="O42" s="12"/>
    </row>
    <row r="43" spans="1:15" ht="25.5" x14ac:dyDescent="0.25">
      <c r="A43" s="5">
        <v>32</v>
      </c>
      <c r="B43" s="15" t="s">
        <v>52</v>
      </c>
      <c r="C43" s="16" t="s">
        <v>94</v>
      </c>
      <c r="D43" s="17">
        <v>1</v>
      </c>
      <c r="E43" s="18">
        <v>5750</v>
      </c>
      <c r="F43" s="18">
        <v>6270</v>
      </c>
      <c r="G43" s="18">
        <v>6709</v>
      </c>
      <c r="H43" s="14">
        <f t="shared" si="6"/>
        <v>6243</v>
      </c>
      <c r="I43" s="7">
        <f t="shared" si="0"/>
        <v>480.06978659357435</v>
      </c>
      <c r="J43" s="7">
        <f t="shared" si="7"/>
        <v>7.689729082069106</v>
      </c>
      <c r="K43" s="6">
        <f t="shared" si="2"/>
        <v>6243</v>
      </c>
      <c r="L43" s="6">
        <f t="shared" si="3"/>
        <v>6243</v>
      </c>
      <c r="M43" s="6">
        <f t="shared" si="8"/>
        <v>6243</v>
      </c>
      <c r="N43" s="6">
        <f t="shared" si="5"/>
        <v>6243</v>
      </c>
      <c r="O43" s="12"/>
    </row>
    <row r="44" spans="1:15" ht="38.25" x14ac:dyDescent="0.25">
      <c r="A44" s="5">
        <v>33</v>
      </c>
      <c r="B44" s="15" t="s">
        <v>53</v>
      </c>
      <c r="C44" s="16" t="s">
        <v>16</v>
      </c>
      <c r="D44" s="17">
        <v>0.1</v>
      </c>
      <c r="E44" s="18">
        <v>24700</v>
      </c>
      <c r="F44" s="18">
        <v>26200</v>
      </c>
      <c r="G44" s="18">
        <v>27800</v>
      </c>
      <c r="H44" s="14">
        <f t="shared" si="6"/>
        <v>26233.33</v>
      </c>
      <c r="I44" s="7">
        <f t="shared" ref="I44:I75" si="9">SQRT(((SUM((POWER(G44-H44,2)),(POWER(F44-H44,2)),(POWER(E44-H44,2)))/(COLUMNS(E44:G44)-1))))</f>
        <v>1550.2687939031734</v>
      </c>
      <c r="J44" s="7">
        <f t="shared" si="7"/>
        <v>5.9095387200297234</v>
      </c>
      <c r="K44" s="6">
        <f t="shared" ref="K44:K75" si="10">H44*D44</f>
        <v>2623.3330000000005</v>
      </c>
      <c r="L44" s="6">
        <f t="shared" ref="L44:L75" si="11">K44/D44</f>
        <v>26233.330000000005</v>
      </c>
      <c r="M44" s="6">
        <f t="shared" si="8"/>
        <v>26233.33</v>
      </c>
      <c r="N44" s="6">
        <f t="shared" ref="N44:N75" si="12">ROUND(M44*D44,2)</f>
        <v>2623.33</v>
      </c>
      <c r="O44" s="12"/>
    </row>
    <row r="45" spans="1:15" ht="25.5" x14ac:dyDescent="0.25">
      <c r="A45" s="5">
        <v>34</v>
      </c>
      <c r="B45" s="15" t="s">
        <v>54</v>
      </c>
      <c r="C45" s="16" t="s">
        <v>94</v>
      </c>
      <c r="D45" s="17">
        <v>1</v>
      </c>
      <c r="E45" s="18">
        <v>205</v>
      </c>
      <c r="F45" s="18">
        <v>220</v>
      </c>
      <c r="G45" s="18">
        <v>235</v>
      </c>
      <c r="H45" s="14">
        <f t="shared" si="6"/>
        <v>220</v>
      </c>
      <c r="I45" s="7">
        <f t="shared" si="9"/>
        <v>15</v>
      </c>
      <c r="J45" s="7">
        <f t="shared" si="7"/>
        <v>6.8181818181818175</v>
      </c>
      <c r="K45" s="6">
        <f t="shared" si="10"/>
        <v>220</v>
      </c>
      <c r="L45" s="6">
        <f t="shared" si="11"/>
        <v>220</v>
      </c>
      <c r="M45" s="6">
        <f t="shared" si="8"/>
        <v>220</v>
      </c>
      <c r="N45" s="6">
        <f t="shared" si="12"/>
        <v>220</v>
      </c>
      <c r="O45" s="12"/>
    </row>
    <row r="46" spans="1:15" ht="25.5" x14ac:dyDescent="0.25">
      <c r="A46" s="5">
        <v>35</v>
      </c>
      <c r="B46" s="15" t="s">
        <v>55</v>
      </c>
      <c r="C46" s="16" t="s">
        <v>16</v>
      </c>
      <c r="D46" s="17">
        <v>0.01</v>
      </c>
      <c r="E46" s="18">
        <v>129000</v>
      </c>
      <c r="F46" s="18">
        <v>138500</v>
      </c>
      <c r="G46" s="18">
        <v>146900</v>
      </c>
      <c r="H46" s="14">
        <f t="shared" ref="H46:H77" si="13">ROUND((AVERAGE(E46:G46)),2)</f>
        <v>138133.32999999999</v>
      </c>
      <c r="I46" s="7">
        <f t="shared" si="9"/>
        <v>8955.6313754726416</v>
      </c>
      <c r="J46" s="7">
        <f t="shared" si="7"/>
        <v>6.4833240286559679</v>
      </c>
      <c r="K46" s="6">
        <f t="shared" si="10"/>
        <v>1381.3333</v>
      </c>
      <c r="L46" s="6">
        <f t="shared" si="11"/>
        <v>138133.32999999999</v>
      </c>
      <c r="M46" s="6">
        <f t="shared" si="8"/>
        <v>138133.32999999999</v>
      </c>
      <c r="N46" s="6">
        <f t="shared" si="12"/>
        <v>1381.33</v>
      </c>
      <c r="O46" s="12"/>
    </row>
    <row r="47" spans="1:15" ht="25.5" x14ac:dyDescent="0.25">
      <c r="A47" s="5">
        <v>36</v>
      </c>
      <c r="B47" s="15" t="s">
        <v>56</v>
      </c>
      <c r="C47" s="16" t="s">
        <v>94</v>
      </c>
      <c r="D47" s="17">
        <v>1</v>
      </c>
      <c r="E47" s="18">
        <v>1935</v>
      </c>
      <c r="F47" s="18">
        <v>2055</v>
      </c>
      <c r="G47" s="18">
        <v>2240</v>
      </c>
      <c r="H47" s="14">
        <f t="shared" si="13"/>
        <v>2076.67</v>
      </c>
      <c r="I47" s="7">
        <f t="shared" si="9"/>
        <v>153.65003530751304</v>
      </c>
      <c r="J47" s="7">
        <f t="shared" si="7"/>
        <v>7.3988662285058791</v>
      </c>
      <c r="K47" s="6">
        <f t="shared" si="10"/>
        <v>2076.67</v>
      </c>
      <c r="L47" s="6">
        <f t="shared" si="11"/>
        <v>2076.67</v>
      </c>
      <c r="M47" s="6">
        <f t="shared" si="8"/>
        <v>2076.67</v>
      </c>
      <c r="N47" s="6">
        <f t="shared" si="12"/>
        <v>2076.67</v>
      </c>
      <c r="O47" s="12"/>
    </row>
    <row r="48" spans="1:15" ht="51" x14ac:dyDescent="0.25">
      <c r="A48" s="5">
        <v>37</v>
      </c>
      <c r="B48" s="15" t="s">
        <v>57</v>
      </c>
      <c r="C48" s="16" t="s">
        <v>94</v>
      </c>
      <c r="D48" s="17">
        <v>1</v>
      </c>
      <c r="E48" s="18">
        <v>1092</v>
      </c>
      <c r="F48" s="18">
        <v>1160</v>
      </c>
      <c r="G48" s="18">
        <v>1253</v>
      </c>
      <c r="H48" s="14">
        <f t="shared" si="13"/>
        <v>1168.33</v>
      </c>
      <c r="I48" s="7">
        <f t="shared" si="9"/>
        <v>80.822851657189133</v>
      </c>
      <c r="J48" s="7">
        <f t="shared" ref="J48:J83" si="14">I48/H48*100</f>
        <v>6.9178101783904484</v>
      </c>
      <c r="K48" s="6">
        <f t="shared" si="10"/>
        <v>1168.33</v>
      </c>
      <c r="L48" s="6">
        <f t="shared" si="11"/>
        <v>1168.33</v>
      </c>
      <c r="M48" s="6">
        <f t="shared" ref="M48:M83" si="15">ROUNDDOWN(L48,3)</f>
        <v>1168.33</v>
      </c>
      <c r="N48" s="6">
        <f t="shared" si="12"/>
        <v>1168.33</v>
      </c>
      <c r="O48" s="12"/>
    </row>
    <row r="49" spans="1:94" ht="38.25" x14ac:dyDescent="0.25">
      <c r="A49" s="5">
        <v>38</v>
      </c>
      <c r="B49" s="15" t="s">
        <v>58</v>
      </c>
      <c r="C49" s="16" t="s">
        <v>16</v>
      </c>
      <c r="D49" s="17">
        <v>0.5</v>
      </c>
      <c r="E49" s="18">
        <v>1060</v>
      </c>
      <c r="F49" s="18">
        <v>1136</v>
      </c>
      <c r="G49" s="18">
        <v>1230</v>
      </c>
      <c r="H49" s="14">
        <f t="shared" si="13"/>
        <v>1142</v>
      </c>
      <c r="I49" s="7">
        <f t="shared" si="9"/>
        <v>85.158675424175073</v>
      </c>
      <c r="J49" s="7">
        <f t="shared" si="14"/>
        <v>7.4569768322394978</v>
      </c>
      <c r="K49" s="6">
        <f t="shared" si="10"/>
        <v>571</v>
      </c>
      <c r="L49" s="6">
        <f t="shared" si="11"/>
        <v>1142</v>
      </c>
      <c r="M49" s="6">
        <f t="shared" si="15"/>
        <v>1142</v>
      </c>
      <c r="N49" s="6">
        <f t="shared" si="12"/>
        <v>571</v>
      </c>
      <c r="O49" s="12"/>
    </row>
    <row r="50" spans="1:94" ht="38.25" x14ac:dyDescent="0.25">
      <c r="A50" s="5">
        <v>39</v>
      </c>
      <c r="B50" s="15" t="s">
        <v>59</v>
      </c>
      <c r="C50" s="16" t="s">
        <v>94</v>
      </c>
      <c r="D50" s="17">
        <v>1</v>
      </c>
      <c r="E50" s="18">
        <v>1260</v>
      </c>
      <c r="F50" s="18">
        <v>1376</v>
      </c>
      <c r="G50" s="18">
        <v>1459</v>
      </c>
      <c r="H50" s="14">
        <f t="shared" si="13"/>
        <v>1365</v>
      </c>
      <c r="I50" s="7">
        <f t="shared" si="9"/>
        <v>99.954989870441182</v>
      </c>
      <c r="J50" s="7">
        <f t="shared" si="14"/>
        <v>7.322709880618401</v>
      </c>
      <c r="K50" s="6">
        <f t="shared" si="10"/>
        <v>1365</v>
      </c>
      <c r="L50" s="6">
        <f t="shared" si="11"/>
        <v>1365</v>
      </c>
      <c r="M50" s="6">
        <f t="shared" si="15"/>
        <v>1365</v>
      </c>
      <c r="N50" s="6">
        <f t="shared" si="12"/>
        <v>1365</v>
      </c>
      <c r="O50" s="12"/>
    </row>
    <row r="51" spans="1:94" ht="25.5" x14ac:dyDescent="0.25">
      <c r="A51" s="5">
        <v>40</v>
      </c>
      <c r="B51" s="15" t="s">
        <v>60</v>
      </c>
      <c r="C51" s="16" t="s">
        <v>94</v>
      </c>
      <c r="D51" s="17">
        <v>1</v>
      </c>
      <c r="E51" s="18">
        <v>602</v>
      </c>
      <c r="F51" s="18">
        <v>644</v>
      </c>
      <c r="G51" s="18">
        <v>696</v>
      </c>
      <c r="H51" s="14">
        <f t="shared" si="13"/>
        <v>647.33000000000004</v>
      </c>
      <c r="I51" s="7">
        <f t="shared" si="9"/>
        <v>47.08856920739894</v>
      </c>
      <c r="J51" s="7">
        <f t="shared" si="14"/>
        <v>7.2742757492158461</v>
      </c>
      <c r="K51" s="6">
        <f t="shared" si="10"/>
        <v>647.33000000000004</v>
      </c>
      <c r="L51" s="6">
        <f t="shared" si="11"/>
        <v>647.33000000000004</v>
      </c>
      <c r="M51" s="6">
        <f t="shared" si="15"/>
        <v>647.33000000000004</v>
      </c>
      <c r="N51" s="6">
        <f t="shared" si="12"/>
        <v>647.33000000000004</v>
      </c>
      <c r="O51" s="12"/>
    </row>
    <row r="52" spans="1:94" ht="38.25" x14ac:dyDescent="0.25">
      <c r="A52" s="5">
        <v>41</v>
      </c>
      <c r="B52" s="15" t="s">
        <v>61</v>
      </c>
      <c r="C52" s="16" t="s">
        <v>16</v>
      </c>
      <c r="D52" s="17">
        <v>1</v>
      </c>
      <c r="E52" s="18">
        <v>3805</v>
      </c>
      <c r="F52" s="18">
        <v>4150</v>
      </c>
      <c r="G52" s="18">
        <v>4441</v>
      </c>
      <c r="H52" s="14">
        <f t="shared" si="13"/>
        <v>4132</v>
      </c>
      <c r="I52" s="7">
        <f t="shared" si="9"/>
        <v>318.3818462161434</v>
      </c>
      <c r="J52" s="7">
        <f t="shared" si="14"/>
        <v>7.7052721736723964</v>
      </c>
      <c r="K52" s="6">
        <f t="shared" si="10"/>
        <v>4132</v>
      </c>
      <c r="L52" s="6">
        <f t="shared" si="11"/>
        <v>4132</v>
      </c>
      <c r="M52" s="6">
        <f t="shared" si="15"/>
        <v>4132</v>
      </c>
      <c r="N52" s="6">
        <f t="shared" si="12"/>
        <v>4132</v>
      </c>
      <c r="O52" s="12"/>
    </row>
    <row r="53" spans="1:94" ht="25.5" x14ac:dyDescent="0.25">
      <c r="A53" s="5">
        <v>42</v>
      </c>
      <c r="B53" s="15" t="s">
        <v>62</v>
      </c>
      <c r="C53" s="19" t="s">
        <v>16</v>
      </c>
      <c r="D53" s="20">
        <v>0.5</v>
      </c>
      <c r="E53" s="18">
        <v>950</v>
      </c>
      <c r="F53" s="18">
        <v>1010</v>
      </c>
      <c r="G53" s="18">
        <v>1080</v>
      </c>
      <c r="H53" s="14">
        <f t="shared" si="13"/>
        <v>1013.33</v>
      </c>
      <c r="I53" s="7">
        <f t="shared" si="9"/>
        <v>65.064071114556</v>
      </c>
      <c r="J53" s="7">
        <f t="shared" si="14"/>
        <v>6.4208176126785936</v>
      </c>
      <c r="K53" s="6">
        <f t="shared" si="10"/>
        <v>506.66500000000002</v>
      </c>
      <c r="L53" s="6">
        <f t="shared" si="11"/>
        <v>1013.33</v>
      </c>
      <c r="M53" s="6">
        <f t="shared" si="15"/>
        <v>1013.33</v>
      </c>
      <c r="N53" s="6">
        <f t="shared" si="12"/>
        <v>506.67</v>
      </c>
      <c r="O53" s="12"/>
    </row>
    <row r="54" spans="1:94" ht="25.5" x14ac:dyDescent="0.25">
      <c r="A54" s="5">
        <v>43</v>
      </c>
      <c r="B54" s="15" t="s">
        <v>63</v>
      </c>
      <c r="C54" s="19" t="s">
        <v>16</v>
      </c>
      <c r="D54" s="20">
        <v>0.1</v>
      </c>
      <c r="E54" s="18">
        <v>810</v>
      </c>
      <c r="F54" s="18">
        <v>870</v>
      </c>
      <c r="G54" s="18">
        <v>940</v>
      </c>
      <c r="H54" s="14">
        <f t="shared" si="13"/>
        <v>873.33</v>
      </c>
      <c r="I54" s="7">
        <f t="shared" si="9"/>
        <v>65.064071114556</v>
      </c>
      <c r="J54" s="7">
        <f t="shared" si="14"/>
        <v>7.4501129143114282</v>
      </c>
      <c r="K54" s="6">
        <f t="shared" si="10"/>
        <v>87.333000000000013</v>
      </c>
      <c r="L54" s="6">
        <f t="shared" si="11"/>
        <v>873.33</v>
      </c>
      <c r="M54" s="6">
        <f t="shared" si="15"/>
        <v>873.33</v>
      </c>
      <c r="N54" s="6">
        <f t="shared" si="12"/>
        <v>87.33</v>
      </c>
      <c r="O54" s="12"/>
    </row>
    <row r="55" spans="1:94" ht="25.5" x14ac:dyDescent="0.25">
      <c r="A55" s="5">
        <v>44</v>
      </c>
      <c r="B55" s="15" t="s">
        <v>64</v>
      </c>
      <c r="C55" s="19" t="s">
        <v>16</v>
      </c>
      <c r="D55" s="20">
        <v>0.1</v>
      </c>
      <c r="E55" s="18">
        <v>4050</v>
      </c>
      <c r="F55" s="18">
        <v>4290</v>
      </c>
      <c r="G55" s="18">
        <v>4700</v>
      </c>
      <c r="H55" s="14">
        <f t="shared" si="13"/>
        <v>4346.67</v>
      </c>
      <c r="I55" s="7">
        <f t="shared" si="9"/>
        <v>328.6842456674795</v>
      </c>
      <c r="J55" s="7">
        <f t="shared" si="14"/>
        <v>7.5617483192301123</v>
      </c>
      <c r="K55" s="6">
        <f t="shared" si="10"/>
        <v>434.66700000000003</v>
      </c>
      <c r="L55" s="6">
        <f t="shared" si="11"/>
        <v>4346.67</v>
      </c>
      <c r="M55" s="6">
        <f t="shared" si="15"/>
        <v>4346.67</v>
      </c>
      <c r="N55" s="6">
        <f t="shared" si="12"/>
        <v>434.67</v>
      </c>
      <c r="O55" s="12"/>
    </row>
    <row r="56" spans="1:94" ht="25.5" x14ac:dyDescent="0.25">
      <c r="A56" s="5">
        <v>45</v>
      </c>
      <c r="B56" s="15" t="s">
        <v>65</v>
      </c>
      <c r="C56" s="16" t="s">
        <v>94</v>
      </c>
      <c r="D56" s="17">
        <v>1</v>
      </c>
      <c r="E56" s="18">
        <v>3550</v>
      </c>
      <c r="F56" s="18">
        <v>3763</v>
      </c>
      <c r="G56" s="18">
        <v>4026</v>
      </c>
      <c r="H56" s="14">
        <f t="shared" si="13"/>
        <v>3779.67</v>
      </c>
      <c r="I56" s="7">
        <f t="shared" si="9"/>
        <v>238.4372734074939</v>
      </c>
      <c r="J56" s="7">
        <f t="shared" si="14"/>
        <v>6.308415110512132</v>
      </c>
      <c r="K56" s="6">
        <f t="shared" si="10"/>
        <v>3779.67</v>
      </c>
      <c r="L56" s="6">
        <f t="shared" si="11"/>
        <v>3779.67</v>
      </c>
      <c r="M56" s="6">
        <f t="shared" si="15"/>
        <v>3779.67</v>
      </c>
      <c r="N56" s="6">
        <f t="shared" si="12"/>
        <v>3779.67</v>
      </c>
      <c r="O56" s="12"/>
    </row>
    <row r="57" spans="1:94" ht="38.25" x14ac:dyDescent="0.25">
      <c r="A57" s="5">
        <v>46</v>
      </c>
      <c r="B57" s="15" t="s">
        <v>66</v>
      </c>
      <c r="C57" s="16" t="s">
        <v>94</v>
      </c>
      <c r="D57" s="17">
        <v>1</v>
      </c>
      <c r="E57" s="18">
        <v>1820</v>
      </c>
      <c r="F57" s="18">
        <v>1950</v>
      </c>
      <c r="G57" s="18">
        <v>2067</v>
      </c>
      <c r="H57" s="14">
        <f t="shared" si="13"/>
        <v>1945.67</v>
      </c>
      <c r="I57" s="7">
        <f t="shared" si="9"/>
        <v>123.55700445543344</v>
      </c>
      <c r="J57" s="7">
        <f t="shared" si="14"/>
        <v>6.3503576894043414</v>
      </c>
      <c r="K57" s="6">
        <f t="shared" si="10"/>
        <v>1945.67</v>
      </c>
      <c r="L57" s="6">
        <f t="shared" si="11"/>
        <v>1945.67</v>
      </c>
      <c r="M57" s="6">
        <f t="shared" si="15"/>
        <v>1945.67</v>
      </c>
      <c r="N57" s="6">
        <f t="shared" si="12"/>
        <v>1945.67</v>
      </c>
      <c r="O57" s="12"/>
    </row>
    <row r="58" spans="1:94" ht="46.5" customHeight="1" x14ac:dyDescent="0.25">
      <c r="A58" s="5">
        <v>47</v>
      </c>
      <c r="B58" s="15" t="s">
        <v>67</v>
      </c>
      <c r="C58" s="16" t="s">
        <v>16</v>
      </c>
      <c r="D58" s="17">
        <v>0.05</v>
      </c>
      <c r="E58" s="18">
        <v>4080</v>
      </c>
      <c r="F58" s="18">
        <v>4520</v>
      </c>
      <c r="G58" s="18">
        <v>4900</v>
      </c>
      <c r="H58" s="14">
        <f t="shared" si="13"/>
        <v>4500</v>
      </c>
      <c r="I58" s="7">
        <f t="shared" si="9"/>
        <v>410.36569057366381</v>
      </c>
      <c r="J58" s="7">
        <f t="shared" si="14"/>
        <v>9.1192375683036389</v>
      </c>
      <c r="K58" s="6">
        <f t="shared" si="10"/>
        <v>225</v>
      </c>
      <c r="L58" s="6">
        <f t="shared" si="11"/>
        <v>4500</v>
      </c>
      <c r="M58" s="6">
        <f t="shared" si="15"/>
        <v>4500</v>
      </c>
      <c r="N58" s="6">
        <f t="shared" si="12"/>
        <v>225</v>
      </c>
      <c r="O58" s="12"/>
    </row>
    <row r="59" spans="1:94" ht="27.75" customHeight="1" x14ac:dyDescent="0.25">
      <c r="A59" s="5">
        <v>48</v>
      </c>
      <c r="B59" s="15" t="s">
        <v>68</v>
      </c>
      <c r="C59" s="16" t="s">
        <v>94</v>
      </c>
      <c r="D59" s="17">
        <v>1</v>
      </c>
      <c r="E59" s="18">
        <v>362</v>
      </c>
      <c r="F59" s="18">
        <v>390</v>
      </c>
      <c r="G59" s="18">
        <v>417</v>
      </c>
      <c r="H59" s="14">
        <f t="shared" si="13"/>
        <v>389.67</v>
      </c>
      <c r="I59" s="7">
        <f t="shared" si="9"/>
        <v>27.501515412791345</v>
      </c>
      <c r="J59" s="7">
        <f t="shared" si="14"/>
        <v>7.0576424699852041</v>
      </c>
      <c r="K59" s="6">
        <f t="shared" si="10"/>
        <v>389.67</v>
      </c>
      <c r="L59" s="6">
        <f t="shared" si="11"/>
        <v>389.67</v>
      </c>
      <c r="M59" s="6">
        <f t="shared" si="15"/>
        <v>389.67</v>
      </c>
      <c r="N59" s="6">
        <f t="shared" si="12"/>
        <v>389.67</v>
      </c>
      <c r="O59" s="12"/>
    </row>
    <row r="60" spans="1:94" ht="25.5" x14ac:dyDescent="0.25">
      <c r="A60" s="5">
        <v>49</v>
      </c>
      <c r="B60" s="15" t="s">
        <v>69</v>
      </c>
      <c r="C60" s="16" t="s">
        <v>16</v>
      </c>
      <c r="D60" s="17">
        <v>0.01</v>
      </c>
      <c r="E60" s="18">
        <v>29800</v>
      </c>
      <c r="F60" s="18">
        <v>32500</v>
      </c>
      <c r="G60" s="18">
        <v>34500</v>
      </c>
      <c r="H60" s="14">
        <f t="shared" si="13"/>
        <v>32266.67</v>
      </c>
      <c r="I60" s="7">
        <f t="shared" si="9"/>
        <v>2358.6719427147982</v>
      </c>
      <c r="J60" s="7">
        <f t="shared" si="14"/>
        <v>7.3099329516023754</v>
      </c>
      <c r="K60" s="6">
        <f t="shared" si="10"/>
        <v>322.66669999999999</v>
      </c>
      <c r="L60" s="6">
        <f t="shared" si="11"/>
        <v>32266.67</v>
      </c>
      <c r="M60" s="6">
        <f t="shared" si="15"/>
        <v>32266.67</v>
      </c>
      <c r="N60" s="6">
        <f t="shared" si="12"/>
        <v>322.67</v>
      </c>
      <c r="O60" s="12"/>
    </row>
    <row r="61" spans="1:94" s="4" customFormat="1" ht="51" x14ac:dyDescent="0.25">
      <c r="A61" s="5">
        <v>50</v>
      </c>
      <c r="B61" s="15" t="s">
        <v>70</v>
      </c>
      <c r="C61" s="16" t="s">
        <v>94</v>
      </c>
      <c r="D61" s="17">
        <v>1</v>
      </c>
      <c r="E61" s="18">
        <v>1105</v>
      </c>
      <c r="F61" s="18">
        <v>1177</v>
      </c>
      <c r="G61" s="18">
        <v>1283</v>
      </c>
      <c r="H61" s="14">
        <f t="shared" si="13"/>
        <v>1188.33</v>
      </c>
      <c r="I61" s="7">
        <f t="shared" si="9"/>
        <v>89.539563043383225</v>
      </c>
      <c r="J61" s="7">
        <f t="shared" si="14"/>
        <v>7.5349072263919306</v>
      </c>
      <c r="K61" s="6">
        <f t="shared" si="10"/>
        <v>1188.33</v>
      </c>
      <c r="L61" s="6">
        <f t="shared" si="11"/>
        <v>1188.33</v>
      </c>
      <c r="M61" s="6">
        <f t="shared" si="15"/>
        <v>1188.33</v>
      </c>
      <c r="N61" s="6">
        <f t="shared" si="12"/>
        <v>1188.33</v>
      </c>
      <c r="O61" s="12"/>
      <c r="P61" s="8"/>
      <c r="Q61" s="8"/>
      <c r="R61" s="8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</row>
    <row r="62" spans="1:94" ht="25.5" x14ac:dyDescent="0.25">
      <c r="A62" s="5">
        <v>51</v>
      </c>
      <c r="B62" s="15" t="s">
        <v>71</v>
      </c>
      <c r="C62" s="16" t="s">
        <v>16</v>
      </c>
      <c r="D62" s="17">
        <v>0.01</v>
      </c>
      <c r="E62" s="18">
        <v>54500</v>
      </c>
      <c r="F62" s="18">
        <v>58400</v>
      </c>
      <c r="G62" s="18">
        <v>63700</v>
      </c>
      <c r="H62" s="14">
        <f t="shared" si="13"/>
        <v>58866.67</v>
      </c>
      <c r="I62" s="7">
        <f t="shared" si="9"/>
        <v>4617.7194948751485</v>
      </c>
      <c r="J62" s="7">
        <f t="shared" si="14"/>
        <v>7.8443701586570951</v>
      </c>
      <c r="K62" s="6">
        <f t="shared" si="10"/>
        <v>588.66669999999999</v>
      </c>
      <c r="L62" s="6">
        <f t="shared" si="11"/>
        <v>58866.67</v>
      </c>
      <c r="M62" s="6">
        <f t="shared" si="15"/>
        <v>58866.67</v>
      </c>
      <c r="N62" s="6">
        <f t="shared" si="12"/>
        <v>588.66999999999996</v>
      </c>
      <c r="O62" s="12"/>
    </row>
    <row r="63" spans="1:94" ht="38.25" x14ac:dyDescent="0.25">
      <c r="A63" s="5">
        <v>52</v>
      </c>
      <c r="B63" s="15" t="s">
        <v>72</v>
      </c>
      <c r="C63" s="16" t="s">
        <v>94</v>
      </c>
      <c r="D63" s="17">
        <v>1</v>
      </c>
      <c r="E63" s="18">
        <v>480</v>
      </c>
      <c r="F63" s="18">
        <v>522</v>
      </c>
      <c r="G63" s="18">
        <v>553</v>
      </c>
      <c r="H63" s="14">
        <f t="shared" si="13"/>
        <v>518.33000000000004</v>
      </c>
      <c r="I63" s="7">
        <f t="shared" si="9"/>
        <v>36.637867705421939</v>
      </c>
      <c r="J63" s="7">
        <f t="shared" si="14"/>
        <v>7.0684443704632063</v>
      </c>
      <c r="K63" s="6">
        <f t="shared" si="10"/>
        <v>518.33000000000004</v>
      </c>
      <c r="L63" s="6">
        <f t="shared" si="11"/>
        <v>518.33000000000004</v>
      </c>
      <c r="M63" s="6">
        <f t="shared" si="15"/>
        <v>518.33000000000004</v>
      </c>
      <c r="N63" s="6">
        <f t="shared" si="12"/>
        <v>518.33000000000004</v>
      </c>
      <c r="O63" s="12"/>
    </row>
    <row r="64" spans="1:94" ht="25.5" x14ac:dyDescent="0.25">
      <c r="A64" s="5">
        <v>53</v>
      </c>
      <c r="B64" s="15" t="s">
        <v>73</v>
      </c>
      <c r="C64" s="16" t="s">
        <v>93</v>
      </c>
      <c r="D64" s="17">
        <v>1</v>
      </c>
      <c r="E64" s="18">
        <v>945</v>
      </c>
      <c r="F64" s="18">
        <v>1006</v>
      </c>
      <c r="G64" s="18">
        <v>1086</v>
      </c>
      <c r="H64" s="14">
        <f t="shared" si="13"/>
        <v>1012.33</v>
      </c>
      <c r="I64" s="7">
        <f t="shared" si="9"/>
        <v>70.71303521982351</v>
      </c>
      <c r="J64" s="7">
        <f t="shared" si="14"/>
        <v>6.985176298225233</v>
      </c>
      <c r="K64" s="6">
        <f t="shared" si="10"/>
        <v>1012.33</v>
      </c>
      <c r="L64" s="6">
        <f t="shared" si="11"/>
        <v>1012.33</v>
      </c>
      <c r="M64" s="6">
        <f t="shared" si="15"/>
        <v>1012.33</v>
      </c>
      <c r="N64" s="6">
        <f t="shared" si="12"/>
        <v>1012.33</v>
      </c>
      <c r="O64" s="12"/>
    </row>
    <row r="65" spans="1:94" ht="25.5" x14ac:dyDescent="0.25">
      <c r="A65" s="5">
        <v>54</v>
      </c>
      <c r="B65" s="15" t="s">
        <v>74</v>
      </c>
      <c r="C65" s="16" t="s">
        <v>93</v>
      </c>
      <c r="D65" s="17">
        <v>1</v>
      </c>
      <c r="E65" s="18">
        <v>1285</v>
      </c>
      <c r="F65" s="18">
        <v>1376</v>
      </c>
      <c r="G65" s="18">
        <v>1500</v>
      </c>
      <c r="H65" s="14">
        <f t="shared" si="13"/>
        <v>1387</v>
      </c>
      <c r="I65" s="7">
        <f t="shared" si="9"/>
        <v>107.92126759818937</v>
      </c>
      <c r="J65" s="7">
        <f t="shared" si="14"/>
        <v>7.7809133091701064</v>
      </c>
      <c r="K65" s="6">
        <f t="shared" si="10"/>
        <v>1387</v>
      </c>
      <c r="L65" s="6">
        <f t="shared" si="11"/>
        <v>1387</v>
      </c>
      <c r="M65" s="6">
        <f t="shared" si="15"/>
        <v>1387</v>
      </c>
      <c r="N65" s="6">
        <f t="shared" si="12"/>
        <v>1387</v>
      </c>
      <c r="O65" s="12"/>
    </row>
    <row r="66" spans="1:94" ht="25.5" x14ac:dyDescent="0.25">
      <c r="A66" s="5">
        <v>55</v>
      </c>
      <c r="B66" s="15" t="s">
        <v>75</v>
      </c>
      <c r="C66" s="16" t="s">
        <v>93</v>
      </c>
      <c r="D66" s="17">
        <v>1</v>
      </c>
      <c r="E66" s="18">
        <v>3072</v>
      </c>
      <c r="F66" s="18">
        <v>3258</v>
      </c>
      <c r="G66" s="18">
        <v>3486</v>
      </c>
      <c r="H66" s="14">
        <f t="shared" si="13"/>
        <v>3272</v>
      </c>
      <c r="I66" s="7">
        <f t="shared" si="9"/>
        <v>207.35476845252438</v>
      </c>
      <c r="J66" s="7">
        <f t="shared" si="14"/>
        <v>6.3372484245881529</v>
      </c>
      <c r="K66" s="6">
        <f t="shared" si="10"/>
        <v>3272</v>
      </c>
      <c r="L66" s="6">
        <f t="shared" si="11"/>
        <v>3272</v>
      </c>
      <c r="M66" s="6">
        <f t="shared" si="15"/>
        <v>3272</v>
      </c>
      <c r="N66" s="6">
        <f t="shared" si="12"/>
        <v>3272</v>
      </c>
      <c r="O66" s="12"/>
    </row>
    <row r="67" spans="1:94" ht="25.5" x14ac:dyDescent="0.25">
      <c r="A67" s="5">
        <v>56</v>
      </c>
      <c r="B67" s="15" t="s">
        <v>76</v>
      </c>
      <c r="C67" s="16" t="s">
        <v>93</v>
      </c>
      <c r="D67" s="17">
        <v>1</v>
      </c>
      <c r="E67" s="18">
        <v>1424</v>
      </c>
      <c r="F67" s="18">
        <v>1556</v>
      </c>
      <c r="G67" s="18">
        <v>1649</v>
      </c>
      <c r="H67" s="14">
        <f t="shared" si="13"/>
        <v>1543</v>
      </c>
      <c r="I67" s="7">
        <f t="shared" si="9"/>
        <v>113.06192993222786</v>
      </c>
      <c r="J67" s="7">
        <f t="shared" si="14"/>
        <v>7.3274095873122391</v>
      </c>
      <c r="K67" s="6">
        <f t="shared" si="10"/>
        <v>1543</v>
      </c>
      <c r="L67" s="6">
        <f t="shared" si="11"/>
        <v>1543</v>
      </c>
      <c r="M67" s="6">
        <f t="shared" si="15"/>
        <v>1543</v>
      </c>
      <c r="N67" s="6">
        <f t="shared" si="12"/>
        <v>1543</v>
      </c>
      <c r="O67" s="12"/>
    </row>
    <row r="68" spans="1:94" x14ac:dyDescent="0.25">
      <c r="A68" s="5">
        <v>57</v>
      </c>
      <c r="B68" s="15" t="s">
        <v>77</v>
      </c>
      <c r="C68" s="19" t="s">
        <v>94</v>
      </c>
      <c r="D68" s="17">
        <v>1</v>
      </c>
      <c r="E68" s="18">
        <v>1034</v>
      </c>
      <c r="F68" s="18">
        <v>1125</v>
      </c>
      <c r="G68" s="18">
        <v>1193</v>
      </c>
      <c r="H68" s="14">
        <f t="shared" si="13"/>
        <v>1117.33</v>
      </c>
      <c r="I68" s="7">
        <f t="shared" si="9"/>
        <v>79.776771995362168</v>
      </c>
      <c r="J68" s="7">
        <f t="shared" si="14"/>
        <v>7.1399471951314446</v>
      </c>
      <c r="K68" s="6">
        <f t="shared" si="10"/>
        <v>1117.33</v>
      </c>
      <c r="L68" s="6">
        <f t="shared" si="11"/>
        <v>1117.33</v>
      </c>
      <c r="M68" s="6">
        <f t="shared" si="15"/>
        <v>1117.33</v>
      </c>
      <c r="N68" s="6">
        <f t="shared" si="12"/>
        <v>1117.33</v>
      </c>
      <c r="O68" s="12"/>
    </row>
    <row r="69" spans="1:94" ht="25.5" x14ac:dyDescent="0.25">
      <c r="A69" s="5">
        <v>58</v>
      </c>
      <c r="B69" s="15" t="s">
        <v>78</v>
      </c>
      <c r="C69" s="16" t="s">
        <v>93</v>
      </c>
      <c r="D69" s="17">
        <v>1</v>
      </c>
      <c r="E69" s="18">
        <v>990</v>
      </c>
      <c r="F69" s="18">
        <v>1085</v>
      </c>
      <c r="G69" s="18">
        <v>1150</v>
      </c>
      <c r="H69" s="14">
        <f t="shared" si="13"/>
        <v>1075</v>
      </c>
      <c r="I69" s="7">
        <f t="shared" si="9"/>
        <v>80.46738469715541</v>
      </c>
      <c r="J69" s="7">
        <f t="shared" si="14"/>
        <v>7.4853381113632933</v>
      </c>
      <c r="K69" s="6">
        <f t="shared" si="10"/>
        <v>1075</v>
      </c>
      <c r="L69" s="6">
        <f t="shared" si="11"/>
        <v>1075</v>
      </c>
      <c r="M69" s="6">
        <f t="shared" si="15"/>
        <v>1075</v>
      </c>
      <c r="N69" s="6">
        <f t="shared" si="12"/>
        <v>1075</v>
      </c>
      <c r="O69" s="12"/>
    </row>
    <row r="70" spans="1:94" ht="38.25" x14ac:dyDescent="0.25">
      <c r="A70" s="5">
        <v>59</v>
      </c>
      <c r="B70" s="15" t="s">
        <v>79</v>
      </c>
      <c r="C70" s="16" t="s">
        <v>93</v>
      </c>
      <c r="D70" s="17">
        <v>7</v>
      </c>
      <c r="E70" s="18">
        <v>4950</v>
      </c>
      <c r="F70" s="18">
        <v>5346</v>
      </c>
      <c r="G70" s="18">
        <v>5827</v>
      </c>
      <c r="H70" s="14">
        <f t="shared" si="13"/>
        <v>5374.33</v>
      </c>
      <c r="I70" s="7">
        <f t="shared" si="9"/>
        <v>439.18598947370805</v>
      </c>
      <c r="J70" s="7">
        <f t="shared" si="14"/>
        <v>8.1719207691695157</v>
      </c>
      <c r="K70" s="6">
        <f t="shared" si="10"/>
        <v>37620.31</v>
      </c>
      <c r="L70" s="6">
        <f t="shared" si="11"/>
        <v>5374.33</v>
      </c>
      <c r="M70" s="6">
        <f t="shared" si="15"/>
        <v>5374.33</v>
      </c>
      <c r="N70" s="6">
        <f t="shared" si="12"/>
        <v>37620.31</v>
      </c>
      <c r="O70" s="12"/>
    </row>
    <row r="71" spans="1:94" ht="25.5" x14ac:dyDescent="0.25">
      <c r="A71" s="5">
        <v>60</v>
      </c>
      <c r="B71" s="15" t="s">
        <v>80</v>
      </c>
      <c r="C71" s="16" t="s">
        <v>93</v>
      </c>
      <c r="D71" s="17">
        <v>1</v>
      </c>
      <c r="E71" s="18">
        <v>895</v>
      </c>
      <c r="F71" s="18">
        <v>972</v>
      </c>
      <c r="G71" s="18">
        <v>1030</v>
      </c>
      <c r="H71" s="14">
        <f t="shared" si="13"/>
        <v>965.67</v>
      </c>
      <c r="I71" s="7">
        <f t="shared" si="9"/>
        <v>67.722473005642669</v>
      </c>
      <c r="J71" s="7">
        <f t="shared" si="14"/>
        <v>7.013003718210431</v>
      </c>
      <c r="K71" s="6">
        <f t="shared" si="10"/>
        <v>965.67</v>
      </c>
      <c r="L71" s="6">
        <f t="shared" si="11"/>
        <v>965.67</v>
      </c>
      <c r="M71" s="6">
        <f t="shared" si="15"/>
        <v>965.67</v>
      </c>
      <c r="N71" s="6">
        <f t="shared" si="12"/>
        <v>965.67</v>
      </c>
      <c r="O71" s="12"/>
    </row>
    <row r="72" spans="1:94" s="4" customFormat="1" ht="25.5" x14ac:dyDescent="0.25">
      <c r="A72" s="5">
        <v>61</v>
      </c>
      <c r="B72" s="15" t="s">
        <v>81</v>
      </c>
      <c r="C72" s="16" t="s">
        <v>93</v>
      </c>
      <c r="D72" s="17">
        <v>1</v>
      </c>
      <c r="E72" s="18">
        <v>2435</v>
      </c>
      <c r="F72" s="18">
        <v>2705</v>
      </c>
      <c r="G72" s="18">
        <v>2894</v>
      </c>
      <c r="H72" s="14">
        <f t="shared" si="13"/>
        <v>2678</v>
      </c>
      <c r="I72" s="7">
        <f t="shared" si="9"/>
        <v>230.68810112357335</v>
      </c>
      <c r="J72" s="7">
        <f t="shared" si="14"/>
        <v>8.6141934698869811</v>
      </c>
      <c r="K72" s="6">
        <f t="shared" si="10"/>
        <v>2678</v>
      </c>
      <c r="L72" s="6">
        <f t="shared" si="11"/>
        <v>2678</v>
      </c>
      <c r="M72" s="6">
        <f t="shared" si="15"/>
        <v>2678</v>
      </c>
      <c r="N72" s="6">
        <f t="shared" si="12"/>
        <v>2678</v>
      </c>
      <c r="O72" s="12"/>
      <c r="P72" s="8"/>
      <c r="Q72" s="8"/>
      <c r="R72" s="8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</row>
    <row r="73" spans="1:94" ht="25.5" x14ac:dyDescent="0.25">
      <c r="A73" s="5">
        <v>62</v>
      </c>
      <c r="B73" s="15" t="s">
        <v>82</v>
      </c>
      <c r="C73" s="16" t="s">
        <v>94</v>
      </c>
      <c r="D73" s="17">
        <v>4</v>
      </c>
      <c r="E73" s="18">
        <v>578</v>
      </c>
      <c r="F73" s="18">
        <v>638</v>
      </c>
      <c r="G73" s="18">
        <v>676</v>
      </c>
      <c r="H73" s="14">
        <f t="shared" si="13"/>
        <v>630.66999999999996</v>
      </c>
      <c r="I73" s="7">
        <f t="shared" si="9"/>
        <v>49.409850738491407</v>
      </c>
      <c r="J73" s="7">
        <f t="shared" si="14"/>
        <v>7.8345015203658663</v>
      </c>
      <c r="K73" s="6">
        <f t="shared" si="10"/>
        <v>2522.6799999999998</v>
      </c>
      <c r="L73" s="6">
        <f t="shared" si="11"/>
        <v>630.66999999999996</v>
      </c>
      <c r="M73" s="6">
        <f t="shared" si="15"/>
        <v>630.66999999999996</v>
      </c>
      <c r="N73" s="6">
        <f t="shared" si="12"/>
        <v>2522.6799999999998</v>
      </c>
      <c r="O73" s="12"/>
    </row>
    <row r="74" spans="1:94" ht="38.25" x14ac:dyDescent="0.25">
      <c r="A74" s="5">
        <v>63</v>
      </c>
      <c r="B74" s="15" t="s">
        <v>83</v>
      </c>
      <c r="C74" s="16" t="s">
        <v>94</v>
      </c>
      <c r="D74" s="17">
        <v>4</v>
      </c>
      <c r="E74" s="18">
        <v>1698</v>
      </c>
      <c r="F74" s="18">
        <v>1805</v>
      </c>
      <c r="G74" s="18">
        <v>1967</v>
      </c>
      <c r="H74" s="14">
        <f t="shared" si="13"/>
        <v>1823.33</v>
      </c>
      <c r="I74" s="7">
        <f t="shared" si="9"/>
        <v>135.43387076355751</v>
      </c>
      <c r="J74" s="7">
        <f t="shared" si="14"/>
        <v>7.4278309885515803</v>
      </c>
      <c r="K74" s="6">
        <f t="shared" si="10"/>
        <v>7293.32</v>
      </c>
      <c r="L74" s="6">
        <f t="shared" si="11"/>
        <v>1823.33</v>
      </c>
      <c r="M74" s="6">
        <f t="shared" si="15"/>
        <v>1823.33</v>
      </c>
      <c r="N74" s="6">
        <f t="shared" si="12"/>
        <v>7293.32</v>
      </c>
      <c r="O74" s="12"/>
    </row>
    <row r="75" spans="1:94" ht="38.25" x14ac:dyDescent="0.25">
      <c r="A75" s="5">
        <v>64</v>
      </c>
      <c r="B75" s="15" t="s">
        <v>84</v>
      </c>
      <c r="C75" s="16" t="s">
        <v>94</v>
      </c>
      <c r="D75" s="17">
        <v>4</v>
      </c>
      <c r="E75" s="18">
        <v>655</v>
      </c>
      <c r="F75" s="18">
        <v>736</v>
      </c>
      <c r="G75" s="18">
        <v>802</v>
      </c>
      <c r="H75" s="14">
        <f t="shared" si="13"/>
        <v>731</v>
      </c>
      <c r="I75" s="7">
        <f t="shared" si="9"/>
        <v>73.627440536799867</v>
      </c>
      <c r="J75" s="7">
        <f t="shared" si="14"/>
        <v>10.072153288207916</v>
      </c>
      <c r="K75" s="6">
        <f t="shared" si="10"/>
        <v>2924</v>
      </c>
      <c r="L75" s="6">
        <f t="shared" si="11"/>
        <v>731</v>
      </c>
      <c r="M75" s="6">
        <f t="shared" si="15"/>
        <v>731</v>
      </c>
      <c r="N75" s="6">
        <f t="shared" si="12"/>
        <v>2924</v>
      </c>
      <c r="O75" s="12"/>
    </row>
    <row r="76" spans="1:94" ht="25.5" x14ac:dyDescent="0.25">
      <c r="A76" s="5">
        <v>65</v>
      </c>
      <c r="B76" s="15" t="s">
        <v>85</v>
      </c>
      <c r="C76" s="16" t="s">
        <v>16</v>
      </c>
      <c r="D76" s="17">
        <v>1</v>
      </c>
      <c r="E76" s="18">
        <v>1620</v>
      </c>
      <c r="F76" s="18">
        <v>1762</v>
      </c>
      <c r="G76" s="18">
        <v>1885</v>
      </c>
      <c r="H76" s="14">
        <f t="shared" si="13"/>
        <v>1755.67</v>
      </c>
      <c r="I76" s="7">
        <f t="shared" ref="I76:I83" si="16">SQRT(((SUM((POWER(G76-H76,2)),(POWER(F76-H76,2)),(POWER(E76-H76,2)))/(COLUMNS(E76:G76)-1))))</f>
        <v>132.61347348591696</v>
      </c>
      <c r="J76" s="7">
        <f t="shared" si="14"/>
        <v>7.553439626234824</v>
      </c>
      <c r="K76" s="6">
        <f t="shared" ref="K76:K83" si="17">H76*D76</f>
        <v>1755.67</v>
      </c>
      <c r="L76" s="6">
        <f t="shared" ref="L76:L83" si="18">K76/D76</f>
        <v>1755.67</v>
      </c>
      <c r="M76" s="6">
        <f t="shared" si="15"/>
        <v>1755.67</v>
      </c>
      <c r="N76" s="6">
        <f t="shared" ref="N76:N83" si="19">ROUND(M76*D76,2)</f>
        <v>1755.67</v>
      </c>
      <c r="O76" s="12"/>
    </row>
    <row r="77" spans="1:94" ht="25.5" x14ac:dyDescent="0.25">
      <c r="A77" s="5">
        <v>66</v>
      </c>
      <c r="B77" s="15" t="s">
        <v>86</v>
      </c>
      <c r="C77" s="19" t="s">
        <v>16</v>
      </c>
      <c r="D77" s="20">
        <v>2</v>
      </c>
      <c r="E77" s="18">
        <v>668</v>
      </c>
      <c r="F77" s="18">
        <v>750</v>
      </c>
      <c r="G77" s="18">
        <v>803</v>
      </c>
      <c r="H77" s="14">
        <f t="shared" si="13"/>
        <v>740.33</v>
      </c>
      <c r="I77" s="7">
        <f t="shared" si="16"/>
        <v>68.017154821412518</v>
      </c>
      <c r="J77" s="7">
        <f t="shared" si="14"/>
        <v>9.1874103199130808</v>
      </c>
      <c r="K77" s="6">
        <f t="shared" si="17"/>
        <v>1480.66</v>
      </c>
      <c r="L77" s="6">
        <f t="shared" si="18"/>
        <v>740.33</v>
      </c>
      <c r="M77" s="6">
        <f t="shared" si="15"/>
        <v>740.33</v>
      </c>
      <c r="N77" s="6">
        <f t="shared" si="19"/>
        <v>1480.66</v>
      </c>
      <c r="O77" s="12"/>
    </row>
    <row r="78" spans="1:94" ht="25.5" x14ac:dyDescent="0.25">
      <c r="A78" s="5">
        <v>67</v>
      </c>
      <c r="B78" s="15" t="s">
        <v>87</v>
      </c>
      <c r="C78" s="19" t="s">
        <v>95</v>
      </c>
      <c r="D78" s="20">
        <v>2</v>
      </c>
      <c r="E78" s="18">
        <v>782</v>
      </c>
      <c r="F78" s="18">
        <v>855</v>
      </c>
      <c r="G78" s="18">
        <v>932</v>
      </c>
      <c r="H78" s="14">
        <f t="shared" ref="H78:H83" si="20">ROUND((AVERAGE(E78:G78)),2)</f>
        <v>856.33</v>
      </c>
      <c r="I78" s="7">
        <f t="shared" si="16"/>
        <v>75.008888473300289</v>
      </c>
      <c r="J78" s="7">
        <f t="shared" si="14"/>
        <v>8.7593437662233349</v>
      </c>
      <c r="K78" s="6">
        <f t="shared" si="17"/>
        <v>1712.66</v>
      </c>
      <c r="L78" s="6">
        <f t="shared" si="18"/>
        <v>856.33</v>
      </c>
      <c r="M78" s="6">
        <f t="shared" si="15"/>
        <v>856.33</v>
      </c>
      <c r="N78" s="6">
        <f t="shared" si="19"/>
        <v>1712.66</v>
      </c>
      <c r="O78" s="12"/>
    </row>
    <row r="79" spans="1:94" ht="25.5" x14ac:dyDescent="0.25">
      <c r="A79" s="5">
        <v>68</v>
      </c>
      <c r="B79" s="15" t="s">
        <v>88</v>
      </c>
      <c r="C79" s="16" t="s">
        <v>94</v>
      </c>
      <c r="D79" s="17">
        <v>1</v>
      </c>
      <c r="E79" s="18">
        <v>625</v>
      </c>
      <c r="F79" s="18">
        <v>670</v>
      </c>
      <c r="G79" s="18">
        <v>724</v>
      </c>
      <c r="H79" s="14">
        <f t="shared" si="20"/>
        <v>673</v>
      </c>
      <c r="I79" s="7">
        <f t="shared" si="16"/>
        <v>49.568134925574917</v>
      </c>
      <c r="J79" s="7">
        <f t="shared" si="14"/>
        <v>7.3652503604123201</v>
      </c>
      <c r="K79" s="6">
        <f t="shared" si="17"/>
        <v>673</v>
      </c>
      <c r="L79" s="6">
        <f t="shared" si="18"/>
        <v>673</v>
      </c>
      <c r="M79" s="6">
        <f t="shared" si="15"/>
        <v>673</v>
      </c>
      <c r="N79" s="6">
        <f t="shared" si="19"/>
        <v>673</v>
      </c>
      <c r="O79" s="12"/>
    </row>
    <row r="80" spans="1:94" ht="25.5" x14ac:dyDescent="0.25">
      <c r="A80" s="5">
        <v>69</v>
      </c>
      <c r="B80" s="15" t="s">
        <v>89</v>
      </c>
      <c r="C80" s="16" t="s">
        <v>94</v>
      </c>
      <c r="D80" s="17">
        <v>1</v>
      </c>
      <c r="E80" s="18">
        <v>1396</v>
      </c>
      <c r="F80" s="18">
        <v>1535</v>
      </c>
      <c r="G80" s="18">
        <v>1673</v>
      </c>
      <c r="H80" s="14">
        <f t="shared" si="20"/>
        <v>1534.67</v>
      </c>
      <c r="I80" s="7">
        <f t="shared" si="16"/>
        <v>138.50030090220022</v>
      </c>
      <c r="J80" s="7">
        <f t="shared" si="14"/>
        <v>9.0247610823304178</v>
      </c>
      <c r="K80" s="6">
        <f t="shared" si="17"/>
        <v>1534.67</v>
      </c>
      <c r="L80" s="6">
        <f t="shared" si="18"/>
        <v>1534.67</v>
      </c>
      <c r="M80" s="6">
        <f t="shared" si="15"/>
        <v>1534.67</v>
      </c>
      <c r="N80" s="6">
        <f t="shared" si="19"/>
        <v>1534.67</v>
      </c>
      <c r="O80" s="12"/>
    </row>
    <row r="81" spans="1:15" ht="38.25" x14ac:dyDescent="0.25">
      <c r="A81" s="5">
        <v>70</v>
      </c>
      <c r="B81" s="15" t="s">
        <v>90</v>
      </c>
      <c r="C81" s="16" t="s">
        <v>94</v>
      </c>
      <c r="D81" s="17">
        <v>1</v>
      </c>
      <c r="E81" s="18">
        <v>11236</v>
      </c>
      <c r="F81" s="18">
        <v>12300</v>
      </c>
      <c r="G81" s="18">
        <v>13284</v>
      </c>
      <c r="H81" s="14">
        <f t="shared" si="20"/>
        <v>12273.33</v>
      </c>
      <c r="I81" s="7">
        <f t="shared" si="16"/>
        <v>1024.2603835695297</v>
      </c>
      <c r="J81" s="7">
        <f t="shared" si="14"/>
        <v>8.3454154949759332</v>
      </c>
      <c r="K81" s="6">
        <f t="shared" si="17"/>
        <v>12273.33</v>
      </c>
      <c r="L81" s="6">
        <f t="shared" si="18"/>
        <v>12273.33</v>
      </c>
      <c r="M81" s="6">
        <f t="shared" si="15"/>
        <v>12273.33</v>
      </c>
      <c r="N81" s="6">
        <f t="shared" si="19"/>
        <v>12273.33</v>
      </c>
      <c r="O81" s="12"/>
    </row>
    <row r="82" spans="1:15" ht="38.25" x14ac:dyDescent="0.25">
      <c r="A82" s="5">
        <v>71</v>
      </c>
      <c r="B82" s="15" t="s">
        <v>91</v>
      </c>
      <c r="C82" s="16" t="s">
        <v>94</v>
      </c>
      <c r="D82" s="17">
        <v>1</v>
      </c>
      <c r="E82" s="18">
        <v>1845</v>
      </c>
      <c r="F82" s="18">
        <v>2020</v>
      </c>
      <c r="G82" s="18">
        <v>2182</v>
      </c>
      <c r="H82" s="14">
        <f t="shared" si="20"/>
        <v>2015.67</v>
      </c>
      <c r="I82" s="7">
        <f t="shared" si="16"/>
        <v>168.54178517507165</v>
      </c>
      <c r="J82" s="7">
        <f t="shared" si="14"/>
        <v>8.3615763083774457</v>
      </c>
      <c r="K82" s="6">
        <f t="shared" si="17"/>
        <v>2015.67</v>
      </c>
      <c r="L82" s="6">
        <f t="shared" si="18"/>
        <v>2015.67</v>
      </c>
      <c r="M82" s="6">
        <f t="shared" si="15"/>
        <v>2015.67</v>
      </c>
      <c r="N82" s="6">
        <f t="shared" si="19"/>
        <v>2015.67</v>
      </c>
      <c r="O82" s="12"/>
    </row>
    <row r="83" spans="1:15" ht="38.25" x14ac:dyDescent="0.25">
      <c r="A83" s="5">
        <v>72</v>
      </c>
      <c r="B83" s="15" t="s">
        <v>92</v>
      </c>
      <c r="C83" s="16" t="s">
        <v>94</v>
      </c>
      <c r="D83" s="17">
        <v>1</v>
      </c>
      <c r="E83" s="18">
        <v>1632</v>
      </c>
      <c r="F83" s="18">
        <v>1736</v>
      </c>
      <c r="G83" s="18">
        <v>1840</v>
      </c>
      <c r="H83" s="14">
        <f t="shared" si="20"/>
        <v>1736</v>
      </c>
      <c r="I83" s="7">
        <f t="shared" si="16"/>
        <v>104</v>
      </c>
      <c r="J83" s="7">
        <f t="shared" si="14"/>
        <v>5.9907834101382482</v>
      </c>
      <c r="K83" s="6">
        <f t="shared" si="17"/>
        <v>1736</v>
      </c>
      <c r="L83" s="6">
        <f t="shared" si="18"/>
        <v>1736</v>
      </c>
      <c r="M83" s="6">
        <f t="shared" si="15"/>
        <v>1736</v>
      </c>
      <c r="N83" s="6">
        <f t="shared" si="19"/>
        <v>1736</v>
      </c>
      <c r="O83" s="12"/>
    </row>
    <row r="84" spans="1:15" x14ac:dyDescent="0.25">
      <c r="A84" s="21"/>
      <c r="B84" s="22"/>
      <c r="C84" s="21"/>
      <c r="D84" s="23"/>
      <c r="E84" s="23"/>
      <c r="F84" s="23"/>
      <c r="G84" s="23"/>
      <c r="H84" s="23"/>
      <c r="I84" s="25"/>
      <c r="J84" s="25"/>
      <c r="K84" s="24"/>
      <c r="L84" s="24"/>
      <c r="M84" s="24"/>
      <c r="N84" s="26"/>
      <c r="O84" s="12"/>
    </row>
    <row r="85" spans="1:15" ht="12.75" customHeight="1" x14ac:dyDescent="0.25">
      <c r="A85" s="9"/>
      <c r="B85" s="38" t="s">
        <v>14</v>
      </c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1">
        <f>SUM(N12:N83)</f>
        <v>168382.35</v>
      </c>
    </row>
    <row r="86" spans="1:15" ht="63" customHeight="1" x14ac:dyDescent="0.25">
      <c r="A86" s="2"/>
      <c r="B86" s="37" t="s">
        <v>15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1:15" ht="11.25" customHeight="1" x14ac:dyDescent="0.25">
      <c r="B87" s="49" t="s">
        <v>18</v>
      </c>
      <c r="C87" s="50"/>
      <c r="D87" s="51"/>
      <c r="E87" s="52"/>
      <c r="F87" s="52"/>
      <c r="G87" s="52"/>
      <c r="H87" s="50"/>
      <c r="I87" s="50"/>
      <c r="J87" s="50"/>
      <c r="K87" s="53"/>
      <c r="L87" s="53"/>
      <c r="M87" s="53"/>
      <c r="N87" s="53"/>
    </row>
    <row r="88" spans="1:15" x14ac:dyDescent="0.25">
      <c r="B88" s="53"/>
      <c r="C88" s="50"/>
      <c r="D88" s="51"/>
      <c r="E88" s="25"/>
      <c r="F88" s="52"/>
      <c r="G88" s="52"/>
      <c r="H88" s="50"/>
      <c r="I88" s="50"/>
      <c r="J88" s="50"/>
      <c r="K88" s="53"/>
      <c r="L88" s="53"/>
      <c r="M88" s="53"/>
      <c r="N88" s="53"/>
    </row>
    <row r="89" spans="1:15" ht="39.75" customHeight="1" x14ac:dyDescent="0.25">
      <c r="B89" s="54" t="s">
        <v>19</v>
      </c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</row>
    <row r="90" spans="1:15" x14ac:dyDescent="0.25">
      <c r="B90" s="53"/>
      <c r="C90" s="50"/>
      <c r="D90" s="51"/>
      <c r="E90" s="52"/>
      <c r="F90" s="52"/>
      <c r="G90" s="52"/>
      <c r="H90" s="50"/>
      <c r="I90" s="50"/>
      <c r="J90" s="50"/>
      <c r="K90" s="53"/>
      <c r="L90" s="53"/>
      <c r="M90" s="53"/>
      <c r="N90" s="53"/>
    </row>
    <row r="91" spans="1:15" x14ac:dyDescent="0.25">
      <c r="B91" s="53"/>
      <c r="C91" s="50"/>
      <c r="D91" s="51"/>
      <c r="E91" s="52"/>
      <c r="F91" s="52"/>
      <c r="G91" s="52"/>
      <c r="H91" s="50"/>
      <c r="I91" s="50"/>
      <c r="J91" s="50"/>
      <c r="K91" s="53"/>
      <c r="L91" s="53"/>
      <c r="M91" s="53"/>
      <c r="N91" s="53"/>
    </row>
    <row r="92" spans="1:15" x14ac:dyDescent="0.25">
      <c r="B92" s="53"/>
      <c r="C92" s="50"/>
      <c r="D92" s="51"/>
      <c r="E92" s="52"/>
      <c r="F92" s="52"/>
      <c r="G92" s="52"/>
      <c r="H92" s="50"/>
      <c r="I92" s="50"/>
      <c r="J92" s="50"/>
      <c r="K92" s="53"/>
      <c r="L92" s="53"/>
      <c r="M92" s="53"/>
      <c r="N92" s="53"/>
    </row>
    <row r="93" spans="1:15" x14ac:dyDescent="0.25">
      <c r="B93" s="53"/>
      <c r="C93" s="50"/>
      <c r="D93" s="51"/>
      <c r="E93" s="52"/>
      <c r="F93" s="52"/>
      <c r="G93" s="52"/>
      <c r="H93" s="50"/>
      <c r="I93" s="50"/>
      <c r="J93" s="50"/>
      <c r="K93" s="53"/>
      <c r="L93" s="53"/>
      <c r="M93" s="53"/>
      <c r="N93" s="53"/>
    </row>
    <row r="94" spans="1:15" x14ac:dyDescent="0.25">
      <c r="B94" s="53"/>
      <c r="C94" s="50"/>
      <c r="D94" s="51"/>
      <c r="E94" s="52"/>
      <c r="F94" s="52"/>
      <c r="G94" s="52"/>
      <c r="H94" s="50"/>
      <c r="I94" s="50"/>
      <c r="J94" s="50"/>
      <c r="K94" s="53"/>
      <c r="L94" s="53"/>
      <c r="M94" s="53"/>
      <c r="N94" s="53"/>
    </row>
    <row r="95" spans="1:15" x14ac:dyDescent="0.25">
      <c r="B95" s="53"/>
      <c r="C95" s="50"/>
      <c r="D95" s="51"/>
      <c r="E95" s="52"/>
      <c r="F95" s="52"/>
      <c r="G95" s="52"/>
      <c r="H95" s="50"/>
      <c r="I95" s="50"/>
      <c r="J95" s="50"/>
      <c r="K95" s="53"/>
      <c r="L95" s="53"/>
      <c r="M95" s="53"/>
      <c r="N95" s="53"/>
    </row>
  </sheetData>
  <mergeCells count="22">
    <mergeCell ref="A8:N8"/>
    <mergeCell ref="A5:E5"/>
    <mergeCell ref="A6:E6"/>
    <mergeCell ref="I1:N1"/>
    <mergeCell ref="I2:N2"/>
    <mergeCell ref="I3:N3"/>
    <mergeCell ref="F7:N7"/>
    <mergeCell ref="F5:N5"/>
    <mergeCell ref="F6:N6"/>
    <mergeCell ref="A4:N4"/>
    <mergeCell ref="A7:E7"/>
    <mergeCell ref="B89:N89"/>
    <mergeCell ref="A9:N9"/>
    <mergeCell ref="A10:A11"/>
    <mergeCell ref="B10:B11"/>
    <mergeCell ref="C10:C11"/>
    <mergeCell ref="D10:D11"/>
    <mergeCell ref="B86:N86"/>
    <mergeCell ref="B85:M85"/>
    <mergeCell ref="E10:G10"/>
    <mergeCell ref="H10:J10"/>
    <mergeCell ref="K10:N10"/>
  </mergeCells>
  <pageMargins left="0.78740157480314965" right="0" top="1.1811023622047245" bottom="0.78740157480314965" header="0.31496062992125984" footer="0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</vt:lpstr>
      <vt:lpstr>обоснование!Область_печати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2026-09-17T05:45:18Z</dcterms:modified>
</cp:coreProperties>
</file>